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D4EE977-C4C0-490F-B3E4-AEC4087D5F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G21" i="1" l="1"/>
  <c r="G21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C17" i="2"/>
  <c r="F14" i="2"/>
  <c r="G11" i="2"/>
  <c r="F11" i="2"/>
  <c r="C7" i="2"/>
  <c r="C8" i="1"/>
  <c r="E33" i="1" s="1"/>
  <c r="F33" i="1" s="1"/>
  <c r="G33" i="1" s="1"/>
  <c r="J33" i="1" s="1"/>
  <c r="F14" i="1"/>
  <c r="C7" i="1"/>
  <c r="E30" i="1"/>
  <c r="F30" i="1"/>
  <c r="G30" i="1" s="1"/>
  <c r="I30" i="1" s="1"/>
  <c r="E34" i="1"/>
  <c r="F34" i="1" s="1"/>
  <c r="G34" i="1" s="1"/>
  <c r="J34" i="1" s="1"/>
  <c r="G11" i="1"/>
  <c r="F11" i="1"/>
  <c r="Q32" i="1"/>
  <c r="Q33" i="1"/>
  <c r="Q34" i="1"/>
  <c r="E21" i="1"/>
  <c r="F21" i="1" s="1"/>
  <c r="E22" i="1"/>
  <c r="F22" i="1" s="1"/>
  <c r="G22" i="1" s="1"/>
  <c r="N22" i="1" s="1"/>
  <c r="C17" i="1"/>
  <c r="Q28" i="1"/>
  <c r="Q29" i="1"/>
  <c r="Q31" i="1"/>
  <c r="Q30" i="1"/>
  <c r="Q22" i="1"/>
  <c r="Q23" i="1"/>
  <c r="Q24" i="1"/>
  <c r="Q25" i="1"/>
  <c r="Q26" i="1"/>
  <c r="Q27" i="1"/>
  <c r="Q21" i="1"/>
  <c r="E31" i="1"/>
  <c r="F31" i="1"/>
  <c r="G31" i="1" s="1"/>
  <c r="J31" i="1" s="1"/>
  <c r="E28" i="1"/>
  <c r="F28" i="1" s="1"/>
  <c r="G28" i="1" s="1"/>
  <c r="J28" i="1" s="1"/>
  <c r="E24" i="1"/>
  <c r="F24" i="1" s="1"/>
  <c r="G24" i="1" s="1"/>
  <c r="I24" i="1" s="1"/>
  <c r="E27" i="1"/>
  <c r="F27" i="1"/>
  <c r="E26" i="1"/>
  <c r="F26" i="1" s="1"/>
  <c r="G26" i="1" s="1"/>
  <c r="I26" i="1" s="1"/>
  <c r="E32" i="1"/>
  <c r="F32" i="1" s="1"/>
  <c r="G32" i="1" s="1"/>
  <c r="J32" i="1" s="1"/>
  <c r="E23" i="1"/>
  <c r="F23" i="1"/>
  <c r="G23" i="1" s="1"/>
  <c r="I23" i="1" s="1"/>
  <c r="E31" i="2" l="1"/>
  <c r="F31" i="2" s="1"/>
  <c r="G31" i="2" s="1"/>
  <c r="J31" i="2" s="1"/>
  <c r="E34" i="2"/>
  <c r="F34" i="2" s="1"/>
  <c r="G34" i="2" s="1"/>
  <c r="J34" i="2" s="1"/>
  <c r="E33" i="2"/>
  <c r="F33" i="2" s="1"/>
  <c r="E21" i="2"/>
  <c r="F21" i="2" s="1"/>
  <c r="E22" i="2"/>
  <c r="F22" i="2" s="1"/>
  <c r="E26" i="2"/>
  <c r="F26" i="2" s="1"/>
  <c r="G26" i="2" s="1"/>
  <c r="I26" i="2" s="1"/>
  <c r="E29" i="2"/>
  <c r="F29" i="2" s="1"/>
  <c r="G29" i="2" s="1"/>
  <c r="J29" i="2" s="1"/>
  <c r="F15" i="2"/>
  <c r="E24" i="2"/>
  <c r="F24" i="2" s="1"/>
  <c r="G24" i="2" s="1"/>
  <c r="I24" i="2" s="1"/>
  <c r="E23" i="2"/>
  <c r="F23" i="2" s="1"/>
  <c r="G23" i="2" s="1"/>
  <c r="E27" i="2"/>
  <c r="F27" i="2" s="1"/>
  <c r="E30" i="2"/>
  <c r="F30" i="2" s="1"/>
  <c r="G30" i="2" s="1"/>
  <c r="I30" i="2" s="1"/>
  <c r="G22" i="2"/>
  <c r="N22" i="2" s="1"/>
  <c r="E25" i="2"/>
  <c r="F25" i="2" s="1"/>
  <c r="G25" i="2" s="1"/>
  <c r="I25" i="2" s="1"/>
  <c r="E28" i="2"/>
  <c r="F28" i="2" s="1"/>
  <c r="G28" i="2" s="1"/>
  <c r="J28" i="2" s="1"/>
  <c r="E32" i="2"/>
  <c r="F32" i="2" s="1"/>
  <c r="G32" i="2" s="1"/>
  <c r="J32" i="2" s="1"/>
  <c r="G33" i="2"/>
  <c r="J33" i="2" s="1"/>
  <c r="E25" i="1"/>
  <c r="F25" i="1" s="1"/>
  <c r="G25" i="1" s="1"/>
  <c r="E29" i="1"/>
  <c r="F29" i="1" s="1"/>
  <c r="G29" i="1" s="1"/>
  <c r="J29" i="1" s="1"/>
  <c r="F15" i="1"/>
  <c r="C11" i="1"/>
  <c r="C11" i="2"/>
  <c r="C12" i="2"/>
  <c r="C12" i="1"/>
  <c r="C16" i="2" l="1"/>
  <c r="D18" i="2" s="1"/>
  <c r="O21" i="2"/>
  <c r="O29" i="2"/>
  <c r="O34" i="2"/>
  <c r="O30" i="2"/>
  <c r="O23" i="2"/>
  <c r="O32" i="2"/>
  <c r="O25" i="2"/>
  <c r="O26" i="2"/>
  <c r="O31" i="2"/>
  <c r="O27" i="2"/>
  <c r="O24" i="2"/>
  <c r="O33" i="2"/>
  <c r="O28" i="2"/>
  <c r="O22" i="2"/>
  <c r="C15" i="2"/>
  <c r="I23" i="2"/>
  <c r="O34" i="1"/>
  <c r="C15" i="1"/>
  <c r="O25" i="1"/>
  <c r="O27" i="1"/>
  <c r="O32" i="1"/>
  <c r="O29" i="1"/>
  <c r="O31" i="1"/>
  <c r="O22" i="1"/>
  <c r="O28" i="1"/>
  <c r="O26" i="1"/>
  <c r="O33" i="1"/>
  <c r="O30" i="1"/>
  <c r="O21" i="1"/>
  <c r="O23" i="1"/>
  <c r="O24" i="1"/>
  <c r="C16" i="1"/>
  <c r="D18" i="1" s="1"/>
  <c r="I25" i="1"/>
  <c r="F16" i="2" l="1"/>
  <c r="F18" i="2" s="1"/>
  <c r="C18" i="2"/>
  <c r="F16" i="1"/>
  <c r="F18" i="1" s="1"/>
  <c r="C18" i="1"/>
  <c r="F17" i="1" l="1"/>
  <c r="F17" i="2"/>
</calcChain>
</file>

<file path=xl/sharedStrings.xml><?xml version="1.0" encoding="utf-8"?>
<sst xmlns="http://schemas.openxmlformats.org/spreadsheetml/2006/main" count="149" uniqueCount="58">
  <si>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</si>
  <si>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</si>
  <si>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</si>
  <si>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</si>
  <si>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</si>
  <si>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</si>
  <si>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</si>
  <si>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</si>
  <si>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</si>
  <si>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</si>
  <si>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</si>
  <si>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</si>
  <si>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</si>
  <si>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</si>
  <si>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</si>
  <si>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</si>
  <si>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</si>
  <si>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</si>
  <si>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</si>
  <si>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</si>
  <si>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</si>
  <si>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</si>
  <si>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</si>
  <si>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</si>
  <si>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</si>
  <si>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</si>
  <si>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</si>
  <si>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</si>
  <si>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</si>
  <si>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</si>
  <si>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</si>
  <si>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VZ Cru / na</t>
  </si>
  <si>
    <t>IBVS 5507</t>
  </si>
  <si>
    <t>II</t>
  </si>
  <si>
    <t>I</t>
  </si>
  <si>
    <t>IBVS 5603</t>
  </si>
  <si>
    <t>EA/SD</t>
  </si>
  <si>
    <t>Wood 1963</t>
  </si>
  <si>
    <t>1963AJ.....68..257W</t>
  </si>
  <si>
    <t>My time zone &gt;&gt;&gt;&gt;&gt;</t>
  </si>
  <si>
    <t>(PST=8, PDT=MDT=7, MDT=CST=6, etc.)</t>
  </si>
  <si>
    <t>JD today</t>
  </si>
  <si>
    <t>New Cycle</t>
  </si>
  <si>
    <t>IBVS 5802</t>
  </si>
  <si>
    <t>Start of linear fit &gt;&gt;&gt;&gt;&gt;&gt;&gt;&gt;&gt;&gt;&gt;&gt;&gt;&gt;&gt;&gt;&gt;&gt;&gt;&gt;&gt;</t>
  </si>
  <si>
    <t>OEJV 0073</t>
  </si>
  <si>
    <t>Add cycle</t>
  </si>
  <si>
    <t>Old Cycle</t>
  </si>
  <si>
    <t>OEJV 116</t>
  </si>
  <si>
    <t>OEJV 0130</t>
  </si>
  <si>
    <t>CCD</t>
  </si>
  <si>
    <t>Next ToM-P</t>
  </si>
  <si>
    <t>Next ToM-S</t>
  </si>
  <si>
    <t>12.9-14.0</t>
  </si>
  <si>
    <t>Mag p</t>
  </si>
  <si>
    <t xml:space="preserve">Note VSX period </t>
  </si>
  <si>
    <t>BAD?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</si>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</sst>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"/>
    <numFmt numFmtId="166" formatCode="0.0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1" fillId="0" borderId="0" xfId="7" applyAlignment="1" applyProtection="1"/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5" fillId="0" borderId="0" xfId="0" applyFont="1" applyAlignment="1">
      <alignment horizontal="left"/>
    </xf>
    <xf numFmtId="0" fontId="8" fillId="0" borderId="0" xfId="0" applyFont="1" applyAlignment="1"/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 vertical="top"/>
    </xf>
    <xf numFmtId="165" fontId="16" fillId="0" borderId="0" xfId="0" applyNumberFormat="1" applyFont="1" applyAlignment="1">
      <alignment horizontal="left" vertical="top"/>
    </xf>
    <xf numFmtId="0" fontId="15" fillId="0" borderId="0" xfId="0" applyFont="1">
      <alignment vertical="top"/>
    </xf>
    <xf numFmtId="0" fontId="19" fillId="0" borderId="0" xfId="0" applyFont="1" applyAlignment="1">
      <alignment horizontal="right" vertical="center"/>
    </xf>
    <xf numFmtId="22" fontId="19" fillId="0" borderId="0" xfId="0" applyNumberFormat="1" applyFont="1" applyAlignment="1">
      <alignment horizontal="right" vertical="center"/>
    </xf>
    <xf numFmtId="0" fontId="20" fillId="0" borderId="0" xfId="0" applyFont="1" applyAlignment="1"/>
    <xf numFmtId="0" fontId="21" fillId="0" borderId="0" xfId="0" applyFont="1" applyAlignment="1"/>
    <xf numFmtId="22" fontId="20" fillId="0" borderId="0" xfId="0" applyNumberFormat="1" applyFont="1" applyAlignment="1"/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0" borderId="0" xfId="0" applyFont="1" applyAlignment="1"/>
    <xf numFmtId="0" fontId="17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6" fontId="0" fillId="0" borderId="0" xfId="0" applyNumberFormat="1" applyAlignment="1"/>
    <xf numFmtId="0" fontId="0" fillId="0" borderId="2" xfId="0" applyBorder="1" applyAlignment="1"/>
    <xf numFmtId="0" fontId="18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2" borderId="8" xfId="0" applyFont="1" applyFill="1" applyBorder="1" applyAlignment="1">
      <alignment horizontal="right" vertical="center"/>
    </xf>
    <xf numFmtId="0" fontId="17" fillId="2" borderId="9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right" vertical="center"/>
    </xf>
    <xf numFmtId="0" fontId="21" fillId="0" borderId="11" xfId="0" applyFont="1" applyBorder="1" applyAlignment="1"/>
    <xf numFmtId="0" fontId="20" fillId="0" borderId="11" xfId="0" applyFont="1" applyBorder="1" applyAlignment="1"/>
    <xf numFmtId="22" fontId="19" fillId="0" borderId="10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/>
    <xf numFmtId="22" fontId="20" fillId="0" borderId="12" xfId="0" applyNumberFormat="1" applyFont="1" applyBorder="1" applyAlignment="1"/>
    <xf numFmtId="0" fontId="19" fillId="0" borderId="13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Cru - O-C Diagr.</a:t>
            </a:r>
          </a:p>
        </c:rich>
      </c:tx>
      <c:layout>
        <c:manualLayout>
          <c:xMode val="edge"/>
          <c:yMode val="edge"/>
          <c:x val="0.381260436144997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E2-4C93-848E-54F7FD2E26A6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  <c:pt idx="2">
                  <c:v>6.5164999861735851E-2</c:v>
                </c:pt>
                <c:pt idx="3">
                  <c:v>6.715999996958999E-2</c:v>
                </c:pt>
                <c:pt idx="4">
                  <c:v>6.7545000034442637E-2</c:v>
                </c:pt>
                <c:pt idx="5">
                  <c:v>6.9639999979699496E-2</c:v>
                </c:pt>
                <c:pt idx="9">
                  <c:v>8.3854999997129198E-2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0E2-4C93-848E-54F7FD2E26A6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7">
                  <c:v>8.5485000221524388E-2</c:v>
                </c:pt>
                <c:pt idx="8">
                  <c:v>8.4815000111120753E-2</c:v>
                </c:pt>
                <c:pt idx="10">
                  <c:v>8.4710000017366838E-2</c:v>
                </c:pt>
                <c:pt idx="11">
                  <c:v>8.1030000001192093E-2</c:v>
                </c:pt>
                <c:pt idx="12">
                  <c:v>8.1885000006877817E-2</c:v>
                </c:pt>
                <c:pt idx="13">
                  <c:v>7.871500000328524E-2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0E2-4C93-848E-54F7FD2E26A6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0E2-4C93-848E-54F7FD2E26A6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0E2-4C93-848E-54F7FD2E26A6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0E2-4C93-848E-54F7FD2E26A6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">
                  <c:v>-1.0644999998476123E-2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0E2-4C93-848E-54F7FD2E26A6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0">
                  <c:v>-3.1783718187457941E-2</c:v>
                </c:pt>
                <c:pt idx="1">
                  <c:v>-2.8193706759634351E-2</c:v>
                </c:pt>
                <c:pt idx="2">
                  <c:v>6.6865144124668763E-2</c:v>
                </c:pt>
                <c:pt idx="3">
                  <c:v>6.6867297700810222E-2</c:v>
                </c:pt>
                <c:pt idx="4">
                  <c:v>6.9544192844652283E-2</c:v>
                </c:pt>
                <c:pt idx="5">
                  <c:v>6.9546346420793756E-2</c:v>
                </c:pt>
                <c:pt idx="6">
                  <c:v>7.6325804114128287E-2</c:v>
                </c:pt>
                <c:pt idx="7">
                  <c:v>8.0983989308118939E-2</c:v>
                </c:pt>
                <c:pt idx="8">
                  <c:v>8.1014139374099473E-2</c:v>
                </c:pt>
                <c:pt idx="9">
                  <c:v>8.1083053810626374E-2</c:v>
                </c:pt>
                <c:pt idx="10">
                  <c:v>8.1102435995899572E-2</c:v>
                </c:pt>
                <c:pt idx="11">
                  <c:v>8.3807327629580694E-2</c:v>
                </c:pt>
                <c:pt idx="12">
                  <c:v>8.3826709814853878E-2</c:v>
                </c:pt>
                <c:pt idx="13">
                  <c:v>8.53643631798605E-2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0E2-4C93-848E-54F7FD2E26A6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1'!$P$21:$P$995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0E-4BFF-90C3-76AF2429F1A5}"/>
            </c:ext>
          </c:extLst>
        </c:ser>
        <c:ser>
          <c:idx val="11"/>
          <c:order val="11"/>
          <c:tx>
            <c:strRef>
              <c:f>'Active 1'!$S$20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1'!$S$21:$S$995</c:f>
              <c:numCache>
                <c:formatCode>General</c:formatCode>
                <c:ptCount val="975"/>
                <c:pt idx="6">
                  <c:v>0.13820000000850996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70E-4BFF-90C3-76AF2429F1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8107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1667</c:v>
                      </c:pt>
                      <c:pt idx="2">
                        <c:v>45807</c:v>
                      </c:pt>
                      <c:pt idx="3">
                        <c:v>45808</c:v>
                      </c:pt>
                      <c:pt idx="4">
                        <c:v>47051</c:v>
                      </c:pt>
                      <c:pt idx="5">
                        <c:v>47052</c:v>
                      </c:pt>
                      <c:pt idx="6">
                        <c:v>50200</c:v>
                      </c:pt>
                      <c:pt idx="7">
                        <c:v>52363</c:v>
                      </c:pt>
                      <c:pt idx="8">
                        <c:v>52377</c:v>
                      </c:pt>
                      <c:pt idx="9">
                        <c:v>52409</c:v>
                      </c:pt>
                      <c:pt idx="10">
                        <c:v>52418</c:v>
                      </c:pt>
                      <c:pt idx="11">
                        <c:v>53674</c:v>
                      </c:pt>
                      <c:pt idx="12">
                        <c:v>53683</c:v>
                      </c:pt>
                      <c:pt idx="13">
                        <c:v>54397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1'!$Q$21:$Q$995</c15:sqref>
                        </c15:formulaRef>
                      </c:ext>
                    </c:extLst>
                    <c:numCache>
                      <c:formatCode>m/d/yyyy</c:formatCode>
                      <c:ptCount val="975"/>
                      <c:pt idx="0">
                        <c:v>9757.4019999999982</c:v>
                      </c:pt>
                      <c:pt idx="1">
                        <c:v>10695.753990000001</c:v>
                      </c:pt>
                      <c:pt idx="2">
                        <c:v>35542.456499999855</c:v>
                      </c:pt>
                      <c:pt idx="3">
                        <c:v>35543.021399999969</c:v>
                      </c:pt>
                      <c:pt idx="4">
                        <c:v>36242.712700000033</c:v>
                      </c:pt>
                      <c:pt idx="5">
                        <c:v>36243.277699999977</c:v>
                      </c:pt>
                      <c:pt idx="6">
                        <c:v>38015.371200000001</c:v>
                      </c:pt>
                      <c:pt idx="7">
                        <c:v>39232.882000000216</c:v>
                      </c:pt>
                      <c:pt idx="8">
                        <c:v>39240.762000000104</c:v>
                      </c:pt>
                      <c:pt idx="9">
                        <c:v>39258.773999999998</c:v>
                      </c:pt>
                      <c:pt idx="10">
                        <c:v>39263.841000000015</c:v>
                      </c:pt>
                      <c:pt idx="11">
                        <c:v>39970.845999999998</c:v>
                      </c:pt>
                      <c:pt idx="12">
                        <c:v>39975.913</c:v>
                      </c:pt>
                      <c:pt idx="13">
                        <c:v>40377.824000000001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070E-4BFF-90C3-76AF2429F1A5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1667</c:v>
                      </c:pt>
                      <c:pt idx="2">
                        <c:v>45807</c:v>
                      </c:pt>
                      <c:pt idx="3">
                        <c:v>45808</c:v>
                      </c:pt>
                      <c:pt idx="4">
                        <c:v>47051</c:v>
                      </c:pt>
                      <c:pt idx="5">
                        <c:v>47052</c:v>
                      </c:pt>
                      <c:pt idx="6">
                        <c:v>50200</c:v>
                      </c:pt>
                      <c:pt idx="7">
                        <c:v>52363</c:v>
                      </c:pt>
                      <c:pt idx="8">
                        <c:v>52377</c:v>
                      </c:pt>
                      <c:pt idx="9">
                        <c:v>52409</c:v>
                      </c:pt>
                      <c:pt idx="10">
                        <c:v>52418</c:v>
                      </c:pt>
                      <c:pt idx="11">
                        <c:v>53674</c:v>
                      </c:pt>
                      <c:pt idx="12">
                        <c:v>53683</c:v>
                      </c:pt>
                      <c:pt idx="13">
                        <c:v>54397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1'!$R$21:$R$995</c15:sqref>
                        </c15:formulaRef>
                      </c:ext>
                    </c:extLst>
                    <c:numCache>
                      <c:formatCode>General</c:formatCode>
                      <c:ptCount val="97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70E-4BFF-90C3-76AF2429F1A5}"/>
                  </c:ext>
                </c:extLst>
              </c15:ser>
            </c15:filteredScatterSeries>
          </c:ext>
        </c:extLst>
      </c:scatterChart>
      <c:valAx>
        <c:axId val="495881072"/>
        <c:scaling>
          <c:orientation val="minMax"/>
          <c:min val="4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15000000000000002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88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4921861831491"/>
          <c:w val="0.801292169414075"/>
          <c:h val="5.76259160265517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Cru - O-C Diagr.</a:t>
            </a:r>
          </a:p>
        </c:rich>
      </c:tx>
      <c:layout>
        <c:manualLayout>
          <c:xMode val="edge"/>
          <c:yMode val="edge"/>
          <c:x val="0.3806451612903225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BF-4767-9F66-84A04CC12CC3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1'!$I$21:$I$995</c:f>
              <c:numCache>
                <c:formatCode>General</c:formatCode>
                <c:ptCount val="975"/>
                <c:pt idx="2">
                  <c:v>6.5164999861735851E-2</c:v>
                </c:pt>
                <c:pt idx="3">
                  <c:v>6.715999996958999E-2</c:v>
                </c:pt>
                <c:pt idx="4">
                  <c:v>6.7545000034442637E-2</c:v>
                </c:pt>
                <c:pt idx="5">
                  <c:v>6.9639999979699496E-2</c:v>
                </c:pt>
                <c:pt idx="9">
                  <c:v>8.3854999997129198E-2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BBF-4767-9F66-84A04CC12CC3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1'!$J$21:$J$995</c:f>
              <c:numCache>
                <c:formatCode>General</c:formatCode>
                <c:ptCount val="975"/>
                <c:pt idx="7">
                  <c:v>8.5485000221524388E-2</c:v>
                </c:pt>
                <c:pt idx="8">
                  <c:v>8.4815000111120753E-2</c:v>
                </c:pt>
                <c:pt idx="10">
                  <c:v>8.4710000017366838E-2</c:v>
                </c:pt>
                <c:pt idx="11">
                  <c:v>8.1030000001192093E-2</c:v>
                </c:pt>
                <c:pt idx="12">
                  <c:v>8.1885000006877817E-2</c:v>
                </c:pt>
                <c:pt idx="13">
                  <c:v>7.871500000328524E-2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BBF-4767-9F66-84A04CC12CC3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BBF-4767-9F66-84A04CC12CC3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BBF-4767-9F66-84A04CC12CC3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BBF-4767-9F66-84A04CC12CC3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1'!$N$21:$N$995</c:f>
              <c:numCache>
                <c:formatCode>General</c:formatCode>
                <c:ptCount val="975"/>
                <c:pt idx="1">
                  <c:v>-1.0644999998476123E-2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BBF-4767-9F66-84A04CC12CC3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1'!$O$21:$O$995</c:f>
              <c:numCache>
                <c:formatCode>General</c:formatCode>
                <c:ptCount val="975"/>
                <c:pt idx="0">
                  <c:v>-3.1783718187457941E-2</c:v>
                </c:pt>
                <c:pt idx="1">
                  <c:v>-2.8193706759634351E-2</c:v>
                </c:pt>
                <c:pt idx="2">
                  <c:v>6.6865144124668763E-2</c:v>
                </c:pt>
                <c:pt idx="3">
                  <c:v>6.6867297700810222E-2</c:v>
                </c:pt>
                <c:pt idx="4">
                  <c:v>6.9544192844652283E-2</c:v>
                </c:pt>
                <c:pt idx="5">
                  <c:v>6.9546346420793756E-2</c:v>
                </c:pt>
                <c:pt idx="6">
                  <c:v>7.6325804114128287E-2</c:v>
                </c:pt>
                <c:pt idx="7">
                  <c:v>8.0983989308118939E-2</c:v>
                </c:pt>
                <c:pt idx="8">
                  <c:v>8.1014139374099473E-2</c:v>
                </c:pt>
                <c:pt idx="9">
                  <c:v>8.1083053810626374E-2</c:v>
                </c:pt>
                <c:pt idx="10">
                  <c:v>8.1102435995899572E-2</c:v>
                </c:pt>
                <c:pt idx="11">
                  <c:v>8.3807327629580694E-2</c:v>
                </c:pt>
                <c:pt idx="12">
                  <c:v>8.3826709814853878E-2</c:v>
                </c:pt>
                <c:pt idx="13">
                  <c:v>8.53643631798605E-2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BBF-4767-9F66-84A04CC12CC3}"/>
            </c:ext>
          </c:extLst>
        </c:ser>
        <c:ser>
          <c:idx val="8"/>
          <c:order val="8"/>
          <c:tx>
            <c:strRef>
              <c:f>'Active 1'!$P$20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1'!$P$21:$P$995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FE-4FE6-83BE-05DFD5509480}"/>
            </c:ext>
          </c:extLst>
        </c:ser>
        <c:ser>
          <c:idx val="11"/>
          <c:order val="11"/>
          <c:tx>
            <c:strRef>
              <c:f>'Active 1'!$S$20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dPt>
            <c:idx val="6"/>
            <c:marker>
              <c:spPr>
                <a:noFill/>
                <a:ln>
                  <a:solidFill>
                    <a:srgbClr val="FF0000"/>
                  </a:solidFill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E0FE-4FE6-83BE-05DFD5509480}"/>
              </c:ext>
            </c:extLst>
          </c:dPt>
          <c:xVal>
            <c:numRef>
              <c:f>'Active 1'!$F$21:$F$995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1667</c:v>
                </c:pt>
                <c:pt idx="2">
                  <c:v>45807</c:v>
                </c:pt>
                <c:pt idx="3">
                  <c:v>45808</c:v>
                </c:pt>
                <c:pt idx="4">
                  <c:v>47051</c:v>
                </c:pt>
                <c:pt idx="5">
                  <c:v>47052</c:v>
                </c:pt>
                <c:pt idx="6">
                  <c:v>50200</c:v>
                </c:pt>
                <c:pt idx="7">
                  <c:v>52363</c:v>
                </c:pt>
                <c:pt idx="8">
                  <c:v>52377</c:v>
                </c:pt>
                <c:pt idx="9">
                  <c:v>52409</c:v>
                </c:pt>
                <c:pt idx="10">
                  <c:v>52418</c:v>
                </c:pt>
                <c:pt idx="11">
                  <c:v>53674</c:v>
                </c:pt>
                <c:pt idx="12">
                  <c:v>53683</c:v>
                </c:pt>
                <c:pt idx="13">
                  <c:v>54397</c:v>
                </c:pt>
              </c:numCache>
            </c:numRef>
          </c:xVal>
          <c:yVal>
            <c:numRef>
              <c:f>'Active 1'!$S$21:$S$995</c:f>
              <c:numCache>
                <c:formatCode>General</c:formatCode>
                <c:ptCount val="975"/>
                <c:pt idx="6">
                  <c:v>0.13820000000850996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FE-4FE6-83BE-05DFD5509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3580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1'!$Q$20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1'!$F$21:$F$995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1667</c:v>
                      </c:pt>
                      <c:pt idx="2">
                        <c:v>45807</c:v>
                      </c:pt>
                      <c:pt idx="3">
                        <c:v>45808</c:v>
                      </c:pt>
                      <c:pt idx="4">
                        <c:v>47051</c:v>
                      </c:pt>
                      <c:pt idx="5">
                        <c:v>47052</c:v>
                      </c:pt>
                      <c:pt idx="6">
                        <c:v>50200</c:v>
                      </c:pt>
                      <c:pt idx="7">
                        <c:v>52363</c:v>
                      </c:pt>
                      <c:pt idx="8">
                        <c:v>52377</c:v>
                      </c:pt>
                      <c:pt idx="9">
                        <c:v>52409</c:v>
                      </c:pt>
                      <c:pt idx="10">
                        <c:v>52418</c:v>
                      </c:pt>
                      <c:pt idx="11">
                        <c:v>53674</c:v>
                      </c:pt>
                      <c:pt idx="12">
                        <c:v>53683</c:v>
                      </c:pt>
                      <c:pt idx="13">
                        <c:v>54397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1'!$Q$21:$Q$995</c15:sqref>
                        </c15:formulaRef>
                      </c:ext>
                    </c:extLst>
                    <c:numCache>
                      <c:formatCode>m/d/yyyy</c:formatCode>
                      <c:ptCount val="975"/>
                      <c:pt idx="0">
                        <c:v>9757.4019999999982</c:v>
                      </c:pt>
                      <c:pt idx="1">
                        <c:v>10695.753990000001</c:v>
                      </c:pt>
                      <c:pt idx="2">
                        <c:v>35542.456499999855</c:v>
                      </c:pt>
                      <c:pt idx="3">
                        <c:v>35543.021399999969</c:v>
                      </c:pt>
                      <c:pt idx="4">
                        <c:v>36242.712700000033</c:v>
                      </c:pt>
                      <c:pt idx="5">
                        <c:v>36243.277699999977</c:v>
                      </c:pt>
                      <c:pt idx="6">
                        <c:v>38015.371200000001</c:v>
                      </c:pt>
                      <c:pt idx="7">
                        <c:v>39232.882000000216</c:v>
                      </c:pt>
                      <c:pt idx="8">
                        <c:v>39240.762000000104</c:v>
                      </c:pt>
                      <c:pt idx="9">
                        <c:v>39258.773999999998</c:v>
                      </c:pt>
                      <c:pt idx="10">
                        <c:v>39263.841000000015</c:v>
                      </c:pt>
                      <c:pt idx="11">
                        <c:v>39970.845999999998</c:v>
                      </c:pt>
                      <c:pt idx="12">
                        <c:v>39975.913</c:v>
                      </c:pt>
                      <c:pt idx="13">
                        <c:v>40377.824000000001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1-E0FE-4FE6-83BE-05DFD5509480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1667</c:v>
                      </c:pt>
                      <c:pt idx="2">
                        <c:v>45807</c:v>
                      </c:pt>
                      <c:pt idx="3">
                        <c:v>45808</c:v>
                      </c:pt>
                      <c:pt idx="4">
                        <c:v>47051</c:v>
                      </c:pt>
                      <c:pt idx="5">
                        <c:v>47052</c:v>
                      </c:pt>
                      <c:pt idx="6">
                        <c:v>50200</c:v>
                      </c:pt>
                      <c:pt idx="7">
                        <c:v>52363</c:v>
                      </c:pt>
                      <c:pt idx="8">
                        <c:v>52377</c:v>
                      </c:pt>
                      <c:pt idx="9">
                        <c:v>52409</c:v>
                      </c:pt>
                      <c:pt idx="10">
                        <c:v>52418</c:v>
                      </c:pt>
                      <c:pt idx="11">
                        <c:v>53674</c:v>
                      </c:pt>
                      <c:pt idx="12">
                        <c:v>53683</c:v>
                      </c:pt>
                      <c:pt idx="13">
                        <c:v>54397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1'!$R$21:$R$995</c15:sqref>
                        </c15:formulaRef>
                      </c:ext>
                    </c:extLst>
                    <c:numCache>
                      <c:formatCode>General</c:formatCode>
                      <c:ptCount val="97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0FE-4FE6-83BE-05DFD5509480}"/>
                  </c:ext>
                </c:extLst>
              </c15:ser>
            </c15:filteredScatterSeries>
          </c:ext>
        </c:extLst>
      </c:scatterChart>
      <c:valAx>
        <c:axId val="55063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3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22580645161289"/>
          <c:y val="0.92073298764483702"/>
          <c:w val="0.79677418919952803"/>
          <c:h val="5.74502272581780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Cru - O-C Diagr.</a:t>
            </a:r>
          </a:p>
        </c:rich>
      </c:tx>
      <c:layout>
        <c:manualLayout>
          <c:xMode val="edge"/>
          <c:yMode val="edge"/>
          <c:x val="0.38126043614499722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678942920199375"/>
          <c:w val="0.81583263062322564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645-4762-A0E0-40C8697BE727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  <c:pt idx="2">
                  <c:v>-8.126200147671625E-3</c:v>
                </c:pt>
                <c:pt idx="3">
                  <c:v>-6.1328000301728025E-3</c:v>
                </c:pt>
                <c:pt idx="4">
                  <c:v>-7.7365999677567743E-3</c:v>
                </c:pt>
                <c:pt idx="5">
                  <c:v>-5.643200027407147E-3</c:v>
                </c:pt>
                <c:pt idx="9" formatCode="0.000000">
                  <c:v>5.9999729273840785E-7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645-4762-A0E0-40C8697BE727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7">
                  <c:v>1.704200214589946E-3</c:v>
                </c:pt>
                <c:pt idx="8">
                  <c:v>1.0118001082446426E-3</c:v>
                </c:pt>
                <c:pt idx="10">
                  <c:v>8.4120001702103764E-4</c:v>
                </c:pt>
                <c:pt idx="11">
                  <c:v>-4.8484000071766786E-3</c:v>
                </c:pt>
                <c:pt idx="12">
                  <c:v>-4.0078000020002946E-3</c:v>
                </c:pt>
                <c:pt idx="13">
                  <c:v>-8.3202000023447908E-3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645-4762-A0E0-40C8697BE727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645-4762-A0E0-40C8697BE727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645-4762-A0E0-40C8697BE727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645-4762-A0E0-40C8697BE727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">
                  <c:v>-1.331219999701716E-2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645-4762-A0E0-40C8697BE727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0">
                  <c:v>-3.1783718186462306E-2</c:v>
                </c:pt>
                <c:pt idx="1">
                  <c:v>-3.0860906758825149E-2</c:v>
                </c:pt>
                <c:pt idx="2">
                  <c:v>-6.4260558794585754E-3</c:v>
                </c:pt>
                <c:pt idx="3">
                  <c:v>-6.4255023033172216E-3</c:v>
                </c:pt>
                <c:pt idx="4">
                  <c:v>-5.7374071596141725E-3</c:v>
                </c:pt>
                <c:pt idx="5">
                  <c:v>-5.7368535834728188E-3</c:v>
                </c:pt>
                <c:pt idx="6">
                  <c:v>-3.9941958904903541E-3</c:v>
                </c:pt>
                <c:pt idx="7">
                  <c:v>-2.7968106967416022E-3</c:v>
                </c:pt>
                <c:pt idx="8">
                  <c:v>-2.7890606307626464E-3</c:v>
                </c:pt>
                <c:pt idx="9">
                  <c:v>-2.7713461942393165E-3</c:v>
                </c:pt>
                <c:pt idx="10">
                  <c:v>-2.7663640089671294E-3</c:v>
                </c:pt>
                <c:pt idx="11">
                  <c:v>-2.0710723754264783E-3</c:v>
                </c:pt>
                <c:pt idx="12">
                  <c:v>-2.0660901901542912E-3</c:v>
                </c:pt>
                <c:pt idx="13">
                  <c:v>-1.6708368252275202E-3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645-4762-A0E0-40C8697BE727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2'!$P$21:$P$995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645-4762-A0E0-40C8697BE727}"/>
            </c:ext>
          </c:extLst>
        </c:ser>
        <c:ser>
          <c:idx val="11"/>
          <c:order val="11"/>
          <c:tx>
            <c:strRef>
              <c:f>'Active 2'!$S$20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2'!$S$21:$S$995</c:f>
              <c:numCache>
                <c:formatCode>General</c:formatCode>
                <c:ptCount val="975"/>
                <c:pt idx="6">
                  <c:v>0.13820000000850996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645-4762-A0E0-40C8697BE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881072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2'!$Q$20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2'!$F$21:$F$995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833.5</c:v>
                      </c:pt>
                      <c:pt idx="2">
                        <c:v>22903.5</c:v>
                      </c:pt>
                      <c:pt idx="3">
                        <c:v>22904</c:v>
                      </c:pt>
                      <c:pt idx="4">
                        <c:v>23525.5</c:v>
                      </c:pt>
                      <c:pt idx="5">
                        <c:v>23526</c:v>
                      </c:pt>
                      <c:pt idx="6">
                        <c:v>25100</c:v>
                      </c:pt>
                      <c:pt idx="7">
                        <c:v>26181.5</c:v>
                      </c:pt>
                      <c:pt idx="8">
                        <c:v>26188.5</c:v>
                      </c:pt>
                      <c:pt idx="9">
                        <c:v>26204.5</c:v>
                      </c:pt>
                      <c:pt idx="10">
                        <c:v>26209</c:v>
                      </c:pt>
                      <c:pt idx="11">
                        <c:v>26837</c:v>
                      </c:pt>
                      <c:pt idx="12">
                        <c:v>26841.5</c:v>
                      </c:pt>
                      <c:pt idx="13">
                        <c:v>27198.5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2'!$Q$21:$Q$995</c15:sqref>
                        </c15:formulaRef>
                      </c:ext>
                    </c:extLst>
                    <c:numCache>
                      <c:formatCode>m/d/yyyy</c:formatCode>
                      <c:ptCount val="975"/>
                      <c:pt idx="0">
                        <c:v>9757.4019999999982</c:v>
                      </c:pt>
                      <c:pt idx="1">
                        <c:v>10695.753990000001</c:v>
                      </c:pt>
                      <c:pt idx="2">
                        <c:v>35542.456499999855</c:v>
                      </c:pt>
                      <c:pt idx="3">
                        <c:v>35543.021399999969</c:v>
                      </c:pt>
                      <c:pt idx="4">
                        <c:v>36242.712700000033</c:v>
                      </c:pt>
                      <c:pt idx="5">
                        <c:v>36243.277699999977</c:v>
                      </c:pt>
                      <c:pt idx="6">
                        <c:v>38015.371200000001</c:v>
                      </c:pt>
                      <c:pt idx="7">
                        <c:v>39232.882000000216</c:v>
                      </c:pt>
                      <c:pt idx="8">
                        <c:v>39240.762000000104</c:v>
                      </c:pt>
                      <c:pt idx="9">
                        <c:v>39258.773999999998</c:v>
                      </c:pt>
                      <c:pt idx="10">
                        <c:v>39263.841000000015</c:v>
                      </c:pt>
                      <c:pt idx="11">
                        <c:v>39970.845999999998</c:v>
                      </c:pt>
                      <c:pt idx="12">
                        <c:v>39975.913</c:v>
                      </c:pt>
                      <c:pt idx="13">
                        <c:v>40377.824000000001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7645-4762-A0E0-40C8697BE727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833.5</c:v>
                      </c:pt>
                      <c:pt idx="2">
                        <c:v>22903.5</c:v>
                      </c:pt>
                      <c:pt idx="3">
                        <c:v>22904</c:v>
                      </c:pt>
                      <c:pt idx="4">
                        <c:v>23525.5</c:v>
                      </c:pt>
                      <c:pt idx="5">
                        <c:v>23526</c:v>
                      </c:pt>
                      <c:pt idx="6">
                        <c:v>25100</c:v>
                      </c:pt>
                      <c:pt idx="7">
                        <c:v>26181.5</c:v>
                      </c:pt>
                      <c:pt idx="8">
                        <c:v>26188.5</c:v>
                      </c:pt>
                      <c:pt idx="9">
                        <c:v>26204.5</c:v>
                      </c:pt>
                      <c:pt idx="10">
                        <c:v>26209</c:v>
                      </c:pt>
                      <c:pt idx="11">
                        <c:v>26837</c:v>
                      </c:pt>
                      <c:pt idx="12">
                        <c:v>26841.5</c:v>
                      </c:pt>
                      <c:pt idx="13">
                        <c:v>27198.5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2'!$R$21:$R$995</c15:sqref>
                        </c15:formulaRef>
                      </c:ext>
                    </c:extLst>
                    <c:numCache>
                      <c:formatCode>General</c:formatCode>
                      <c:ptCount val="97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645-4762-A0E0-40C8697BE727}"/>
                  </c:ext>
                </c:extLst>
              </c15:ser>
            </c15:filteredScatterSeries>
          </c:ext>
        </c:extLst>
      </c:scatterChart>
      <c:valAx>
        <c:axId val="495881072"/>
        <c:scaling>
          <c:orientation val="minMax"/>
          <c:min val="2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8810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870776249899294"/>
          <c:y val="0.9204921861831491"/>
          <c:w val="0.8012922848163293"/>
          <c:h val="5.83395496615554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VZ Cru - O-C Diagr.</a:t>
            </a:r>
          </a:p>
        </c:rich>
      </c:tx>
      <c:layout>
        <c:manualLayout>
          <c:xMode val="edge"/>
          <c:yMode val="edge"/>
          <c:x val="0.38064516129032255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34168126798494"/>
          <c:w val="0.80967741935483872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2'!$H$21:$H$995</c:f>
              <c:numCache>
                <c:formatCode>General</c:formatCode>
                <c:ptCount val="975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57-480D-BAB1-757EE8BD7574}"/>
            </c:ext>
          </c:extLst>
        </c:ser>
        <c:ser>
          <c:idx val="1"/>
          <c:order val="1"/>
          <c:tx>
            <c:strRef>
              <c:f>'Active 2'!$I$20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2'!$I$21:$I$995</c:f>
              <c:numCache>
                <c:formatCode>General</c:formatCode>
                <c:ptCount val="975"/>
                <c:pt idx="2">
                  <c:v>-8.126200147671625E-3</c:v>
                </c:pt>
                <c:pt idx="3">
                  <c:v>-6.1328000301728025E-3</c:v>
                </c:pt>
                <c:pt idx="4">
                  <c:v>-7.7365999677567743E-3</c:v>
                </c:pt>
                <c:pt idx="5">
                  <c:v>-5.643200027407147E-3</c:v>
                </c:pt>
                <c:pt idx="9" formatCode="0.000000">
                  <c:v>5.9999729273840785E-7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57-480D-BAB1-757EE8BD7574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2'!$J$21:$J$995</c:f>
              <c:numCache>
                <c:formatCode>General</c:formatCode>
                <c:ptCount val="975"/>
                <c:pt idx="7">
                  <c:v>1.704200214589946E-3</c:v>
                </c:pt>
                <c:pt idx="8">
                  <c:v>1.0118001082446426E-3</c:v>
                </c:pt>
                <c:pt idx="10">
                  <c:v>8.4120001702103764E-4</c:v>
                </c:pt>
                <c:pt idx="11">
                  <c:v>-4.8484000071766786E-3</c:v>
                </c:pt>
                <c:pt idx="12">
                  <c:v>-4.0078000020002946E-3</c:v>
                </c:pt>
                <c:pt idx="13">
                  <c:v>-8.3202000023447908E-3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57-480D-BAB1-757EE8BD7574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2'!$K$21:$K$995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57-480D-BAB1-757EE8BD7574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2'!$L$21:$L$995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57-480D-BAB1-757EE8BD7574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2'!$M$21:$M$995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57-480D-BAB1-757EE8BD7574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plus>
            <c:minus>
              <c:numRef>
                <c:f>'Active 1'!$D$21:$D$995</c:f>
                <c:numCache>
                  <c:formatCode>General</c:formatCode>
                  <c:ptCount val="975"/>
                  <c:pt idx="0">
                    <c:v>0</c:v>
                  </c:pt>
                  <c:pt idx="2">
                    <c:v>5.0000000000000001E-4</c:v>
                  </c:pt>
                  <c:pt idx="3">
                    <c:v>1E-3</c:v>
                  </c:pt>
                  <c:pt idx="4">
                    <c:v>2.2000000000000001E-3</c:v>
                  </c:pt>
                  <c:pt idx="5">
                    <c:v>1.1000000000000001E-3</c:v>
                  </c:pt>
                  <c:pt idx="6">
                    <c:v>5.9999999999999995E-4</c:v>
                  </c:pt>
                  <c:pt idx="7">
                    <c:v>1E-3</c:v>
                  </c:pt>
                  <c:pt idx="8">
                    <c:v>1E-3</c:v>
                  </c:pt>
                  <c:pt idx="9">
                    <c:v>3.0000000000000001E-3</c:v>
                  </c:pt>
                  <c:pt idx="10">
                    <c:v>1E-3</c:v>
                  </c:pt>
                  <c:pt idx="11">
                    <c:v>1E-3</c:v>
                  </c:pt>
                  <c:pt idx="12">
                    <c:v>3.0000000000000001E-3</c:v>
                  </c:pt>
                  <c:pt idx="13">
                    <c:v>7.0000000000000001E-3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2'!$N$21:$N$995</c:f>
              <c:numCache>
                <c:formatCode>General</c:formatCode>
                <c:ptCount val="975"/>
                <c:pt idx="1">
                  <c:v>-1.331219999701716E-2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57-480D-BAB1-757EE8BD7574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2'!$O$21:$O$995</c:f>
              <c:numCache>
                <c:formatCode>General</c:formatCode>
                <c:ptCount val="975"/>
                <c:pt idx="0">
                  <c:v>-3.1783718186462306E-2</c:v>
                </c:pt>
                <c:pt idx="1">
                  <c:v>-3.0860906758825149E-2</c:v>
                </c:pt>
                <c:pt idx="2">
                  <c:v>-6.4260558794585754E-3</c:v>
                </c:pt>
                <c:pt idx="3">
                  <c:v>-6.4255023033172216E-3</c:v>
                </c:pt>
                <c:pt idx="4">
                  <c:v>-5.7374071596141725E-3</c:v>
                </c:pt>
                <c:pt idx="5">
                  <c:v>-5.7368535834728188E-3</c:v>
                </c:pt>
                <c:pt idx="6">
                  <c:v>-3.9941958904903541E-3</c:v>
                </c:pt>
                <c:pt idx="7">
                  <c:v>-2.7968106967416022E-3</c:v>
                </c:pt>
                <c:pt idx="8">
                  <c:v>-2.7890606307626464E-3</c:v>
                </c:pt>
                <c:pt idx="9">
                  <c:v>-2.7713461942393165E-3</c:v>
                </c:pt>
                <c:pt idx="10">
                  <c:v>-2.7663640089671294E-3</c:v>
                </c:pt>
                <c:pt idx="11">
                  <c:v>-2.0710723754264783E-3</c:v>
                </c:pt>
                <c:pt idx="12">
                  <c:v>-2.0660901901542912E-3</c:v>
                </c:pt>
                <c:pt idx="13">
                  <c:v>-1.6708368252275202E-3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57-480D-BAB1-757EE8BD7574}"/>
            </c:ext>
          </c:extLst>
        </c:ser>
        <c:ser>
          <c:idx val="8"/>
          <c:order val="8"/>
          <c:tx>
            <c:strRef>
              <c:f>'Active 2'!$P$20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2'!$P$21:$P$995</c:f>
              <c:numCache>
                <c:formatCode>General</c:formatCode>
                <c:ptCount val="97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E57-480D-BAB1-757EE8BD7574}"/>
            </c:ext>
          </c:extLst>
        </c:ser>
        <c:ser>
          <c:idx val="11"/>
          <c:order val="11"/>
          <c:tx>
            <c:strRef>
              <c:f>'Active 2'!$S$20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'Active 2'!$F$21:$F$995</c:f>
              <c:numCache>
                <c:formatCode>General</c:formatCode>
                <c:ptCount val="975"/>
                <c:pt idx="0">
                  <c:v>0</c:v>
                </c:pt>
                <c:pt idx="1">
                  <c:v>833.5</c:v>
                </c:pt>
                <c:pt idx="2">
                  <c:v>22903.5</c:v>
                </c:pt>
                <c:pt idx="3">
                  <c:v>22904</c:v>
                </c:pt>
                <c:pt idx="4">
                  <c:v>23525.5</c:v>
                </c:pt>
                <c:pt idx="5">
                  <c:v>23526</c:v>
                </c:pt>
                <c:pt idx="6">
                  <c:v>25100</c:v>
                </c:pt>
                <c:pt idx="7">
                  <c:v>26181.5</c:v>
                </c:pt>
                <c:pt idx="8">
                  <c:v>26188.5</c:v>
                </c:pt>
                <c:pt idx="9">
                  <c:v>26204.5</c:v>
                </c:pt>
                <c:pt idx="10">
                  <c:v>26209</c:v>
                </c:pt>
                <c:pt idx="11">
                  <c:v>26837</c:v>
                </c:pt>
                <c:pt idx="12">
                  <c:v>26841.5</c:v>
                </c:pt>
                <c:pt idx="13">
                  <c:v>27198.5</c:v>
                </c:pt>
              </c:numCache>
            </c:numRef>
          </c:xVal>
          <c:yVal>
            <c:numRef>
              <c:f>'Active 2'!$S$21:$S$995</c:f>
              <c:numCache>
                <c:formatCode>General</c:formatCode>
                <c:ptCount val="975"/>
                <c:pt idx="6">
                  <c:v>0.13820000000850996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1E57-480D-BAB1-757EE8BD7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0635800"/>
        <c:axId val="1"/>
        <c:extLst>
          <c:ext xmlns:c15="http://schemas.microsoft.com/office/drawing/2012/chart" uri="{02D57815-91ED-43cb-92C2-25804820EDAC}">
            <c15:filteredScatte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'Active 2'!$Q$20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>
                      <c:ext uri="{02D57815-91ED-43cb-92C2-25804820EDAC}">
                        <c15:formulaRef>
                          <c15:sqref>'Active 2'!$F$21:$F$995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833.5</c:v>
                      </c:pt>
                      <c:pt idx="2">
                        <c:v>22903.5</c:v>
                      </c:pt>
                      <c:pt idx="3">
                        <c:v>22904</c:v>
                      </c:pt>
                      <c:pt idx="4">
                        <c:v>23525.5</c:v>
                      </c:pt>
                      <c:pt idx="5">
                        <c:v>23526</c:v>
                      </c:pt>
                      <c:pt idx="6">
                        <c:v>25100</c:v>
                      </c:pt>
                      <c:pt idx="7">
                        <c:v>26181.5</c:v>
                      </c:pt>
                      <c:pt idx="8">
                        <c:v>26188.5</c:v>
                      </c:pt>
                      <c:pt idx="9">
                        <c:v>26204.5</c:v>
                      </c:pt>
                      <c:pt idx="10">
                        <c:v>26209</c:v>
                      </c:pt>
                      <c:pt idx="11">
                        <c:v>26837</c:v>
                      </c:pt>
                      <c:pt idx="12">
                        <c:v>26841.5</c:v>
                      </c:pt>
                      <c:pt idx="13">
                        <c:v>27198.5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2'!$Q$21:$Q$995</c15:sqref>
                        </c15:formulaRef>
                      </c:ext>
                    </c:extLst>
                    <c:numCache>
                      <c:formatCode>m/d/yyyy</c:formatCode>
                      <c:ptCount val="975"/>
                      <c:pt idx="0">
                        <c:v>9757.4019999999982</c:v>
                      </c:pt>
                      <c:pt idx="1">
                        <c:v>10695.753990000001</c:v>
                      </c:pt>
                      <c:pt idx="2">
                        <c:v>35542.456499999855</c:v>
                      </c:pt>
                      <c:pt idx="3">
                        <c:v>35543.021399999969</c:v>
                      </c:pt>
                      <c:pt idx="4">
                        <c:v>36242.712700000033</c:v>
                      </c:pt>
                      <c:pt idx="5">
                        <c:v>36243.277699999977</c:v>
                      </c:pt>
                      <c:pt idx="6">
                        <c:v>38015.371200000001</c:v>
                      </c:pt>
                      <c:pt idx="7">
                        <c:v>39232.882000000216</c:v>
                      </c:pt>
                      <c:pt idx="8">
                        <c:v>39240.762000000104</c:v>
                      </c:pt>
                      <c:pt idx="9">
                        <c:v>39258.773999999998</c:v>
                      </c:pt>
                      <c:pt idx="10">
                        <c:v>39263.841000000015</c:v>
                      </c:pt>
                      <c:pt idx="11">
                        <c:v>39970.845999999998</c:v>
                      </c:pt>
                      <c:pt idx="12">
                        <c:v>39975.913</c:v>
                      </c:pt>
                      <c:pt idx="13">
                        <c:v>40377.824000000001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9-1E57-480D-BAB1-757EE8BD757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2'!$F$21:$F$995</c15:sqref>
                        </c15:formulaRef>
                      </c:ext>
                    </c:extLst>
                    <c:numCache>
                      <c:formatCode>General</c:formatCode>
                      <c:ptCount val="975"/>
                      <c:pt idx="0">
                        <c:v>0</c:v>
                      </c:pt>
                      <c:pt idx="1">
                        <c:v>833.5</c:v>
                      </c:pt>
                      <c:pt idx="2">
                        <c:v>22903.5</c:v>
                      </c:pt>
                      <c:pt idx="3">
                        <c:v>22904</c:v>
                      </c:pt>
                      <c:pt idx="4">
                        <c:v>23525.5</c:v>
                      </c:pt>
                      <c:pt idx="5">
                        <c:v>23526</c:v>
                      </c:pt>
                      <c:pt idx="6">
                        <c:v>25100</c:v>
                      </c:pt>
                      <c:pt idx="7">
                        <c:v>26181.5</c:v>
                      </c:pt>
                      <c:pt idx="8">
                        <c:v>26188.5</c:v>
                      </c:pt>
                      <c:pt idx="9">
                        <c:v>26204.5</c:v>
                      </c:pt>
                      <c:pt idx="10">
                        <c:v>26209</c:v>
                      </c:pt>
                      <c:pt idx="11">
                        <c:v>26837</c:v>
                      </c:pt>
                      <c:pt idx="12">
                        <c:v>26841.5</c:v>
                      </c:pt>
                      <c:pt idx="13">
                        <c:v>27198.5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'Active 2'!$R$21:$R$995</c15:sqref>
                        </c15:formulaRef>
                      </c:ext>
                    </c:extLst>
                    <c:numCache>
                      <c:formatCode>General</c:formatCode>
                      <c:ptCount val="975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1E57-480D-BAB1-757EE8BD7574}"/>
                  </c:ext>
                </c:extLst>
              </c15:ser>
            </c15:filteredScatterSeries>
          </c:ext>
        </c:extLst>
      </c:scatterChart>
      <c:valAx>
        <c:axId val="550635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0635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322580645161289"/>
          <c:y val="0.92073298764483702"/>
          <c:w val="0.79677417257827288"/>
          <c:h val="5.815948932309387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533400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F83A17D9-F9C6-2450-720B-3D77FBADAB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647700</xdr:colOff>
      <xdr:row>0</xdr:row>
      <xdr:rowOff>0</xdr:rowOff>
    </xdr:from>
    <xdr:to>
      <xdr:col>26</xdr:col>
      <xdr:colOff>409574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167ADE95-9773-9DCE-E76C-9C164955C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0</xdr:row>
      <xdr:rowOff>0</xdr:rowOff>
    </xdr:from>
    <xdr:to>
      <xdr:col>17</xdr:col>
      <xdr:colOff>0</xdr:colOff>
      <xdr:row>18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0161904-0223-4C02-9382-A181B238A2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76200</xdr:colOff>
      <xdr:row>0</xdr:row>
      <xdr:rowOff>0</xdr:rowOff>
    </xdr:from>
    <xdr:to>
      <xdr:col>27</xdr:col>
      <xdr:colOff>133350</xdr:colOff>
      <xdr:row>18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145829C-DC34-494F-AC8B-E4E8149ED7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imbad.u-strasbg.fr/cgi-bin/cdsbib?1963AJ.....68..257W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simbad.u-strasbg.fr/cgi-bin/cdsbib?1963AJ.....68..257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8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42578125" customWidth="1"/>
    <col min="6" max="6" width="16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31</v>
      </c>
    </row>
    <row r="2" spans="1:7" x14ac:dyDescent="0.2">
      <c r="A2" t="s">
        <v>24</v>
      </c>
      <c r="B2" t="s">
        <v>36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24775.901999999998</v>
      </c>
      <c r="D4" s="9">
        <v>0.56290499999999999</v>
      </c>
    </row>
    <row r="6" spans="1:7" x14ac:dyDescent="0.2">
      <c r="A6" s="5" t="s">
        <v>1</v>
      </c>
      <c r="E6" s="48" t="s">
        <v>55</v>
      </c>
    </row>
    <row r="7" spans="1:7" x14ac:dyDescent="0.2">
      <c r="A7" t="s">
        <v>2</v>
      </c>
      <c r="C7">
        <f>+C4</f>
        <v>24775.901999999998</v>
      </c>
      <c r="E7" s="49"/>
    </row>
    <row r="8" spans="1:7" x14ac:dyDescent="0.2">
      <c r="A8" t="s">
        <v>3</v>
      </c>
      <c r="C8">
        <f>+D4</f>
        <v>0.56290499999999999</v>
      </c>
      <c r="E8" s="50">
        <v>1.1258132000000001</v>
      </c>
    </row>
    <row r="9" spans="1:7" x14ac:dyDescent="0.2">
      <c r="A9" s="16" t="s">
        <v>39</v>
      </c>
      <c r="B9" s="17"/>
      <c r="C9" s="18">
        <v>-9.5</v>
      </c>
      <c r="D9" s="17" t="s">
        <v>40</v>
      </c>
      <c r="E9" s="17"/>
    </row>
    <row r="10" spans="1:7" ht="13.5" thickBot="1" x14ac:dyDescent="0.25">
      <c r="A10" s="17"/>
      <c r="B10" s="17"/>
      <c r="C10" s="4" t="s">
        <v>20</v>
      </c>
      <c r="D10" s="4" t="s">
        <v>21</v>
      </c>
      <c r="E10" s="17"/>
    </row>
    <row r="11" spans="1:7" x14ac:dyDescent="0.2">
      <c r="A11" s="17" t="s">
        <v>16</v>
      </c>
      <c r="B11" s="17"/>
      <c r="C11" s="28">
        <f ca="1">INTERCEPT(INDIRECT($G$11):G988,INDIRECT($F$11):F988)</f>
        <v>-3.1783718187457941E-2</v>
      </c>
      <c r="D11" s="3"/>
      <c r="E11" s="17"/>
      <c r="F11" s="29" t="str">
        <f>"F"&amp;E19</f>
        <v>F23</v>
      </c>
      <c r="G11" s="27" t="str">
        <f>"G"&amp;E19</f>
        <v>G23</v>
      </c>
    </row>
    <row r="12" spans="1:7" x14ac:dyDescent="0.2">
      <c r="A12" s="17" t="s">
        <v>17</v>
      </c>
      <c r="B12" s="17"/>
      <c r="C12" s="28">
        <f ca="1">SLOPE(INDIRECT($G$11):G988,INDIRECT($F$11):F988)</f>
        <v>2.1535761414658611E-6</v>
      </c>
      <c r="D12" s="3"/>
      <c r="E12" s="55" t="s">
        <v>54</v>
      </c>
      <c r="F12" s="56" t="s">
        <v>53</v>
      </c>
    </row>
    <row r="13" spans="1:7" x14ac:dyDescent="0.2">
      <c r="A13" s="17" t="s">
        <v>19</v>
      </c>
      <c r="B13" s="17"/>
      <c r="C13" s="3" t="s">
        <v>14</v>
      </c>
      <c r="D13" s="21"/>
      <c r="E13" s="57" t="s">
        <v>46</v>
      </c>
      <c r="F13" s="58">
        <v>1</v>
      </c>
    </row>
    <row r="14" spans="1:7" x14ac:dyDescent="0.2">
      <c r="A14" s="17"/>
      <c r="B14" s="17"/>
      <c r="C14" s="17"/>
      <c r="D14" s="21"/>
      <c r="E14" s="57" t="s">
        <v>41</v>
      </c>
      <c r="F14" s="59">
        <f ca="1">NOW()+15018.5+$C$9/24</f>
        <v>60520.729398495365</v>
      </c>
    </row>
    <row r="15" spans="1:7" x14ac:dyDescent="0.2">
      <c r="A15" s="19" t="s">
        <v>18</v>
      </c>
      <c r="B15" s="17"/>
      <c r="C15" s="20">
        <f ca="1">(C7+C11)+(C8+C12)*INT(MAX(F21:F3529))</f>
        <v>55396.330649363175</v>
      </c>
      <c r="D15" s="21"/>
      <c r="E15" s="57" t="s">
        <v>47</v>
      </c>
      <c r="F15" s="59">
        <f ca="1">ROUND(2*($F$14-$C$7)/$C$8,0)/2+$F$13</f>
        <v>63501.5</v>
      </c>
    </row>
    <row r="16" spans="1:7" x14ac:dyDescent="0.2">
      <c r="A16" s="22" t="s">
        <v>4</v>
      </c>
      <c r="B16" s="17"/>
      <c r="C16" s="23">
        <f ca="1">+C8+C12</f>
        <v>0.56290715357614141</v>
      </c>
      <c r="D16" s="21"/>
      <c r="E16" s="57" t="s">
        <v>42</v>
      </c>
      <c r="F16" s="59">
        <f ca="1">ROUND(2*($F$14-$C$15)/$C$16,0)/2+$F$13</f>
        <v>9104.5</v>
      </c>
    </row>
    <row r="17" spans="1:22" ht="13.5" thickBot="1" x14ac:dyDescent="0.25">
      <c r="A17" s="21" t="s">
        <v>30</v>
      </c>
      <c r="B17" s="17"/>
      <c r="C17" s="17">
        <f>COUNT(C21:C2187)</f>
        <v>14</v>
      </c>
      <c r="D17" s="21"/>
      <c r="E17" s="60" t="s">
        <v>51</v>
      </c>
      <c r="F17" s="61">
        <f ca="1">+$C$15+$C$16*$F$16-15018.5-$C$9/24</f>
        <v>45503.214662430488</v>
      </c>
    </row>
    <row r="18" spans="1:22" ht="14.25" thickTop="1" thickBot="1" x14ac:dyDescent="0.25">
      <c r="A18" s="22" t="s">
        <v>5</v>
      </c>
      <c r="B18" s="17"/>
      <c r="C18" s="24">
        <f ca="1">+C15</f>
        <v>55396.330649363175</v>
      </c>
      <c r="D18" s="25">
        <f ca="1">+C16</f>
        <v>0.56290715357614141</v>
      </c>
      <c r="E18" s="63" t="s">
        <v>52</v>
      </c>
      <c r="F18" s="62">
        <f ca="1">+($C$15+$C$16*$F$16)-($C$16/2)-15018.5-$C$9/24</f>
        <v>45502.933208853698</v>
      </c>
    </row>
    <row r="19" spans="1:22" ht="13.5" thickTop="1" x14ac:dyDescent="0.2">
      <c r="A19" s="30" t="s">
        <v>44</v>
      </c>
      <c r="E19" s="31">
        <v>23</v>
      </c>
    </row>
    <row r="20" spans="1:22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52"/>
      <c r="S20" s="53" t="s">
        <v>56</v>
      </c>
    </row>
    <row r="21" spans="1:22" x14ac:dyDescent="0.2">
      <c r="A21" t="s">
        <v>12</v>
      </c>
      <c r="C21" s="15">
        <v>24775.901999999998</v>
      </c>
      <c r="D21" s="15" t="s">
        <v>14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26" si="2">+C21-(C$7+F21*C$8)</f>
        <v>0</v>
      </c>
      <c r="H21">
        <v>0</v>
      </c>
      <c r="O21">
        <f t="shared" ref="O21:O34" ca="1" si="3">+C$11+C$12*$F21</f>
        <v>-3.1783718187457941E-2</v>
      </c>
      <c r="Q21" s="2">
        <f t="shared" ref="Q21:Q34" si="4">+C21-15018.5</f>
        <v>9757.4019999999982</v>
      </c>
    </row>
    <row r="22" spans="1:22" x14ac:dyDescent="0.2">
      <c r="A22" s="10" t="s">
        <v>37</v>
      </c>
      <c r="C22" s="10">
        <v>25714.253990000001</v>
      </c>
      <c r="D22" s="15"/>
      <c r="E22">
        <f t="shared" si="0"/>
        <v>1666.9810891713573</v>
      </c>
      <c r="F22">
        <f t="shared" si="1"/>
        <v>1667</v>
      </c>
      <c r="G22">
        <f t="shared" si="2"/>
        <v>-1.0644999998476123E-2</v>
      </c>
      <c r="N22">
        <f>+G22</f>
        <v>-1.0644999998476123E-2</v>
      </c>
      <c r="O22">
        <f t="shared" ca="1" si="3"/>
        <v>-2.8193706759634351E-2</v>
      </c>
      <c r="Q22" s="2">
        <f t="shared" si="4"/>
        <v>10695.753990000001</v>
      </c>
      <c r="V22" s="14" t="s">
        <v>38</v>
      </c>
    </row>
    <row r="23" spans="1:22" x14ac:dyDescent="0.2">
      <c r="A23" s="10" t="s">
        <v>32</v>
      </c>
      <c r="B23" s="11" t="s">
        <v>33</v>
      </c>
      <c r="C23" s="10">
        <v>50560.956499999855</v>
      </c>
      <c r="D23" s="10">
        <v>5.0000000000000001E-4</v>
      </c>
      <c r="E23">
        <f t="shared" si="0"/>
        <v>45807.115765537448</v>
      </c>
      <c r="F23">
        <f t="shared" si="1"/>
        <v>45807</v>
      </c>
      <c r="G23">
        <f t="shared" si="2"/>
        <v>6.5164999861735851E-2</v>
      </c>
      <c r="I23">
        <f>+G23</f>
        <v>6.5164999861735851E-2</v>
      </c>
      <c r="O23">
        <f t="shared" ca="1" si="3"/>
        <v>6.6865144124668763E-2</v>
      </c>
      <c r="Q23" s="2">
        <f t="shared" si="4"/>
        <v>35542.456499999855</v>
      </c>
    </row>
    <row r="24" spans="1:22" x14ac:dyDescent="0.2">
      <c r="A24" s="10" t="s">
        <v>32</v>
      </c>
      <c r="B24" s="11" t="s">
        <v>34</v>
      </c>
      <c r="C24" s="10">
        <v>50561.521399999969</v>
      </c>
      <c r="D24" s="10">
        <v>1E-3</v>
      </c>
      <c r="E24">
        <f t="shared" si="0"/>
        <v>45808.119309652553</v>
      </c>
      <c r="F24">
        <f t="shared" si="1"/>
        <v>45808</v>
      </c>
      <c r="G24">
        <f t="shared" si="2"/>
        <v>6.715999996958999E-2</v>
      </c>
      <c r="I24">
        <f>+G24</f>
        <v>6.715999996958999E-2</v>
      </c>
      <c r="O24">
        <f t="shared" ca="1" si="3"/>
        <v>6.6867297700810222E-2</v>
      </c>
      <c r="Q24" s="2">
        <f t="shared" si="4"/>
        <v>35543.021399999969</v>
      </c>
    </row>
    <row r="25" spans="1:22" x14ac:dyDescent="0.2">
      <c r="A25" s="10" t="s">
        <v>32</v>
      </c>
      <c r="B25" s="11" t="s">
        <v>33</v>
      </c>
      <c r="C25" s="10">
        <v>51261.212700000033</v>
      </c>
      <c r="D25" s="10">
        <v>2.2000000000000001E-3</v>
      </c>
      <c r="E25">
        <f t="shared" si="0"/>
        <v>47051.119993604669</v>
      </c>
      <c r="F25">
        <f t="shared" si="1"/>
        <v>47051</v>
      </c>
      <c r="G25">
        <f t="shared" si="2"/>
        <v>6.7545000034442637E-2</v>
      </c>
      <c r="I25">
        <f>+G25</f>
        <v>6.7545000034442637E-2</v>
      </c>
      <c r="O25">
        <f t="shared" ca="1" si="3"/>
        <v>6.9544192844652283E-2</v>
      </c>
      <c r="Q25" s="2">
        <f t="shared" si="4"/>
        <v>36242.712700000033</v>
      </c>
    </row>
    <row r="26" spans="1:22" x14ac:dyDescent="0.2">
      <c r="A26" s="10" t="s">
        <v>32</v>
      </c>
      <c r="B26" s="11" t="s">
        <v>34</v>
      </c>
      <c r="C26" s="10">
        <v>51261.777699999977</v>
      </c>
      <c r="D26" s="10">
        <v>1.1000000000000001E-3</v>
      </c>
      <c r="E26">
        <f t="shared" si="0"/>
        <v>47052.123715369344</v>
      </c>
      <c r="F26">
        <f t="shared" si="1"/>
        <v>47052</v>
      </c>
      <c r="G26">
        <f t="shared" si="2"/>
        <v>6.9639999979699496E-2</v>
      </c>
      <c r="I26">
        <f>+G26</f>
        <v>6.9639999979699496E-2</v>
      </c>
      <c r="O26">
        <f t="shared" ca="1" si="3"/>
        <v>6.9546346420793756E-2</v>
      </c>
      <c r="Q26" s="2">
        <f t="shared" si="4"/>
        <v>36243.277699999977</v>
      </c>
    </row>
    <row r="27" spans="1:22" x14ac:dyDescent="0.2">
      <c r="A27" s="10" t="s">
        <v>35</v>
      </c>
      <c r="B27" s="12" t="s">
        <v>34</v>
      </c>
      <c r="C27" s="13">
        <v>53033.871200000001</v>
      </c>
      <c r="D27" s="10">
        <v>5.9999999999999995E-4</v>
      </c>
      <c r="E27">
        <f t="shared" si="0"/>
        <v>50200.245512120171</v>
      </c>
      <c r="F27">
        <f t="shared" si="1"/>
        <v>50200</v>
      </c>
      <c r="O27">
        <f t="shared" ca="1" si="3"/>
        <v>7.6325804114128287E-2</v>
      </c>
      <c r="Q27" s="2">
        <f t="shared" si="4"/>
        <v>38015.371200000001</v>
      </c>
      <c r="S27" s="27">
        <v>0.13820000000850996</v>
      </c>
    </row>
    <row r="28" spans="1:22" x14ac:dyDescent="0.2">
      <c r="A28" s="26" t="s">
        <v>45</v>
      </c>
      <c r="B28" s="34" t="s">
        <v>33</v>
      </c>
      <c r="C28" s="26">
        <v>54251.382000000216</v>
      </c>
      <c r="D28" s="26">
        <v>1E-3</v>
      </c>
      <c r="E28">
        <f t="shared" si="0"/>
        <v>52363.151863991647</v>
      </c>
      <c r="F28">
        <f t="shared" si="1"/>
        <v>52363</v>
      </c>
      <c r="G28">
        <f t="shared" ref="G28:G34" si="5">+C28-(C$7+F28*C$8)</f>
        <v>8.5485000221524388E-2</v>
      </c>
      <c r="J28">
        <f>+G28</f>
        <v>8.5485000221524388E-2</v>
      </c>
      <c r="O28">
        <f t="shared" ca="1" si="3"/>
        <v>8.0983989308118939E-2</v>
      </c>
      <c r="Q28" s="2">
        <f t="shared" si="4"/>
        <v>39232.882000000216</v>
      </c>
    </row>
    <row r="29" spans="1:22" x14ac:dyDescent="0.2">
      <c r="A29" s="26" t="s">
        <v>45</v>
      </c>
      <c r="B29" s="34" t="s">
        <v>33</v>
      </c>
      <c r="C29" s="26">
        <v>54259.262000000104</v>
      </c>
      <c r="D29" s="26">
        <v>1E-3</v>
      </c>
      <c r="E29">
        <f t="shared" si="0"/>
        <v>52377.15067373732</v>
      </c>
      <c r="F29">
        <f t="shared" si="1"/>
        <v>52377</v>
      </c>
      <c r="G29">
        <f t="shared" si="5"/>
        <v>8.4815000111120753E-2</v>
      </c>
      <c r="J29">
        <f>+G29</f>
        <v>8.4815000111120753E-2</v>
      </c>
      <c r="O29">
        <f t="shared" ca="1" si="3"/>
        <v>8.1014139374099473E-2</v>
      </c>
      <c r="Q29" s="2">
        <f t="shared" si="4"/>
        <v>39240.762000000104</v>
      </c>
    </row>
    <row r="30" spans="1:22" x14ac:dyDescent="0.2">
      <c r="A30" s="26" t="s">
        <v>43</v>
      </c>
      <c r="B30" s="35"/>
      <c r="C30" s="26">
        <v>54277.273999999998</v>
      </c>
      <c r="D30" s="26">
        <v>3.0000000000000001E-3</v>
      </c>
      <c r="E30">
        <f t="shared" si="0"/>
        <v>52409.148968298381</v>
      </c>
      <c r="F30">
        <f t="shared" si="1"/>
        <v>52409</v>
      </c>
      <c r="G30">
        <f t="shared" si="5"/>
        <v>8.3854999997129198E-2</v>
      </c>
      <c r="I30">
        <f t="shared" ref="I30" si="6">+G30</f>
        <v>8.3854999997129198E-2</v>
      </c>
      <c r="O30">
        <f t="shared" ca="1" si="3"/>
        <v>8.1083053810626374E-2</v>
      </c>
      <c r="Q30" s="2">
        <f t="shared" si="4"/>
        <v>39258.773999999998</v>
      </c>
    </row>
    <row r="31" spans="1:22" x14ac:dyDescent="0.2">
      <c r="A31" s="26" t="s">
        <v>45</v>
      </c>
      <c r="B31" s="34" t="s">
        <v>34</v>
      </c>
      <c r="C31" s="26">
        <v>54282.341000000015</v>
      </c>
      <c r="D31" s="26">
        <v>1E-3</v>
      </c>
      <c r="E31">
        <f t="shared" si="0"/>
        <v>52418.150487204795</v>
      </c>
      <c r="F31">
        <f t="shared" si="1"/>
        <v>52418</v>
      </c>
      <c r="G31">
        <f t="shared" si="5"/>
        <v>8.4710000017366838E-2</v>
      </c>
      <c r="J31">
        <f>+G31</f>
        <v>8.4710000017366838E-2</v>
      </c>
      <c r="O31">
        <f t="shared" ca="1" si="3"/>
        <v>8.1102435995899572E-2</v>
      </c>
      <c r="Q31" s="2">
        <f t="shared" si="4"/>
        <v>39263.841000000015</v>
      </c>
    </row>
    <row r="32" spans="1:22" x14ac:dyDescent="0.2">
      <c r="A32" s="36" t="s">
        <v>48</v>
      </c>
      <c r="B32" s="37" t="s">
        <v>34</v>
      </c>
      <c r="C32" s="38">
        <v>54989.345999999998</v>
      </c>
      <c r="D32" s="38">
        <v>1E-3</v>
      </c>
      <c r="E32">
        <f t="shared" si="0"/>
        <v>53674.143949689555</v>
      </c>
      <c r="F32">
        <f t="shared" si="1"/>
        <v>53674</v>
      </c>
      <c r="G32">
        <f t="shared" si="5"/>
        <v>8.1030000001192093E-2</v>
      </c>
      <c r="J32">
        <f>+G32</f>
        <v>8.1030000001192093E-2</v>
      </c>
      <c r="O32">
        <f t="shared" ca="1" si="3"/>
        <v>8.3807327629580694E-2</v>
      </c>
      <c r="Q32" s="2">
        <f t="shared" si="4"/>
        <v>39970.845999999998</v>
      </c>
    </row>
    <row r="33" spans="1:17" x14ac:dyDescent="0.2">
      <c r="A33" s="36" t="s">
        <v>48</v>
      </c>
      <c r="B33" s="37" t="s">
        <v>33</v>
      </c>
      <c r="C33" s="38">
        <v>54994.413</v>
      </c>
      <c r="D33" s="38">
        <v>3.0000000000000001E-3</v>
      </c>
      <c r="E33">
        <f t="shared" si="0"/>
        <v>53683.145468595947</v>
      </c>
      <c r="F33">
        <f t="shared" si="1"/>
        <v>53683</v>
      </c>
      <c r="G33">
        <f t="shared" si="5"/>
        <v>8.1885000006877817E-2</v>
      </c>
      <c r="J33">
        <f>+G33</f>
        <v>8.1885000006877817E-2</v>
      </c>
      <c r="O33">
        <f t="shared" ca="1" si="3"/>
        <v>8.3826709814853878E-2</v>
      </c>
      <c r="Q33" s="2">
        <f t="shared" si="4"/>
        <v>39975.913</v>
      </c>
    </row>
    <row r="34" spans="1:17" x14ac:dyDescent="0.2">
      <c r="A34" s="39" t="s">
        <v>49</v>
      </c>
      <c r="B34" s="33" t="s">
        <v>33</v>
      </c>
      <c r="C34" s="32">
        <v>55396.324000000001</v>
      </c>
      <c r="D34" s="32">
        <v>7.0000000000000001E-3</v>
      </c>
      <c r="E34">
        <f t="shared" si="0"/>
        <v>54397.139837095077</v>
      </c>
      <c r="F34">
        <f t="shared" si="1"/>
        <v>54397</v>
      </c>
      <c r="G34">
        <f t="shared" si="5"/>
        <v>7.871500000328524E-2</v>
      </c>
      <c r="J34">
        <f>+G34</f>
        <v>7.871500000328524E-2</v>
      </c>
      <c r="O34">
        <f t="shared" ca="1" si="3"/>
        <v>8.53643631798605E-2</v>
      </c>
      <c r="Q34" s="2">
        <f t="shared" si="4"/>
        <v>40377.824000000001</v>
      </c>
    </row>
    <row r="35" spans="1:17" x14ac:dyDescent="0.2">
      <c r="D35" s="3"/>
    </row>
    <row r="36" spans="1:17" x14ac:dyDescent="0.2">
      <c r="D36" s="3"/>
    </row>
    <row r="37" spans="1:17" x14ac:dyDescent="0.2">
      <c r="D37" s="3"/>
    </row>
    <row r="38" spans="1:17" x14ac:dyDescent="0.2">
      <c r="D38" s="3"/>
    </row>
    <row r="39" spans="1:17" x14ac:dyDescent="0.2">
      <c r="D39" s="3"/>
    </row>
    <row r="40" spans="1:17" x14ac:dyDescent="0.2">
      <c r="D40" s="3"/>
    </row>
    <row r="41" spans="1:17" x14ac:dyDescent="0.2">
      <c r="D41" s="3"/>
    </row>
    <row r="42" spans="1:17" x14ac:dyDescent="0.2">
      <c r="D42" s="3"/>
    </row>
    <row r="43" spans="1:17" x14ac:dyDescent="0.2">
      <c r="D43" s="3"/>
    </row>
    <row r="44" spans="1:17" x14ac:dyDescent="0.2">
      <c r="D44" s="3"/>
    </row>
    <row r="45" spans="1:17" x14ac:dyDescent="0.2">
      <c r="D45" s="3"/>
    </row>
    <row r="46" spans="1:17" x14ac:dyDescent="0.2">
      <c r="D46" s="3"/>
    </row>
    <row r="47" spans="1:17" x14ac:dyDescent="0.2">
      <c r="D47" s="3"/>
    </row>
    <row r="48" spans="1:17" x14ac:dyDescent="0.2">
      <c r="D48" s="3"/>
    </row>
  </sheetData>
  <phoneticPr fontId="7" type="noConversion"/>
  <hyperlinks>
    <hyperlink ref="V22" r:id="rId1" display="http://simbad.u-strasbg.fr/cgi-bin/cdsbib?1963AJ.....68..257W" xr:uid="{00000000-0004-0000-0000-00000000000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931BC-9375-4392-A61B-BF213DE05987}">
  <dimension ref="A1:V48"/>
  <sheetViews>
    <sheetView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4" sqref="F4"/>
    </sheetView>
  </sheetViews>
  <sheetFormatPr defaultRowHeight="12.75" x14ac:dyDescent="0.2"/>
  <cols>
    <col min="3" max="3" width="12.5703125" customWidth="1"/>
    <col min="5" max="5" width="13.7109375" customWidth="1"/>
    <col min="6" max="6" width="15.5703125" customWidth="1"/>
    <col min="17" max="17" width="10.85546875" customWidth="1"/>
  </cols>
  <sheetData>
    <row r="1" spans="1:7" ht="22.5" customHeight="1" x14ac:dyDescent="0.3">
      <c r="A1" s="1" t="s">
        <v>31</v>
      </c>
    </row>
    <row r="2" spans="1:7" ht="12.95" customHeight="1" x14ac:dyDescent="0.2">
      <c r="A2" t="s">
        <v>24</v>
      </c>
      <c r="B2" t="s">
        <v>36</v>
      </c>
      <c r="C2" s="3"/>
      <c r="D2" s="3"/>
    </row>
    <row r="3" spans="1:7" ht="12.95" customHeight="1" thickBot="1" x14ac:dyDescent="0.25"/>
    <row r="4" spans="1:7" ht="12.95" customHeight="1" thickTop="1" thickBot="1" x14ac:dyDescent="0.25">
      <c r="A4" s="5" t="s">
        <v>0</v>
      </c>
      <c r="C4" s="8">
        <v>24775.901999999998</v>
      </c>
      <c r="D4" s="9">
        <v>0.56290499999999999</v>
      </c>
    </row>
    <row r="5" spans="1:7" ht="12.95" customHeight="1" thickTop="1" x14ac:dyDescent="0.2"/>
    <row r="6" spans="1:7" ht="12.95" customHeight="1" x14ac:dyDescent="0.2">
      <c r="A6" s="5" t="s">
        <v>1</v>
      </c>
      <c r="E6" s="54"/>
    </row>
    <row r="7" spans="1:7" ht="12.95" customHeight="1" x14ac:dyDescent="0.2">
      <c r="A7" t="s">
        <v>2</v>
      </c>
      <c r="C7">
        <f>+C4</f>
        <v>24775.901999999998</v>
      </c>
      <c r="D7" s="47" t="s">
        <v>57</v>
      </c>
      <c r="E7" s="3"/>
    </row>
    <row r="8" spans="1:7" ht="12.95" customHeight="1" x14ac:dyDescent="0.2">
      <c r="A8" t="s">
        <v>3</v>
      </c>
      <c r="C8">
        <v>1.1258132000000001</v>
      </c>
      <c r="D8" s="47" t="s">
        <v>57</v>
      </c>
      <c r="E8" s="3"/>
    </row>
    <row r="9" spans="1:7" ht="12.95" customHeight="1" x14ac:dyDescent="0.2">
      <c r="A9" s="16" t="s">
        <v>39</v>
      </c>
      <c r="B9" s="17"/>
      <c r="C9" s="18">
        <v>-9.5</v>
      </c>
      <c r="D9" s="17" t="s">
        <v>40</v>
      </c>
      <c r="E9" s="17"/>
    </row>
    <row r="10" spans="1:7" ht="12.95" customHeight="1" thickBot="1" x14ac:dyDescent="0.25">
      <c r="A10" s="17"/>
      <c r="B10" s="17"/>
      <c r="C10" s="4" t="s">
        <v>20</v>
      </c>
      <c r="D10" s="4" t="s">
        <v>21</v>
      </c>
      <c r="E10" s="17"/>
    </row>
    <row r="11" spans="1:7" ht="12.95" customHeight="1" x14ac:dyDescent="0.2">
      <c r="A11" s="17" t="s">
        <v>16</v>
      </c>
      <c r="B11" s="17"/>
      <c r="C11" s="28">
        <f ca="1">INTERCEPT(INDIRECT($G$11):G988,INDIRECT($F$11):F988)</f>
        <v>-3.1783718186462306E-2</v>
      </c>
      <c r="D11" s="3"/>
      <c r="E11" s="17"/>
      <c r="F11" s="29" t="str">
        <f>"F"&amp;E19</f>
        <v>F23</v>
      </c>
      <c r="G11" s="27" t="str">
        <f>"G"&amp;E19</f>
        <v>G23</v>
      </c>
    </row>
    <row r="12" spans="1:7" ht="12.95" customHeight="1" x14ac:dyDescent="0.2">
      <c r="A12" s="17" t="s">
        <v>17</v>
      </c>
      <c r="B12" s="17"/>
      <c r="C12" s="28">
        <f ca="1">SLOPE(INDIRECT($G$11):G988,INDIRECT($F$11):F988)</f>
        <v>1.1071522827080459E-6</v>
      </c>
      <c r="D12" s="3"/>
      <c r="E12" s="45" t="s">
        <v>54</v>
      </c>
      <c r="F12" s="46" t="s">
        <v>53</v>
      </c>
    </row>
    <row r="13" spans="1:7" ht="12.95" customHeight="1" x14ac:dyDescent="0.2">
      <c r="A13" s="17" t="s">
        <v>19</v>
      </c>
      <c r="B13" s="17"/>
      <c r="C13" s="3" t="s">
        <v>14</v>
      </c>
      <c r="D13" s="21"/>
      <c r="E13" s="40" t="s">
        <v>46</v>
      </c>
      <c r="F13" s="43">
        <v>1</v>
      </c>
    </row>
    <row r="14" spans="1:7" ht="12.95" customHeight="1" x14ac:dyDescent="0.2">
      <c r="A14" s="17"/>
      <c r="B14" s="17"/>
      <c r="C14" s="17"/>
      <c r="D14" s="21"/>
      <c r="E14" s="40" t="s">
        <v>41</v>
      </c>
      <c r="F14" s="42">
        <f ca="1">NOW()+15018.5+$C$9/24</f>
        <v>60520.729398495365</v>
      </c>
    </row>
    <row r="15" spans="1:7" ht="12.95" customHeight="1" x14ac:dyDescent="0.2">
      <c r="A15" s="19" t="s">
        <v>18</v>
      </c>
      <c r="B15" s="17"/>
      <c r="C15" s="20">
        <f ca="1">(C7+C11)+(C8+C12)*INT(MAX(F21:F3529))</f>
        <v>55395.767742209602</v>
      </c>
      <c r="D15" s="21"/>
      <c r="E15" s="40" t="s">
        <v>47</v>
      </c>
      <c r="F15" s="42">
        <f ca="1">ROUND(2*($F$14-$C$7)/$C$8,0)/2+$F$13</f>
        <v>31751</v>
      </c>
    </row>
    <row r="16" spans="1:7" ht="12.95" customHeight="1" x14ac:dyDescent="0.2">
      <c r="A16" s="22" t="s">
        <v>4</v>
      </c>
      <c r="B16" s="17"/>
      <c r="C16" s="23">
        <f ca="1">+C8+C12</f>
        <v>1.1258143071522828</v>
      </c>
      <c r="D16" s="21"/>
      <c r="E16" s="40" t="s">
        <v>42</v>
      </c>
      <c r="F16" s="42">
        <f ca="1">ROUND(2*($F$14-$C$15)/$C$16,0)/2+$F$13</f>
        <v>4553</v>
      </c>
    </row>
    <row r="17" spans="1:22" ht="12.95" customHeight="1" thickBot="1" x14ac:dyDescent="0.25">
      <c r="A17" s="21" t="s">
        <v>30</v>
      </c>
      <c r="B17" s="17"/>
      <c r="C17" s="17">
        <f>COUNT(C21:C2187)</f>
        <v>14</v>
      </c>
      <c r="D17" s="21"/>
      <c r="E17" s="41" t="s">
        <v>51</v>
      </c>
      <c r="F17" s="44">
        <f ca="1">+$C$15+$C$16*$F$16-15018.5-$C$9/24</f>
        <v>45503.496116007278</v>
      </c>
    </row>
    <row r="18" spans="1:22" ht="12.95" customHeight="1" thickTop="1" thickBot="1" x14ac:dyDescent="0.25">
      <c r="A18" s="22" t="s">
        <v>5</v>
      </c>
      <c r="B18" s="17"/>
      <c r="C18" s="24">
        <f ca="1">+C15</f>
        <v>55395.767742209602</v>
      </c>
      <c r="D18" s="25">
        <f ca="1">+C16</f>
        <v>1.1258143071522828</v>
      </c>
      <c r="E18" s="40" t="s">
        <v>52</v>
      </c>
      <c r="F18" s="44">
        <f ca="1">+($C$15+$C$16*$F$16)-($C$16/2)-15018.5-$C$9/24</f>
        <v>45502.933208853705</v>
      </c>
    </row>
    <row r="19" spans="1:22" ht="12.95" customHeight="1" thickTop="1" x14ac:dyDescent="0.2">
      <c r="A19" s="30" t="s">
        <v>44</v>
      </c>
      <c r="E19" s="31">
        <v>23</v>
      </c>
    </row>
    <row r="20" spans="1:22" ht="12.95" customHeight="1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12</v>
      </c>
      <c r="I20" s="7" t="s">
        <v>29</v>
      </c>
      <c r="J20" s="7" t="s">
        <v>50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  <c r="R20" s="52"/>
      <c r="S20" s="53" t="s">
        <v>56</v>
      </c>
    </row>
    <row r="21" spans="1:22" ht="12.95" customHeight="1" x14ac:dyDescent="0.2">
      <c r="A21" t="s">
        <v>12</v>
      </c>
      <c r="C21" s="15">
        <v>24775.901999999998</v>
      </c>
      <c r="D21" s="15" t="s">
        <v>14</v>
      </c>
      <c r="E21">
        <f t="shared" ref="E21:E34" si="0">+(C21-C$7)/C$8</f>
        <v>0</v>
      </c>
      <c r="F21">
        <f t="shared" ref="F21:F34" si="1">ROUND(2*E21,0)/2</f>
        <v>0</v>
      </c>
      <c r="G21">
        <f t="shared" ref="G21:G26" si="2">+C21-(C$7+F21*C$8)</f>
        <v>0</v>
      </c>
      <c r="H21">
        <v>0</v>
      </c>
      <c r="O21">
        <f t="shared" ref="O21:O34" ca="1" si="3">+C$11+C$12*$F21</f>
        <v>-3.1783718186462306E-2</v>
      </c>
      <c r="Q21" s="2">
        <f t="shared" ref="Q21:Q34" si="4">+C21-15018.5</f>
        <v>9757.4019999999982</v>
      </c>
    </row>
    <row r="22" spans="1:22" ht="12.95" customHeight="1" x14ac:dyDescent="0.2">
      <c r="A22" s="10" t="s">
        <v>37</v>
      </c>
      <c r="C22" s="10">
        <v>25714.253990000001</v>
      </c>
      <c r="D22" s="15"/>
      <c r="E22">
        <f t="shared" si="0"/>
        <v>833.48817548062391</v>
      </c>
      <c r="F22">
        <f t="shared" si="1"/>
        <v>833.5</v>
      </c>
      <c r="G22">
        <f t="shared" si="2"/>
        <v>-1.331219999701716E-2</v>
      </c>
      <c r="N22">
        <f>+G22</f>
        <v>-1.331219999701716E-2</v>
      </c>
      <c r="O22">
        <f t="shared" ca="1" si="3"/>
        <v>-3.0860906758825149E-2</v>
      </c>
      <c r="Q22" s="2">
        <f t="shared" si="4"/>
        <v>10695.753990000001</v>
      </c>
      <c r="V22" s="14" t="s">
        <v>38</v>
      </c>
    </row>
    <row r="23" spans="1:22" ht="12.95" customHeight="1" x14ac:dyDescent="0.2">
      <c r="A23" s="10" t="s">
        <v>32</v>
      </c>
      <c r="B23" s="11" t="s">
        <v>33</v>
      </c>
      <c r="C23" s="10">
        <v>50560.956499999855</v>
      </c>
      <c r="D23" s="10">
        <v>5.0000000000000001E-4</v>
      </c>
      <c r="E23">
        <f t="shared" si="0"/>
        <v>22903.492781928526</v>
      </c>
      <c r="F23">
        <f t="shared" si="1"/>
        <v>22903.5</v>
      </c>
      <c r="G23">
        <f t="shared" si="2"/>
        <v>-8.126200147671625E-3</v>
      </c>
      <c r="I23">
        <f>+G23</f>
        <v>-8.126200147671625E-3</v>
      </c>
      <c r="O23">
        <f t="shared" ca="1" si="3"/>
        <v>-6.4260558794585754E-3</v>
      </c>
      <c r="Q23" s="2">
        <f t="shared" si="4"/>
        <v>35542.456499999855</v>
      </c>
    </row>
    <row r="24" spans="1:22" ht="12.95" customHeight="1" x14ac:dyDescent="0.2">
      <c r="A24" s="10" t="s">
        <v>32</v>
      </c>
      <c r="B24" s="11" t="s">
        <v>34</v>
      </c>
      <c r="C24" s="10">
        <v>50561.521399999969</v>
      </c>
      <c r="D24" s="10">
        <v>1E-3</v>
      </c>
      <c r="E24">
        <f t="shared" si="0"/>
        <v>22903.994552559845</v>
      </c>
      <c r="F24">
        <f t="shared" si="1"/>
        <v>22904</v>
      </c>
      <c r="G24">
        <f t="shared" si="2"/>
        <v>-6.1328000301728025E-3</v>
      </c>
      <c r="I24">
        <f>+G24</f>
        <v>-6.1328000301728025E-3</v>
      </c>
      <c r="O24">
        <f t="shared" ca="1" si="3"/>
        <v>-6.4255023033172216E-3</v>
      </c>
      <c r="Q24" s="2">
        <f t="shared" si="4"/>
        <v>35543.021399999969</v>
      </c>
    </row>
    <row r="25" spans="1:22" ht="12.95" customHeight="1" x14ac:dyDescent="0.2">
      <c r="A25" s="10" t="s">
        <v>32</v>
      </c>
      <c r="B25" s="11" t="s">
        <v>33</v>
      </c>
      <c r="C25" s="10">
        <v>51261.212700000033</v>
      </c>
      <c r="D25" s="10">
        <v>2.2000000000000001E-3</v>
      </c>
      <c r="E25">
        <f t="shared" si="0"/>
        <v>23525.493127989645</v>
      </c>
      <c r="F25">
        <f t="shared" si="1"/>
        <v>23525.5</v>
      </c>
      <c r="G25">
        <f t="shared" si="2"/>
        <v>-7.7365999677567743E-3</v>
      </c>
      <c r="I25">
        <f>+G25</f>
        <v>-7.7365999677567743E-3</v>
      </c>
      <c r="O25">
        <f t="shared" ca="1" si="3"/>
        <v>-5.7374071596141725E-3</v>
      </c>
      <c r="Q25" s="2">
        <f t="shared" si="4"/>
        <v>36242.712700000033</v>
      </c>
    </row>
    <row r="26" spans="1:22" ht="12.95" customHeight="1" x14ac:dyDescent="0.2">
      <c r="A26" s="10" t="s">
        <v>32</v>
      </c>
      <c r="B26" s="11" t="s">
        <v>34</v>
      </c>
      <c r="C26" s="10">
        <v>51261.777699999977</v>
      </c>
      <c r="D26" s="10">
        <v>1.1000000000000001E-3</v>
      </c>
      <c r="E26">
        <f t="shared" si="0"/>
        <v>23525.994987445498</v>
      </c>
      <c r="F26">
        <f t="shared" si="1"/>
        <v>23526</v>
      </c>
      <c r="G26">
        <f t="shared" si="2"/>
        <v>-5.643200027407147E-3</v>
      </c>
      <c r="I26">
        <f>+G26</f>
        <v>-5.643200027407147E-3</v>
      </c>
      <c r="O26">
        <f t="shared" ca="1" si="3"/>
        <v>-5.7368535834728188E-3</v>
      </c>
      <c r="Q26" s="2">
        <f t="shared" si="4"/>
        <v>36243.277699999977</v>
      </c>
    </row>
    <row r="27" spans="1:22" ht="12.95" customHeight="1" x14ac:dyDescent="0.2">
      <c r="A27" s="10" t="s">
        <v>35</v>
      </c>
      <c r="B27" s="12" t="s">
        <v>34</v>
      </c>
      <c r="C27" s="13">
        <v>53033.871200000001</v>
      </c>
      <c r="D27" s="10">
        <v>5.9999999999999995E-4</v>
      </c>
      <c r="E27">
        <f t="shared" si="0"/>
        <v>25100.05141172621</v>
      </c>
      <c r="F27">
        <f t="shared" si="1"/>
        <v>25100</v>
      </c>
      <c r="O27">
        <f t="shared" ca="1" si="3"/>
        <v>-3.9941958904903541E-3</v>
      </c>
      <c r="Q27" s="2">
        <f t="shared" si="4"/>
        <v>38015.371200000001</v>
      </c>
      <c r="S27" s="27">
        <v>0.13820000000850996</v>
      </c>
    </row>
    <row r="28" spans="1:22" ht="12.95" customHeight="1" x14ac:dyDescent="0.2">
      <c r="A28" s="26" t="s">
        <v>45</v>
      </c>
      <c r="B28" s="34" t="s">
        <v>33</v>
      </c>
      <c r="C28" s="26">
        <v>54251.382000000216</v>
      </c>
      <c r="D28" s="26">
        <v>1E-3</v>
      </c>
      <c r="E28">
        <f t="shared" si="0"/>
        <v>26181.501513750431</v>
      </c>
      <c r="F28">
        <f t="shared" si="1"/>
        <v>26181.5</v>
      </c>
      <c r="G28">
        <f t="shared" ref="G28:G34" si="5">+C28-(C$7+F28*C$8)</f>
        <v>1.704200214589946E-3</v>
      </c>
      <c r="J28">
        <f>+G28</f>
        <v>1.704200214589946E-3</v>
      </c>
      <c r="O28">
        <f t="shared" ca="1" si="3"/>
        <v>-2.7968106967416022E-3</v>
      </c>
      <c r="Q28" s="2">
        <f t="shared" si="4"/>
        <v>39232.882000000216</v>
      </c>
    </row>
    <row r="29" spans="1:22" ht="12.95" customHeight="1" x14ac:dyDescent="0.2">
      <c r="A29" s="26" t="s">
        <v>45</v>
      </c>
      <c r="B29" s="34" t="s">
        <v>33</v>
      </c>
      <c r="C29" s="26">
        <v>54259.262000000104</v>
      </c>
      <c r="D29" s="26">
        <v>1E-3</v>
      </c>
      <c r="E29">
        <f t="shared" si="0"/>
        <v>26188.500898728231</v>
      </c>
      <c r="F29">
        <f t="shared" si="1"/>
        <v>26188.5</v>
      </c>
      <c r="G29">
        <f t="shared" si="5"/>
        <v>1.0118001082446426E-3</v>
      </c>
      <c r="J29">
        <f>+G29</f>
        <v>1.0118001082446426E-3</v>
      </c>
      <c r="O29">
        <f t="shared" ca="1" si="3"/>
        <v>-2.7890606307626464E-3</v>
      </c>
      <c r="Q29" s="2">
        <f t="shared" si="4"/>
        <v>39240.762000000104</v>
      </c>
    </row>
    <row r="30" spans="1:22" ht="12.95" customHeight="1" x14ac:dyDescent="0.2">
      <c r="A30" s="26" t="s">
        <v>43</v>
      </c>
      <c r="B30" s="35"/>
      <c r="C30" s="26">
        <v>54277.273999999998</v>
      </c>
      <c r="D30" s="26">
        <v>3.0000000000000001E-3</v>
      </c>
      <c r="E30">
        <f t="shared" si="0"/>
        <v>26204.500000532946</v>
      </c>
      <c r="F30">
        <f t="shared" si="1"/>
        <v>26204.5</v>
      </c>
      <c r="G30" s="51">
        <f t="shared" si="5"/>
        <v>5.9999729273840785E-7</v>
      </c>
      <c r="H30" s="51"/>
      <c r="I30" s="51">
        <f t="shared" ref="I30" si="6">+G30</f>
        <v>5.9999729273840785E-7</v>
      </c>
      <c r="J30" s="51"/>
      <c r="K30" s="51"/>
      <c r="L30" s="51"/>
      <c r="M30" s="51"/>
      <c r="N30" s="51"/>
      <c r="O30">
        <f t="shared" ca="1" si="3"/>
        <v>-2.7713461942393165E-3</v>
      </c>
      <c r="Q30" s="2">
        <f t="shared" si="4"/>
        <v>39258.773999999998</v>
      </c>
    </row>
    <row r="31" spans="1:22" ht="12.95" customHeight="1" x14ac:dyDescent="0.2">
      <c r="A31" s="26" t="s">
        <v>45</v>
      </c>
      <c r="B31" s="34" t="s">
        <v>34</v>
      </c>
      <c r="C31" s="26">
        <v>54282.341000000015</v>
      </c>
      <c r="D31" s="26">
        <v>1E-3</v>
      </c>
      <c r="E31">
        <f t="shared" si="0"/>
        <v>26209.00074719324</v>
      </c>
      <c r="F31">
        <f t="shared" si="1"/>
        <v>26209</v>
      </c>
      <c r="G31">
        <f t="shared" si="5"/>
        <v>8.4120001702103764E-4</v>
      </c>
      <c r="J31">
        <f>+G31</f>
        <v>8.4120001702103764E-4</v>
      </c>
      <c r="O31">
        <f t="shared" ca="1" si="3"/>
        <v>-2.7663640089671294E-3</v>
      </c>
      <c r="Q31" s="2">
        <f t="shared" si="4"/>
        <v>39263.841000000015</v>
      </c>
    </row>
    <row r="32" spans="1:22" ht="12.95" customHeight="1" x14ac:dyDescent="0.2">
      <c r="A32" s="36" t="s">
        <v>48</v>
      </c>
      <c r="B32" s="37" t="s">
        <v>34</v>
      </c>
      <c r="C32" s="38">
        <v>54989.345999999998</v>
      </c>
      <c r="D32" s="38">
        <v>1E-3</v>
      </c>
      <c r="E32">
        <f t="shared" si="0"/>
        <v>26836.995693424094</v>
      </c>
      <c r="F32">
        <f t="shared" si="1"/>
        <v>26837</v>
      </c>
      <c r="G32">
        <f t="shared" si="5"/>
        <v>-4.8484000071766786E-3</v>
      </c>
      <c r="J32">
        <f>+G32</f>
        <v>-4.8484000071766786E-3</v>
      </c>
      <c r="O32">
        <f t="shared" ca="1" si="3"/>
        <v>-2.0710723754264783E-3</v>
      </c>
      <c r="Q32" s="2">
        <f t="shared" si="4"/>
        <v>39970.845999999998</v>
      </c>
    </row>
    <row r="33" spans="1:17" ht="12.95" customHeight="1" x14ac:dyDescent="0.2">
      <c r="A33" s="36" t="s">
        <v>48</v>
      </c>
      <c r="B33" s="37" t="s">
        <v>33</v>
      </c>
      <c r="C33" s="38">
        <v>54994.413</v>
      </c>
      <c r="D33" s="38">
        <v>3.0000000000000001E-3</v>
      </c>
      <c r="E33">
        <f t="shared" si="0"/>
        <v>26841.496440084378</v>
      </c>
      <c r="F33">
        <f t="shared" si="1"/>
        <v>26841.5</v>
      </c>
      <c r="G33">
        <f t="shared" si="5"/>
        <v>-4.0078000020002946E-3</v>
      </c>
      <c r="J33">
        <f>+G33</f>
        <v>-4.0078000020002946E-3</v>
      </c>
      <c r="O33">
        <f t="shared" ca="1" si="3"/>
        <v>-2.0660901901542912E-3</v>
      </c>
      <c r="Q33" s="2">
        <f t="shared" si="4"/>
        <v>39975.913</v>
      </c>
    </row>
    <row r="34" spans="1:17" ht="12.95" customHeight="1" x14ac:dyDescent="0.2">
      <c r="A34" s="39" t="s">
        <v>49</v>
      </c>
      <c r="B34" s="33" t="s">
        <v>33</v>
      </c>
      <c r="C34" s="32">
        <v>55396.324000000001</v>
      </c>
      <c r="D34" s="32">
        <v>7.0000000000000001E-3</v>
      </c>
      <c r="E34">
        <f t="shared" si="0"/>
        <v>27198.492609608769</v>
      </c>
      <c r="F34">
        <f t="shared" si="1"/>
        <v>27198.5</v>
      </c>
      <c r="G34">
        <f t="shared" si="5"/>
        <v>-8.3202000023447908E-3</v>
      </c>
      <c r="J34">
        <f>+G34</f>
        <v>-8.3202000023447908E-3</v>
      </c>
      <c r="O34">
        <f t="shared" ca="1" si="3"/>
        <v>-1.6708368252275202E-3</v>
      </c>
      <c r="Q34" s="2">
        <f t="shared" si="4"/>
        <v>40377.824000000001</v>
      </c>
    </row>
    <row r="35" spans="1:17" ht="12.95" customHeight="1" x14ac:dyDescent="0.2">
      <c r="D35" s="3"/>
    </row>
    <row r="36" spans="1:17" ht="12.95" customHeight="1" x14ac:dyDescent="0.2">
      <c r="D36" s="3"/>
    </row>
    <row r="37" spans="1:17" ht="12.95" customHeight="1" x14ac:dyDescent="0.2">
      <c r="D37" s="3"/>
    </row>
    <row r="38" spans="1:17" ht="12.95" customHeight="1" x14ac:dyDescent="0.2">
      <c r="D38" s="3"/>
    </row>
    <row r="39" spans="1:17" ht="12.95" customHeight="1" x14ac:dyDescent="0.2">
      <c r="D39" s="3"/>
    </row>
    <row r="40" spans="1:17" ht="12.95" customHeight="1" x14ac:dyDescent="0.2">
      <c r="D40" s="3"/>
    </row>
    <row r="41" spans="1:17" ht="12.95" customHeight="1" x14ac:dyDescent="0.2">
      <c r="D41" s="3"/>
    </row>
    <row r="42" spans="1:17" ht="12.95" customHeight="1" x14ac:dyDescent="0.2">
      <c r="D42" s="3"/>
    </row>
    <row r="43" spans="1:17" ht="12.95" customHeight="1" x14ac:dyDescent="0.2">
      <c r="D43" s="3"/>
    </row>
    <row r="44" spans="1:17" ht="12.95" customHeight="1" x14ac:dyDescent="0.2">
      <c r="D44" s="3"/>
    </row>
    <row r="45" spans="1:17" ht="12.95" customHeight="1" x14ac:dyDescent="0.2">
      <c r="D45" s="3"/>
    </row>
    <row r="46" spans="1:17" ht="12.95" customHeight="1" x14ac:dyDescent="0.2">
      <c r="D46" s="3"/>
    </row>
    <row r="47" spans="1:17" ht="12.95" customHeight="1" x14ac:dyDescent="0.2">
      <c r="D47" s="3"/>
    </row>
    <row r="48" spans="1:17" ht="12.95" customHeight="1" x14ac:dyDescent="0.2">
      <c r="D48" s="3"/>
    </row>
  </sheetData>
  <hyperlinks>
    <hyperlink ref="V22" r:id="rId1" display="http://simbad.u-strasbg.fr/cgi-bin/cdsbib?1963AJ.....68..257W" xr:uid="{AB8C31A9-4DDA-488F-B0E9-8545CB7309F6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2024-07-29T05:30:20Z</dcterms:modified>
</cp:coreProperties>
</file>