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9209F2-9194-417F-9275-93D37485B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l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22" i="1"/>
  <c r="F22" i="1" s="1"/>
  <c r="G22" i="1" s="1"/>
  <c r="I22" i="1" s="1"/>
  <c r="Q22" i="1"/>
  <c r="C21" i="1"/>
  <c r="C17" i="1" s="1"/>
  <c r="G11" i="1"/>
  <c r="F11" i="1"/>
  <c r="E21" i="1"/>
  <c r="F21" i="1" s="1"/>
  <c r="G21" i="1" s="1"/>
  <c r="H21" i="1" s="1"/>
  <c r="C12" i="1"/>
  <c r="Q21" i="1" l="1"/>
  <c r="C16" i="1"/>
  <c r="C11" i="1"/>
  <c r="D18" i="1" l="1"/>
  <c r="O29" i="1"/>
  <c r="O24" i="1"/>
  <c r="O28" i="1"/>
  <c r="O32" i="1"/>
  <c r="O23" i="1"/>
  <c r="O27" i="1"/>
  <c r="O31" i="1"/>
  <c r="O25" i="1"/>
  <c r="O26" i="1"/>
  <c r="O30" i="1"/>
  <c r="O34" i="1"/>
  <c r="O33" i="1"/>
  <c r="O36" i="1"/>
  <c r="O35" i="1"/>
  <c r="O22" i="1"/>
  <c r="O21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<sst xmlns="http://schemas.openxmlformats.org/spreadsheetml/2006/main" count="93" uniqueCount="52">
  <si>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</si>
  <si>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</si>
  <si>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</si>
  <si>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</si>
  <si>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</si>
  <si>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</si>
  <si>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</si>
  <si>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</si>
  <si>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</si>
  <si>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</si>
  <si>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</si>
  <si>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</si>
  <si>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</si>
  <si>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</si>
  <si>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</si>
  <si>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</si>
  <si>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</si>
  <si>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</si>
  <si>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</si>
  <si>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</si>
  <si>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</si>
  <si>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</si>
  <si>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</si>
  <si>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</si>
  <si>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</si>
  <si>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</si>
  <si>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</si>
  <si>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</si>
  <si>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</si>
  <si>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</si>
  <si>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</si>
  <si>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</si>
  <si>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</si>
  <si>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</si>
  <si>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ZZ Cru / GSC 8978-4049</t>
  </si>
  <si>
    <t>OEJV 0073</t>
  </si>
  <si>
    <t>I</t>
  </si>
  <si>
    <t>EA/DM</t>
  </si>
  <si>
    <t>OEJV</t>
  </si>
  <si>
    <t>JRBA</t>
  </si>
  <si>
    <t>CCD</t>
  </si>
  <si>
    <t>TESS/PNC/RAA</t>
  </si>
  <si>
    <t>II</t>
  </si>
  <si>
    <t>TESS</t>
  </si>
  <si>
    <t>VSS SEB Gp pers com</t>
  </si>
  <si>
    <t>Next ToM-P</t>
  </si>
  <si>
    <t>Next ToM-S</t>
  </si>
  <si>
    <t>Add Cycle</t>
  </si>
  <si>
    <t>Old Cycle</t>
  </si>
  <si>
    <t>Mag B</t>
  </si>
  <si>
    <t>9.65 - 10.1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</si>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</sst>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"/>
    <numFmt numFmtId="166" formatCode="0.00000"/>
    <numFmt numFmtId="167" formatCode="0.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  <xf numFmtId="0" fontId="16" fillId="2" borderId="5" applyNumberFormat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4" fontId="18" fillId="0" borderId="0" xfId="8" applyNumberFormat="1" applyFont="1" applyFill="1" applyBorder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166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6" xfId="0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1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vertical="center"/>
    </xf>
    <xf numFmtId="167" fontId="8" fillId="0" borderId="9" xfId="0" applyNumberFormat="1" applyFont="1" applyBorder="1" applyAlignment="1">
      <alignment vertical="center"/>
    </xf>
    <xf numFmtId="22" fontId="7" fillId="0" borderId="9" xfId="0" applyNumberFormat="1" applyFont="1" applyBorder="1" applyAlignment="1">
      <alignment vertical="center"/>
    </xf>
    <xf numFmtId="22" fontId="18" fillId="0" borderId="10" xfId="0" applyNumberFormat="1" applyFont="1" applyBorder="1" applyAlignment="1">
      <alignment vertical="center"/>
    </xf>
    <xf numFmtId="0" fontId="19" fillId="0" borderId="11" xfId="0" applyFont="1" applyBorder="1" applyAlignment="1">
      <alignment horizontal="right" vertical="center"/>
    </xf>
    <xf numFmtId="0" fontId="14" fillId="0" borderId="0" xfId="0" applyFont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Output" xfId="8" builtinId="21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Cru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16135</c:v>
                </c:pt>
                <c:pt idx="3">
                  <c:v>16135.5</c:v>
                </c:pt>
                <c:pt idx="4">
                  <c:v>16139</c:v>
                </c:pt>
                <c:pt idx="5">
                  <c:v>16139.5</c:v>
                </c:pt>
                <c:pt idx="6">
                  <c:v>16146</c:v>
                </c:pt>
                <c:pt idx="7">
                  <c:v>16146.5</c:v>
                </c:pt>
                <c:pt idx="8">
                  <c:v>16150</c:v>
                </c:pt>
                <c:pt idx="9">
                  <c:v>16150.5</c:v>
                </c:pt>
                <c:pt idx="10">
                  <c:v>16156</c:v>
                </c:pt>
                <c:pt idx="11">
                  <c:v>16156.5</c:v>
                </c:pt>
                <c:pt idx="12">
                  <c:v>16161</c:v>
                </c:pt>
                <c:pt idx="13">
                  <c:v>16161.5</c:v>
                </c:pt>
                <c:pt idx="14">
                  <c:v>16346</c:v>
                </c:pt>
                <c:pt idx="15">
                  <c:v>16390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FA-4467-B729-A9FD65EBC5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16135</c:v>
                </c:pt>
                <c:pt idx="3">
                  <c:v>16135.5</c:v>
                </c:pt>
                <c:pt idx="4">
                  <c:v>16139</c:v>
                </c:pt>
                <c:pt idx="5">
                  <c:v>16139.5</c:v>
                </c:pt>
                <c:pt idx="6">
                  <c:v>16146</c:v>
                </c:pt>
                <c:pt idx="7">
                  <c:v>16146.5</c:v>
                </c:pt>
                <c:pt idx="8">
                  <c:v>16150</c:v>
                </c:pt>
                <c:pt idx="9">
                  <c:v>16150.5</c:v>
                </c:pt>
                <c:pt idx="10">
                  <c:v>16156</c:v>
                </c:pt>
                <c:pt idx="11">
                  <c:v>16156.5</c:v>
                </c:pt>
                <c:pt idx="12">
                  <c:v>16161</c:v>
                </c:pt>
                <c:pt idx="13">
                  <c:v>16161.5</c:v>
                </c:pt>
                <c:pt idx="14">
                  <c:v>16346</c:v>
                </c:pt>
                <c:pt idx="15">
                  <c:v>16390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-0.11228600009781076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FA-4467-B729-A9FD65EBC5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16135</c:v>
                </c:pt>
                <c:pt idx="3">
                  <c:v>16135.5</c:v>
                </c:pt>
                <c:pt idx="4">
                  <c:v>16139</c:v>
                </c:pt>
                <c:pt idx="5">
                  <c:v>16139.5</c:v>
                </c:pt>
                <c:pt idx="6">
                  <c:v>16146</c:v>
                </c:pt>
                <c:pt idx="7">
                  <c:v>16146.5</c:v>
                </c:pt>
                <c:pt idx="8">
                  <c:v>16150</c:v>
                </c:pt>
                <c:pt idx="9">
                  <c:v>16150.5</c:v>
                </c:pt>
                <c:pt idx="10">
                  <c:v>16156</c:v>
                </c:pt>
                <c:pt idx="11">
                  <c:v>16156.5</c:v>
                </c:pt>
                <c:pt idx="12">
                  <c:v>16161</c:v>
                </c:pt>
                <c:pt idx="13">
                  <c:v>16161.5</c:v>
                </c:pt>
                <c:pt idx="14">
                  <c:v>16346</c:v>
                </c:pt>
                <c:pt idx="15">
                  <c:v>16390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4">
                  <c:v>-0.13203399990743492</c:v>
                </c:pt>
                <c:pt idx="15">
                  <c:v>-0.13430999989213888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FA-4467-B729-A9FD65EBC5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16135</c:v>
                </c:pt>
                <c:pt idx="3">
                  <c:v>16135.5</c:v>
                </c:pt>
                <c:pt idx="4">
                  <c:v>16139</c:v>
                </c:pt>
                <c:pt idx="5">
                  <c:v>16139.5</c:v>
                </c:pt>
                <c:pt idx="6">
                  <c:v>16146</c:v>
                </c:pt>
                <c:pt idx="7">
                  <c:v>16146.5</c:v>
                </c:pt>
                <c:pt idx="8">
                  <c:v>16150</c:v>
                </c:pt>
                <c:pt idx="9">
                  <c:v>16150.5</c:v>
                </c:pt>
                <c:pt idx="10">
                  <c:v>16156</c:v>
                </c:pt>
                <c:pt idx="11">
                  <c:v>16156.5</c:v>
                </c:pt>
                <c:pt idx="12">
                  <c:v>16161</c:v>
                </c:pt>
                <c:pt idx="13">
                  <c:v>16161.5</c:v>
                </c:pt>
                <c:pt idx="14">
                  <c:v>16346</c:v>
                </c:pt>
                <c:pt idx="15">
                  <c:v>16390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-0.14449755362875294</c:v>
                </c:pt>
                <c:pt idx="3">
                  <c:v>-0.14476461512822425</c:v>
                </c:pt>
                <c:pt idx="4">
                  <c:v>-0.14450397119799163</c:v>
                </c:pt>
                <c:pt idx="5">
                  <c:v>-0.14474101290397812</c:v>
                </c:pt>
                <c:pt idx="6">
                  <c:v>-0.1447722800221527</c:v>
                </c:pt>
                <c:pt idx="7">
                  <c:v>-0.14419929926953046</c:v>
                </c:pt>
                <c:pt idx="8">
                  <c:v>-0.14382857673626859</c:v>
                </c:pt>
                <c:pt idx="9">
                  <c:v>-0.1450456361490069</c:v>
                </c:pt>
                <c:pt idx="10">
                  <c:v>-0.14441309220273979</c:v>
                </c:pt>
                <c:pt idx="11">
                  <c:v>-0.14475011419563089</c:v>
                </c:pt>
                <c:pt idx="12">
                  <c:v>-0.14394323904707562</c:v>
                </c:pt>
                <c:pt idx="13">
                  <c:v>-0.1447102587117115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FA-4467-B729-A9FD65EBC5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16135</c:v>
                </c:pt>
                <c:pt idx="3">
                  <c:v>16135.5</c:v>
                </c:pt>
                <c:pt idx="4">
                  <c:v>16139</c:v>
                </c:pt>
                <c:pt idx="5">
                  <c:v>16139.5</c:v>
                </c:pt>
                <c:pt idx="6">
                  <c:v>16146</c:v>
                </c:pt>
                <c:pt idx="7">
                  <c:v>16146.5</c:v>
                </c:pt>
                <c:pt idx="8">
                  <c:v>16150</c:v>
                </c:pt>
                <c:pt idx="9">
                  <c:v>16150.5</c:v>
                </c:pt>
                <c:pt idx="10">
                  <c:v>16156</c:v>
                </c:pt>
                <c:pt idx="11">
                  <c:v>16156.5</c:v>
                </c:pt>
                <c:pt idx="12">
                  <c:v>16161</c:v>
                </c:pt>
                <c:pt idx="13">
                  <c:v>16161.5</c:v>
                </c:pt>
                <c:pt idx="14">
                  <c:v>16346</c:v>
                </c:pt>
                <c:pt idx="15">
                  <c:v>16390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FA-4467-B729-A9FD65EBC5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16135</c:v>
                </c:pt>
                <c:pt idx="3">
                  <c:v>16135.5</c:v>
                </c:pt>
                <c:pt idx="4">
                  <c:v>16139</c:v>
                </c:pt>
                <c:pt idx="5">
                  <c:v>16139.5</c:v>
                </c:pt>
                <c:pt idx="6">
                  <c:v>16146</c:v>
                </c:pt>
                <c:pt idx="7">
                  <c:v>16146.5</c:v>
                </c:pt>
                <c:pt idx="8">
                  <c:v>16150</c:v>
                </c:pt>
                <c:pt idx="9">
                  <c:v>16150.5</c:v>
                </c:pt>
                <c:pt idx="10">
                  <c:v>16156</c:v>
                </c:pt>
                <c:pt idx="11">
                  <c:v>16156.5</c:v>
                </c:pt>
                <c:pt idx="12">
                  <c:v>16161</c:v>
                </c:pt>
                <c:pt idx="13">
                  <c:v>16161.5</c:v>
                </c:pt>
                <c:pt idx="14">
                  <c:v>16346</c:v>
                </c:pt>
                <c:pt idx="15">
                  <c:v>16390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FA-4467-B729-A9FD65EBC5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2.3960000000000001E-3</c:v>
                  </c:pt>
                  <c:pt idx="3">
                    <c:v>9.9799999999999997E-4</c:v>
                  </c:pt>
                  <c:pt idx="4">
                    <c:v>1.433E-3</c:v>
                  </c:pt>
                  <c:pt idx="5">
                    <c:v>2.1210000000000001E-3</c:v>
                  </c:pt>
                  <c:pt idx="6">
                    <c:v>4.9230000000000003E-3</c:v>
                  </c:pt>
                  <c:pt idx="7">
                    <c:v>1.3860000000000001E-3</c:v>
                  </c:pt>
                  <c:pt idx="8">
                    <c:v>1.4809999999999999E-3</c:v>
                  </c:pt>
                  <c:pt idx="9">
                    <c:v>1.222E-3</c:v>
                  </c:pt>
                  <c:pt idx="10">
                    <c:v>1.6800000000000001E-3</c:v>
                  </c:pt>
                  <c:pt idx="11">
                    <c:v>7.85E-4</c:v>
                  </c:pt>
                  <c:pt idx="12">
                    <c:v>1.0759999999999999E-3</c:v>
                  </c:pt>
                  <c:pt idx="13">
                    <c:v>1.031E-3</c:v>
                  </c:pt>
                  <c:pt idx="14">
                    <c:v>8.0000000000000007E-5</c:v>
                  </c:pt>
                  <c:pt idx="15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16135</c:v>
                </c:pt>
                <c:pt idx="3">
                  <c:v>16135.5</c:v>
                </c:pt>
                <c:pt idx="4">
                  <c:v>16139</c:v>
                </c:pt>
                <c:pt idx="5">
                  <c:v>16139.5</c:v>
                </c:pt>
                <c:pt idx="6">
                  <c:v>16146</c:v>
                </c:pt>
                <c:pt idx="7">
                  <c:v>16146.5</c:v>
                </c:pt>
                <c:pt idx="8">
                  <c:v>16150</c:v>
                </c:pt>
                <c:pt idx="9">
                  <c:v>16150.5</c:v>
                </c:pt>
                <c:pt idx="10">
                  <c:v>16156</c:v>
                </c:pt>
                <c:pt idx="11">
                  <c:v>16156.5</c:v>
                </c:pt>
                <c:pt idx="12">
                  <c:v>16161</c:v>
                </c:pt>
                <c:pt idx="13">
                  <c:v>16161.5</c:v>
                </c:pt>
                <c:pt idx="14">
                  <c:v>16346</c:v>
                </c:pt>
                <c:pt idx="15">
                  <c:v>16390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FA-4467-B729-A9FD65EBC5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13419</c:v>
                </c:pt>
                <c:pt idx="2">
                  <c:v>16135</c:v>
                </c:pt>
                <c:pt idx="3">
                  <c:v>16135.5</c:v>
                </c:pt>
                <c:pt idx="4">
                  <c:v>16139</c:v>
                </c:pt>
                <c:pt idx="5">
                  <c:v>16139.5</c:v>
                </c:pt>
                <c:pt idx="6">
                  <c:v>16146</c:v>
                </c:pt>
                <c:pt idx="7">
                  <c:v>16146.5</c:v>
                </c:pt>
                <c:pt idx="8">
                  <c:v>16150</c:v>
                </c:pt>
                <c:pt idx="9">
                  <c:v>16150.5</c:v>
                </c:pt>
                <c:pt idx="10">
                  <c:v>16156</c:v>
                </c:pt>
                <c:pt idx="11">
                  <c:v>16156.5</c:v>
                </c:pt>
                <c:pt idx="12">
                  <c:v>16161</c:v>
                </c:pt>
                <c:pt idx="13">
                  <c:v>16161.5</c:v>
                </c:pt>
                <c:pt idx="14">
                  <c:v>16346</c:v>
                </c:pt>
                <c:pt idx="15">
                  <c:v>16390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6.827429907402538E-4</c:v>
                </c:pt>
                <c:pt idx="1">
                  <c:v>-0.11809360256645353</c:v>
                </c:pt>
                <c:pt idx="2">
                  <c:v>-0.1421338853396362</c:v>
                </c:pt>
                <c:pt idx="3">
                  <c:v>-0.14213831101761359</c:v>
                </c:pt>
                <c:pt idx="4">
                  <c:v>-0.14216929076345533</c:v>
                </c:pt>
                <c:pt idx="5">
                  <c:v>-0.1421737164414327</c:v>
                </c:pt>
                <c:pt idx="6">
                  <c:v>-0.14223125025513877</c:v>
                </c:pt>
                <c:pt idx="7">
                  <c:v>-0.14223567593311617</c:v>
                </c:pt>
                <c:pt idx="8">
                  <c:v>-0.14226665567895791</c:v>
                </c:pt>
                <c:pt idx="9">
                  <c:v>-0.14227108135693528</c:v>
                </c:pt>
                <c:pt idx="10">
                  <c:v>-0.14231976381468658</c:v>
                </c:pt>
                <c:pt idx="11">
                  <c:v>-0.14232418949266398</c:v>
                </c:pt>
                <c:pt idx="12">
                  <c:v>-0.14236402059446049</c:v>
                </c:pt>
                <c:pt idx="13">
                  <c:v>-0.14236844627243786</c:v>
                </c:pt>
                <c:pt idx="14">
                  <c:v>-0.14400152144609479</c:v>
                </c:pt>
                <c:pt idx="15">
                  <c:v>-0.14439098110810511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FA-4467-B729-A9FD65EBC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4016"/>
        <c:axId val="1"/>
      </c:scatterChart>
      <c:valAx>
        <c:axId val="532654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4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9A6593-131C-5A87-BE9D-26C6D7367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5703125" customWidth="1"/>
    <col min="4" max="4" width="9.42578125" customWidth="1"/>
    <col min="5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s="3" customFormat="1" ht="12.95" customHeight="1" x14ac:dyDescent="0.2">
      <c r="A2" s="3" t="s">
        <v>24</v>
      </c>
      <c r="B2" s="3" t="s">
        <v>37</v>
      </c>
      <c r="C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>
        <v>29262.748</v>
      </c>
      <c r="D4" s="7">
        <v>1.8621939999999999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">
        <v>29262.748</v>
      </c>
      <c r="D7" s="49" t="s">
        <v>51</v>
      </c>
    </row>
    <row r="8" spans="1:7" s="3" customFormat="1" ht="12.95" customHeight="1" x14ac:dyDescent="0.2">
      <c r="A8" s="3" t="s">
        <v>3</v>
      </c>
      <c r="C8" s="3">
        <v>1.8621939999999999</v>
      </c>
      <c r="D8" s="49" t="s">
        <v>51</v>
      </c>
    </row>
    <row r="9" spans="1:7" s="3" customFormat="1" ht="12.95" customHeight="1" x14ac:dyDescent="0.2">
      <c r="A9" s="8" t="s">
        <v>29</v>
      </c>
      <c r="C9" s="9">
        <v>-9.5</v>
      </c>
      <c r="D9" s="3" t="s">
        <v>30</v>
      </c>
    </row>
    <row r="10" spans="1:7" s="3" customFormat="1" ht="12.95" customHeight="1" thickBot="1" x14ac:dyDescent="0.25">
      <c r="C10" s="10" t="s">
        <v>20</v>
      </c>
      <c r="D10" s="10" t="s">
        <v>21</v>
      </c>
    </row>
    <row r="11" spans="1:7" s="3" customFormat="1" ht="12.95" customHeight="1" x14ac:dyDescent="0.2">
      <c r="A11" s="3" t="s">
        <v>16</v>
      </c>
      <c r="C11" s="11">
        <f ca="1">INTERCEPT(INDIRECT($G$11):G992,INDIRECT($F$11):F992)</f>
        <v>6.827429907402538E-4</v>
      </c>
      <c r="D11" s="4"/>
      <c r="F11" s="12" t="str">
        <f>"F"&amp;E19</f>
        <v>F21</v>
      </c>
      <c r="G11" s="11" t="str">
        <f>"G"&amp;E19</f>
        <v>G21</v>
      </c>
    </row>
    <row r="12" spans="1:7" s="3" customFormat="1" ht="12.95" customHeight="1" x14ac:dyDescent="0.2">
      <c r="A12" s="3" t="s">
        <v>17</v>
      </c>
      <c r="C12" s="11">
        <f ca="1">SLOPE(INDIRECT($G$11):G992,INDIRECT($F$11):F992)</f>
        <v>-8.8513559547800714E-6</v>
      </c>
      <c r="D12" s="4"/>
      <c r="E12" s="38" t="s">
        <v>49</v>
      </c>
      <c r="F12" s="39" t="s">
        <v>50</v>
      </c>
    </row>
    <row r="13" spans="1:7" s="3" customFormat="1" ht="12.95" customHeight="1" x14ac:dyDescent="0.2">
      <c r="A13" s="3" t="s">
        <v>19</v>
      </c>
      <c r="C13" s="4" t="s">
        <v>14</v>
      </c>
      <c r="D13" s="4"/>
      <c r="E13" s="40" t="s">
        <v>47</v>
      </c>
      <c r="F13" s="41">
        <v>1</v>
      </c>
    </row>
    <row r="14" spans="1:7" s="3" customFormat="1" ht="12.95" customHeight="1" x14ac:dyDescent="0.2">
      <c r="E14" s="40" t="s">
        <v>31</v>
      </c>
      <c r="F14" s="42">
        <f ca="1">NOW()+15018.5-$C$9/24</f>
        <v>60520.562859259262</v>
      </c>
    </row>
    <row r="15" spans="1:7" s="3" customFormat="1" ht="12.95" customHeight="1" x14ac:dyDescent="0.2">
      <c r="A15" s="13" t="s">
        <v>18</v>
      </c>
      <c r="C15" s="14">
        <f ca="1">(C7+C11)+(C8+C12)*INT(MAX(F21:F3533))</f>
        <v>59783.963269018888</v>
      </c>
      <c r="E15" s="43" t="s">
        <v>48</v>
      </c>
      <c r="F15" s="44">
        <f ca="1">ROUND(2*(F14-$C$7)/$C$8,0)/2+F13</f>
        <v>16786.5</v>
      </c>
    </row>
    <row r="16" spans="1:7" s="3" customFormat="1" ht="12.95" customHeight="1" x14ac:dyDescent="0.2">
      <c r="A16" s="5" t="s">
        <v>4</v>
      </c>
      <c r="C16" s="16">
        <f ca="1">+C8+C12</f>
        <v>1.8621851486440451</v>
      </c>
      <c r="E16" s="40" t="s">
        <v>32</v>
      </c>
      <c r="F16" s="45">
        <f ca="1">ROUND(2*(F14-$C$15)/$C$16,0)/2+F13</f>
        <v>396.5</v>
      </c>
    </row>
    <row r="17" spans="1:20" s="3" customFormat="1" ht="12.95" customHeight="1" thickBot="1" x14ac:dyDescent="0.25">
      <c r="A17" s="15" t="s">
        <v>28</v>
      </c>
      <c r="C17" s="3">
        <f>COUNT(C21:C2191)</f>
        <v>16</v>
      </c>
      <c r="E17" s="40" t="s">
        <v>45</v>
      </c>
      <c r="F17" s="46">
        <f ca="1">+$C$15+$C$16*$F$16-15018.5-C9/24</f>
        <v>45504.21551378959</v>
      </c>
    </row>
    <row r="18" spans="1:20" s="3" customFormat="1" ht="12.95" customHeight="1" thickTop="1" thickBot="1" x14ac:dyDescent="0.25">
      <c r="A18" s="5" t="s">
        <v>5</v>
      </c>
      <c r="C18" s="17">
        <f ca="1">+C15</f>
        <v>59783.963269018888</v>
      </c>
      <c r="D18" s="18">
        <f ca="1">+C16</f>
        <v>1.8621851486440451</v>
      </c>
      <c r="E18" s="48" t="s">
        <v>46</v>
      </c>
      <c r="F18" s="47">
        <f ca="1">+($C$15+$C$16*$F$16)-($C$16/2)-15018.5-$C$9/24</f>
        <v>45503.28442121527</v>
      </c>
    </row>
    <row r="19" spans="1:20" s="3" customFormat="1" ht="12.95" customHeight="1" thickTop="1" x14ac:dyDescent="0.2">
      <c r="A19" s="19" t="s">
        <v>33</v>
      </c>
      <c r="E19" s="20">
        <v>21</v>
      </c>
    </row>
    <row r="20" spans="1:20" s="3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21" t="s">
        <v>12</v>
      </c>
      <c r="I20" s="21" t="s">
        <v>38</v>
      </c>
      <c r="J20" s="21" t="s">
        <v>40</v>
      </c>
      <c r="K20" s="21" t="s">
        <v>43</v>
      </c>
      <c r="L20" s="21" t="s">
        <v>25</v>
      </c>
      <c r="M20" s="21" t="s">
        <v>26</v>
      </c>
      <c r="N20" s="21" t="s">
        <v>27</v>
      </c>
      <c r="O20" s="21" t="s">
        <v>23</v>
      </c>
      <c r="P20" s="22" t="s">
        <v>22</v>
      </c>
      <c r="Q20" s="10" t="s">
        <v>15</v>
      </c>
    </row>
    <row r="21" spans="1:20" s="3" customFormat="1" ht="12.95" customHeight="1" x14ac:dyDescent="0.2">
      <c r="A21" s="3" t="s">
        <v>12</v>
      </c>
      <c r="C21" s="23">
        <f>+C4</f>
        <v>29262.748</v>
      </c>
      <c r="D21" s="23" t="s">
        <v>14</v>
      </c>
      <c r="E21" s="3">
        <f t="shared" ref="E21:E36" si="0">+(C21-C$7)/C$8</f>
        <v>0</v>
      </c>
      <c r="F21" s="3">
        <f t="shared" ref="F21:F36" si="1">ROUND(2*E21,0)/2</f>
        <v>0</v>
      </c>
      <c r="G21" s="3">
        <f t="shared" ref="G21:G36" si="2">+C21-(C$7+F21*C$8)</f>
        <v>0</v>
      </c>
      <c r="H21" s="3">
        <f>+G21</f>
        <v>0</v>
      </c>
      <c r="O21" s="3">
        <f t="shared" ref="O21:O36" ca="1" si="3">+C$11+C$12*$F21</f>
        <v>6.827429907402538E-4</v>
      </c>
      <c r="Q21" s="24">
        <f t="shared" ref="Q21:Q36" si="4">+C21-15018.5</f>
        <v>14244.248</v>
      </c>
    </row>
    <row r="22" spans="1:20" s="3" customFormat="1" ht="12.95" customHeight="1" x14ac:dyDescent="0.2">
      <c r="A22" s="25" t="s">
        <v>35</v>
      </c>
      <c r="B22" s="26" t="s">
        <v>36</v>
      </c>
      <c r="C22" s="27">
        <v>54251.416999999899</v>
      </c>
      <c r="D22" s="27">
        <v>3.0000000000000001E-3</v>
      </c>
      <c r="E22" s="3">
        <f t="shared" si="0"/>
        <v>13418.939702308084</v>
      </c>
      <c r="F22" s="3">
        <f t="shared" si="1"/>
        <v>13419</v>
      </c>
      <c r="G22" s="3">
        <f t="shared" si="2"/>
        <v>-0.11228600009781076</v>
      </c>
      <c r="I22" s="3">
        <f>+G22</f>
        <v>-0.11228600009781076</v>
      </c>
      <c r="O22" s="3">
        <f t="shared" ca="1" si="3"/>
        <v>-0.11809360256645353</v>
      </c>
      <c r="Q22" s="24">
        <f t="shared" si="4"/>
        <v>39232.916999999899</v>
      </c>
    </row>
    <row r="23" spans="1:20" s="3" customFormat="1" ht="12.95" customHeight="1" x14ac:dyDescent="0.2">
      <c r="A23" s="32" t="s">
        <v>41</v>
      </c>
      <c r="B23" s="33" t="s">
        <v>36</v>
      </c>
      <c r="C23" s="34">
        <v>59309.10369244637</v>
      </c>
      <c r="D23" s="34">
        <v>2.3960000000000001E-3</v>
      </c>
      <c r="E23" s="3">
        <f t="shared" si="0"/>
        <v>16134.922404672323</v>
      </c>
      <c r="F23" s="3">
        <f t="shared" si="1"/>
        <v>16135</v>
      </c>
      <c r="G23" s="3">
        <f t="shared" si="2"/>
        <v>-0.14449755362875294</v>
      </c>
      <c r="K23" s="3">
        <f t="shared" ref="K23:K34" si="5">+G23</f>
        <v>-0.14449755362875294</v>
      </c>
      <c r="O23" s="3">
        <f t="shared" ca="1" si="3"/>
        <v>-0.1421338853396362</v>
      </c>
      <c r="Q23" s="24">
        <f t="shared" si="4"/>
        <v>44290.60369244637</v>
      </c>
      <c r="T23" s="31" t="s">
        <v>44</v>
      </c>
    </row>
    <row r="24" spans="1:20" s="3" customFormat="1" ht="12.95" customHeight="1" x14ac:dyDescent="0.2">
      <c r="A24" s="32" t="s">
        <v>41</v>
      </c>
      <c r="B24" s="33" t="s">
        <v>42</v>
      </c>
      <c r="C24" s="34">
        <v>59310.034522384871</v>
      </c>
      <c r="D24" s="34">
        <v>9.9799999999999997E-4</v>
      </c>
      <c r="E24" s="3">
        <f t="shared" si="0"/>
        <v>16135.422261260037</v>
      </c>
      <c r="F24" s="3">
        <f t="shared" si="1"/>
        <v>16135.5</v>
      </c>
      <c r="G24" s="3">
        <f t="shared" si="2"/>
        <v>-0.14476461512822425</v>
      </c>
      <c r="K24" s="3">
        <f t="shared" si="5"/>
        <v>-0.14476461512822425</v>
      </c>
      <c r="O24" s="3">
        <f t="shared" ca="1" si="3"/>
        <v>-0.14213831101761359</v>
      </c>
      <c r="Q24" s="24">
        <f t="shared" si="4"/>
        <v>44291.534522384871</v>
      </c>
      <c r="T24" s="31" t="s">
        <v>44</v>
      </c>
    </row>
    <row r="25" spans="1:20" s="3" customFormat="1" ht="12.95" customHeight="1" x14ac:dyDescent="0.2">
      <c r="A25" s="32" t="s">
        <v>41</v>
      </c>
      <c r="B25" s="33" t="s">
        <v>36</v>
      </c>
      <c r="C25" s="34">
        <v>59316.552462028805</v>
      </c>
      <c r="D25" s="34">
        <v>1.433E-3</v>
      </c>
      <c r="E25" s="3">
        <f t="shared" si="0"/>
        <v>16138.922401226084</v>
      </c>
      <c r="F25" s="3">
        <f t="shared" si="1"/>
        <v>16139</v>
      </c>
      <c r="G25" s="3">
        <f t="shared" si="2"/>
        <v>-0.14450397119799163</v>
      </c>
      <c r="K25" s="3">
        <f t="shared" si="5"/>
        <v>-0.14450397119799163</v>
      </c>
      <c r="O25" s="3">
        <f t="shared" ca="1" si="3"/>
        <v>-0.14216929076345533</v>
      </c>
      <c r="Q25" s="24">
        <f t="shared" si="4"/>
        <v>44298.052462028805</v>
      </c>
      <c r="T25" s="31" t="s">
        <v>44</v>
      </c>
    </row>
    <row r="26" spans="1:20" s="3" customFormat="1" ht="12.95" customHeight="1" x14ac:dyDescent="0.2">
      <c r="A26" s="32" t="s">
        <v>41</v>
      </c>
      <c r="B26" s="33" t="s">
        <v>42</v>
      </c>
      <c r="C26" s="34">
        <v>59317.483321987092</v>
      </c>
      <c r="D26" s="34">
        <v>2.1210000000000001E-3</v>
      </c>
      <c r="E26" s="3">
        <f t="shared" si="0"/>
        <v>16139.422273934453</v>
      </c>
      <c r="F26" s="3">
        <f t="shared" si="1"/>
        <v>16139.5</v>
      </c>
      <c r="G26" s="3">
        <f t="shared" si="2"/>
        <v>-0.14474101290397812</v>
      </c>
      <c r="K26" s="3">
        <f t="shared" si="5"/>
        <v>-0.14474101290397812</v>
      </c>
      <c r="O26" s="3">
        <f t="shared" ca="1" si="3"/>
        <v>-0.1421737164414327</v>
      </c>
      <c r="Q26" s="24">
        <f t="shared" si="4"/>
        <v>44298.983321987092</v>
      </c>
      <c r="T26" s="31" t="s">
        <v>44</v>
      </c>
    </row>
    <row r="27" spans="1:20" s="3" customFormat="1" ht="12.95" customHeight="1" x14ac:dyDescent="0.2">
      <c r="A27" s="32" t="s">
        <v>41</v>
      </c>
      <c r="B27" s="33" t="s">
        <v>36</v>
      </c>
      <c r="C27" s="34">
        <v>59329.587551719975</v>
      </c>
      <c r="D27" s="34">
        <v>4.9230000000000003E-3</v>
      </c>
      <c r="E27" s="3">
        <f t="shared" si="0"/>
        <v>16145.92225714398</v>
      </c>
      <c r="F27" s="3">
        <f t="shared" si="1"/>
        <v>16146</v>
      </c>
      <c r="G27" s="3">
        <f t="shared" si="2"/>
        <v>-0.1447722800221527</v>
      </c>
      <c r="K27" s="3">
        <f t="shared" si="5"/>
        <v>-0.1447722800221527</v>
      </c>
      <c r="O27" s="3">
        <f t="shared" ca="1" si="3"/>
        <v>-0.14223125025513877</v>
      </c>
      <c r="Q27" s="24">
        <f t="shared" si="4"/>
        <v>44311.087551719975</v>
      </c>
      <c r="T27" s="31" t="s">
        <v>44</v>
      </c>
    </row>
    <row r="28" spans="1:20" s="3" customFormat="1" ht="12.95" customHeight="1" x14ac:dyDescent="0.2">
      <c r="A28" s="32" t="s">
        <v>41</v>
      </c>
      <c r="B28" s="33" t="s">
        <v>42</v>
      </c>
      <c r="C28" s="34">
        <v>59330.519221700728</v>
      </c>
      <c r="D28" s="34">
        <v>1.3860000000000001E-3</v>
      </c>
      <c r="E28" s="3">
        <f t="shared" si="0"/>
        <v>16146.422564835206</v>
      </c>
      <c r="F28" s="3">
        <f t="shared" si="1"/>
        <v>16146.5</v>
      </c>
      <c r="G28" s="3">
        <f t="shared" si="2"/>
        <v>-0.14419929926953046</v>
      </c>
      <c r="K28" s="3">
        <f t="shared" si="5"/>
        <v>-0.14419929926953046</v>
      </c>
      <c r="O28" s="3">
        <f t="shared" ca="1" si="3"/>
        <v>-0.14223567593311617</v>
      </c>
      <c r="Q28" s="24">
        <f t="shared" si="4"/>
        <v>44312.019221700728</v>
      </c>
      <c r="T28" s="31" t="s">
        <v>44</v>
      </c>
    </row>
    <row r="29" spans="1:20" s="3" customFormat="1" ht="12.95" customHeight="1" x14ac:dyDescent="0.2">
      <c r="A29" s="32" t="s">
        <v>41</v>
      </c>
      <c r="B29" s="33" t="s">
        <v>36</v>
      </c>
      <c r="C29" s="34">
        <v>59337.037271423265</v>
      </c>
      <c r="D29" s="34">
        <v>1.4809999999999999E-3</v>
      </c>
      <c r="E29" s="3">
        <f t="shared" si="0"/>
        <v>16149.92276391357</v>
      </c>
      <c r="F29" s="3">
        <f t="shared" si="1"/>
        <v>16150</v>
      </c>
      <c r="G29" s="3">
        <f t="shared" si="2"/>
        <v>-0.14382857673626859</v>
      </c>
      <c r="K29" s="3">
        <f t="shared" si="5"/>
        <v>-0.14382857673626859</v>
      </c>
      <c r="O29" s="3">
        <f t="shared" ca="1" si="3"/>
        <v>-0.14226665567895791</v>
      </c>
      <c r="Q29" s="24">
        <f t="shared" si="4"/>
        <v>44318.537271423265</v>
      </c>
      <c r="T29" s="31" t="s">
        <v>44</v>
      </c>
    </row>
    <row r="30" spans="1:20" s="3" customFormat="1" ht="12.95" customHeight="1" x14ac:dyDescent="0.2">
      <c r="A30" s="32" t="s">
        <v>41</v>
      </c>
      <c r="B30" s="33" t="s">
        <v>42</v>
      </c>
      <c r="C30" s="34">
        <v>59337.967151363846</v>
      </c>
      <c r="D30" s="34">
        <v>1.222E-3</v>
      </c>
      <c r="E30" s="3">
        <f t="shared" si="0"/>
        <v>16150.422110351472</v>
      </c>
      <c r="F30" s="3">
        <f t="shared" si="1"/>
        <v>16150.5</v>
      </c>
      <c r="G30" s="3">
        <f t="shared" si="2"/>
        <v>-0.1450456361490069</v>
      </c>
      <c r="K30" s="3">
        <f t="shared" si="5"/>
        <v>-0.1450456361490069</v>
      </c>
      <c r="O30" s="3">
        <f t="shared" ca="1" si="3"/>
        <v>-0.14227108135693528</v>
      </c>
      <c r="Q30" s="24">
        <f t="shared" si="4"/>
        <v>44319.467151363846</v>
      </c>
      <c r="T30" s="31" t="s">
        <v>44</v>
      </c>
    </row>
    <row r="31" spans="1:20" s="3" customFormat="1" ht="12.95" customHeight="1" x14ac:dyDescent="0.2">
      <c r="A31" s="35" t="s">
        <v>41</v>
      </c>
      <c r="B31" s="33" t="s">
        <v>36</v>
      </c>
      <c r="C31" s="34">
        <v>59348.209850907791</v>
      </c>
      <c r="D31" s="36">
        <v>1.6800000000000001E-3</v>
      </c>
      <c r="E31" s="3">
        <f t="shared" si="0"/>
        <v>16155.922450028189</v>
      </c>
      <c r="F31" s="3">
        <f t="shared" si="1"/>
        <v>16156</v>
      </c>
      <c r="G31" s="3">
        <f t="shared" si="2"/>
        <v>-0.14441309220273979</v>
      </c>
      <c r="K31" s="3">
        <f t="shared" si="5"/>
        <v>-0.14441309220273979</v>
      </c>
      <c r="O31" s="3">
        <f t="shared" ca="1" si="3"/>
        <v>-0.14231976381468658</v>
      </c>
      <c r="Q31" s="24">
        <f t="shared" si="4"/>
        <v>44329.709850907791</v>
      </c>
      <c r="T31" s="31" t="s">
        <v>44</v>
      </c>
    </row>
    <row r="32" spans="1:20" s="3" customFormat="1" ht="12.95" customHeight="1" x14ac:dyDescent="0.2">
      <c r="A32" s="35" t="s">
        <v>41</v>
      </c>
      <c r="B32" s="33" t="s">
        <v>42</v>
      </c>
      <c r="C32" s="34">
        <v>59349.140610885806</v>
      </c>
      <c r="D32" s="36">
        <v>7.85E-4</v>
      </c>
      <c r="E32" s="3">
        <f t="shared" si="0"/>
        <v>16156.422269047052</v>
      </c>
      <c r="F32" s="3">
        <f t="shared" si="1"/>
        <v>16156.5</v>
      </c>
      <c r="G32" s="3">
        <f t="shared" si="2"/>
        <v>-0.14475011419563089</v>
      </c>
      <c r="K32" s="3">
        <f t="shared" si="5"/>
        <v>-0.14475011419563089</v>
      </c>
      <c r="O32" s="3">
        <f t="shared" ca="1" si="3"/>
        <v>-0.14232418949266398</v>
      </c>
      <c r="Q32" s="24">
        <f t="shared" si="4"/>
        <v>44330.640610885806</v>
      </c>
      <c r="T32" s="31" t="s">
        <v>44</v>
      </c>
    </row>
    <row r="33" spans="1:20" s="3" customFormat="1" ht="12.95" customHeight="1" x14ac:dyDescent="0.2">
      <c r="A33" s="35" t="s">
        <v>41</v>
      </c>
      <c r="B33" s="33" t="s">
        <v>36</v>
      </c>
      <c r="C33" s="34">
        <v>59357.521290760953</v>
      </c>
      <c r="D33" s="36">
        <v>1.0759999999999999E-3</v>
      </c>
      <c r="E33" s="3">
        <f t="shared" si="0"/>
        <v>16160.922702339796</v>
      </c>
      <c r="F33" s="3">
        <f t="shared" si="1"/>
        <v>16161</v>
      </c>
      <c r="G33" s="3">
        <f t="shared" si="2"/>
        <v>-0.14394323904707562</v>
      </c>
      <c r="K33" s="3">
        <f t="shared" si="5"/>
        <v>-0.14394323904707562</v>
      </c>
      <c r="O33" s="3">
        <f t="shared" ca="1" si="3"/>
        <v>-0.14236402059446049</v>
      </c>
      <c r="Q33" s="24">
        <f t="shared" si="4"/>
        <v>44339.021290760953</v>
      </c>
      <c r="T33" s="31" t="s">
        <v>44</v>
      </c>
    </row>
    <row r="34" spans="1:20" s="3" customFormat="1" ht="12.95" customHeight="1" x14ac:dyDescent="0.2">
      <c r="A34" s="35" t="s">
        <v>41</v>
      </c>
      <c r="B34" s="33" t="s">
        <v>42</v>
      </c>
      <c r="C34" s="34">
        <v>59358.451620741282</v>
      </c>
      <c r="D34" s="36">
        <v>1.031E-3</v>
      </c>
      <c r="E34" s="3">
        <f t="shared" si="0"/>
        <v>16161.422290449482</v>
      </c>
      <c r="F34" s="3">
        <f t="shared" si="1"/>
        <v>16161.5</v>
      </c>
      <c r="G34" s="3">
        <f t="shared" si="2"/>
        <v>-0.1447102587117115</v>
      </c>
      <c r="K34" s="3">
        <f t="shared" si="5"/>
        <v>-0.1447102587117115</v>
      </c>
      <c r="O34" s="3">
        <f t="shared" ca="1" si="3"/>
        <v>-0.14236844627243786</v>
      </c>
      <c r="Q34" s="24">
        <f t="shared" si="4"/>
        <v>44339.951620741282</v>
      </c>
      <c r="T34" s="31" t="s">
        <v>44</v>
      </c>
    </row>
    <row r="35" spans="1:20" s="3" customFormat="1" ht="12.95" customHeight="1" x14ac:dyDescent="0.2">
      <c r="A35" s="28" t="s">
        <v>39</v>
      </c>
      <c r="B35" s="29" t="s">
        <v>36</v>
      </c>
      <c r="C35" s="30">
        <v>59702.039090000093</v>
      </c>
      <c r="D35" s="30">
        <v>8.0000000000000007E-5</v>
      </c>
      <c r="E35" s="3">
        <f t="shared" si="0"/>
        <v>16345.929097612867</v>
      </c>
      <c r="F35" s="3">
        <f t="shared" si="1"/>
        <v>16346</v>
      </c>
      <c r="G35" s="3">
        <f t="shared" si="2"/>
        <v>-0.13203399990743492</v>
      </c>
      <c r="J35" s="3">
        <f>+G35</f>
        <v>-0.13203399990743492</v>
      </c>
      <c r="O35" s="3">
        <f t="shared" ca="1" si="3"/>
        <v>-0.14400152144609479</v>
      </c>
      <c r="Q35" s="24">
        <f t="shared" si="4"/>
        <v>44683.539090000093</v>
      </c>
      <c r="T35" s="31" t="s">
        <v>44</v>
      </c>
    </row>
    <row r="36" spans="1:20" s="3" customFormat="1" ht="12.95" customHeight="1" x14ac:dyDescent="0.2">
      <c r="A36" s="28" t="s">
        <v>39</v>
      </c>
      <c r="B36" s="29" t="s">
        <v>36</v>
      </c>
      <c r="C36" s="30">
        <v>59783.973350000102</v>
      </c>
      <c r="D36" s="30">
        <v>1.3999999999999999E-4</v>
      </c>
      <c r="E36" s="3">
        <f t="shared" si="0"/>
        <v>16389.927875398644</v>
      </c>
      <c r="F36" s="3">
        <f t="shared" si="1"/>
        <v>16390</v>
      </c>
      <c r="G36" s="3">
        <f t="shared" si="2"/>
        <v>-0.13430999989213888</v>
      </c>
      <c r="J36" s="3">
        <f>+G36</f>
        <v>-0.13430999989213888</v>
      </c>
      <c r="O36" s="3">
        <f t="shared" ca="1" si="3"/>
        <v>-0.14439098110810511</v>
      </c>
      <c r="Q36" s="24">
        <f t="shared" si="4"/>
        <v>44765.473350000102</v>
      </c>
      <c r="T36" s="31" t="s">
        <v>44</v>
      </c>
    </row>
    <row r="37" spans="1:20" s="3" customFormat="1" ht="12.95" customHeight="1" x14ac:dyDescent="0.2">
      <c r="C37" s="23"/>
      <c r="D37" s="23"/>
    </row>
    <row r="38" spans="1:20" s="3" customFormat="1" ht="12.95" customHeight="1" x14ac:dyDescent="0.2">
      <c r="C38" s="23"/>
      <c r="D38" s="23"/>
    </row>
    <row r="39" spans="1:20" s="3" customFormat="1" ht="12.95" customHeight="1" x14ac:dyDescent="0.2">
      <c r="C39" s="23"/>
      <c r="D39" s="23"/>
    </row>
    <row r="40" spans="1:20" s="3" customFormat="1" ht="12.95" customHeight="1" x14ac:dyDescent="0.2">
      <c r="C40" s="23"/>
      <c r="D40" s="23"/>
    </row>
    <row r="41" spans="1:20" s="3" customFormat="1" ht="12.95" customHeight="1" x14ac:dyDescent="0.2">
      <c r="C41" s="23"/>
      <c r="D41" s="23"/>
    </row>
    <row r="42" spans="1:20" s="3" customFormat="1" ht="12.95" customHeight="1" x14ac:dyDescent="0.2">
      <c r="C42" s="23"/>
      <c r="D42" s="23"/>
    </row>
    <row r="43" spans="1:20" s="3" customFormat="1" ht="12.95" customHeight="1" x14ac:dyDescent="0.2">
      <c r="C43" s="23"/>
      <c r="D43" s="23"/>
    </row>
    <row r="44" spans="1:20" s="3" customFormat="1" ht="12.95" customHeight="1" x14ac:dyDescent="0.2">
      <c r="C44" s="23"/>
      <c r="D44" s="23"/>
    </row>
    <row r="45" spans="1:20" s="3" customFormat="1" ht="12.95" customHeight="1" x14ac:dyDescent="0.2">
      <c r="C45" s="23"/>
      <c r="D45" s="23"/>
    </row>
    <row r="46" spans="1:20" s="3" customFormat="1" ht="12.95" customHeight="1" x14ac:dyDescent="0.2">
      <c r="C46" s="23"/>
      <c r="D46" s="23"/>
    </row>
    <row r="47" spans="1:20" s="3" customFormat="1" ht="12.95" customHeight="1" x14ac:dyDescent="0.2">
      <c r="C47" s="23"/>
      <c r="D47" s="23"/>
    </row>
    <row r="48" spans="1:20" s="3" customFormat="1" ht="12.95" customHeight="1" x14ac:dyDescent="0.2">
      <c r="C48" s="23"/>
      <c r="D48" s="23"/>
    </row>
    <row r="49" spans="3:4" s="3" customFormat="1" ht="12.95" customHeight="1" x14ac:dyDescent="0.2">
      <c r="C49" s="23"/>
      <c r="D49" s="23"/>
    </row>
    <row r="50" spans="3:4" s="3" customFormat="1" ht="12.95" customHeight="1" x14ac:dyDescent="0.2">
      <c r="C50" s="23"/>
      <c r="D50" s="23"/>
    </row>
    <row r="51" spans="3:4" s="3" customFormat="1" ht="12.95" customHeight="1" x14ac:dyDescent="0.2">
      <c r="C51" s="23"/>
      <c r="D51" s="23"/>
    </row>
    <row r="52" spans="3:4" s="3" customFormat="1" ht="12.95" customHeight="1" x14ac:dyDescent="0.2">
      <c r="C52" s="23"/>
      <c r="D52" s="23"/>
    </row>
    <row r="53" spans="3:4" s="3" customFormat="1" ht="12.95" customHeight="1" x14ac:dyDescent="0.2">
      <c r="C53" s="23"/>
      <c r="D53" s="23"/>
    </row>
    <row r="54" spans="3:4" s="3" customFormat="1" ht="12.95" customHeight="1" x14ac:dyDescent="0.2">
      <c r="C54" s="23"/>
      <c r="D54" s="23"/>
    </row>
    <row r="55" spans="3:4" s="3" customFormat="1" ht="12.95" customHeight="1" x14ac:dyDescent="0.2">
      <c r="C55" s="23"/>
      <c r="D55" s="23"/>
    </row>
    <row r="56" spans="3:4" s="3" customFormat="1" ht="12.95" customHeight="1" x14ac:dyDescent="0.2">
      <c r="C56" s="23"/>
      <c r="D56" s="23"/>
    </row>
    <row r="57" spans="3:4" s="3" customFormat="1" ht="12.95" customHeight="1" x14ac:dyDescent="0.2">
      <c r="C57" s="37"/>
      <c r="D57" s="37"/>
    </row>
    <row r="58" spans="3:4" s="3" customFormat="1" ht="12.95" customHeight="1" x14ac:dyDescent="0.2">
      <c r="C58" s="37"/>
      <c r="D58" s="37"/>
    </row>
    <row r="59" spans="3:4" s="3" customFormat="1" ht="12.95" customHeight="1" x14ac:dyDescent="0.2">
      <c r="C59" s="37"/>
      <c r="D59" s="37"/>
    </row>
    <row r="60" spans="3:4" s="3" customFormat="1" ht="12.95" customHeight="1" x14ac:dyDescent="0.2">
      <c r="C60" s="37"/>
      <c r="D60" s="37"/>
    </row>
    <row r="61" spans="3:4" s="3" customFormat="1" ht="12.95" customHeight="1" x14ac:dyDescent="0.2">
      <c r="C61" s="37"/>
      <c r="D61" s="37"/>
    </row>
    <row r="62" spans="3:4" s="3" customFormat="1" ht="12.95" customHeight="1" x14ac:dyDescent="0.2">
      <c r="C62" s="37"/>
      <c r="D62" s="37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X41">
    <sortCondition ref="C21:C41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2024-07-28T06:30:31Z</dcterms:modified>
</cp:coreProperties>
</file>