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6FF53D9-F9BC-4287-AFF8-A79626E37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G28" i="1" s="1"/>
  <c r="K28" i="1" s="1"/>
  <c r="F29" i="1"/>
  <c r="F30" i="1"/>
  <c r="F31" i="1"/>
  <c r="F32" i="1"/>
  <c r="F33" i="1"/>
  <c r="F34" i="1"/>
  <c r="E22" i="1"/>
  <c r="G22" i="1" s="1"/>
  <c r="I22" i="1" s="1"/>
  <c r="Q22" i="1"/>
  <c r="F14" i="1"/>
  <c r="D9" i="1"/>
  <c r="C9" i="1"/>
  <c r="Q23" i="1"/>
  <c r="Q24" i="1"/>
  <c r="Q25" i="1"/>
  <c r="Q26" i="1"/>
  <c r="Q27" i="1"/>
  <c r="Q28" i="1"/>
  <c r="Q29" i="1"/>
  <c r="Q30" i="1"/>
  <c r="Q31" i="1"/>
  <c r="Q32" i="1"/>
  <c r="Q33" i="1"/>
  <c r="Q34" i="1"/>
  <c r="B2" i="1"/>
  <c r="A1" i="1"/>
  <c r="C17" i="1"/>
  <c r="Q21" i="1"/>
  <c r="E32" i="1"/>
  <c r="G32" i="1" s="1"/>
  <c r="K32" i="1" s="1"/>
  <c r="E28" i="1"/>
  <c r="E24" i="1"/>
  <c r="G24" i="1" s="1"/>
  <c r="K24" i="1" s="1"/>
  <c r="E31" i="1"/>
  <c r="G31" i="1" s="1"/>
  <c r="K31" i="1" s="1"/>
  <c r="E27" i="1"/>
  <c r="G27" i="1" s="1"/>
  <c r="K27" i="1" s="1"/>
  <c r="E23" i="1"/>
  <c r="G23" i="1" s="1"/>
  <c r="K23" i="1" s="1"/>
  <c r="E34" i="1"/>
  <c r="G34" i="1" s="1"/>
  <c r="K34" i="1" s="1"/>
  <c r="E30" i="1"/>
  <c r="G30" i="1" s="1"/>
  <c r="K30" i="1" s="1"/>
  <c r="E26" i="1"/>
  <c r="G26" i="1" s="1"/>
  <c r="K26" i="1" s="1"/>
  <c r="E33" i="1"/>
  <c r="G33" i="1"/>
  <c r="K33" i="1" s="1"/>
  <c r="E29" i="1"/>
  <c r="G29" i="1" s="1"/>
  <c r="K29" i="1" s="1"/>
  <c r="E25" i="1"/>
  <c r="G25" i="1" s="1"/>
  <c r="K25" i="1" s="1"/>
  <c r="E21" i="1"/>
  <c r="F21" i="1" s="1"/>
  <c r="G21" i="1" s="1"/>
  <c r="I21" i="1" s="1"/>
  <c r="C11" i="1"/>
  <c r="C12" i="1"/>
  <c r="O22" i="1" l="1"/>
  <c r="F15" i="1"/>
  <c r="O23" i="1"/>
  <c r="O32" i="1"/>
  <c r="O25" i="1"/>
  <c r="O31" i="1"/>
  <c r="O30" i="1"/>
  <c r="O26" i="1"/>
  <c r="O34" i="1"/>
  <c r="O33" i="1"/>
  <c r="O27" i="1"/>
  <c r="O24" i="1"/>
  <c r="C15" i="1"/>
  <c r="O29" i="1"/>
  <c r="O28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<sst xmlns="http://schemas.openxmlformats.org/spreadsheetml/2006/main" count="82" uniqueCount="55">
  <si>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</si>
  <si>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</si>
  <si>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</si>
  <si>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</si>
  <si>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</si>
  <si>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</si>
  <si>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</si>
  <si>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</si>
  <si>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</si>
  <si>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</si>
  <si>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</si>
  <si>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</si>
  <si>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</si>
  <si>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</si>
  <si>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</si>
  <si>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</si>
  <si>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</si>
  <si>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</si>
  <si>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</si>
  <si>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</si>
  <si>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</si>
  <si>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</si>
  <si>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</si>
  <si>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</si>
  <si>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</si>
  <si>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</si>
  <si>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</si>
  <si>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</si>
  <si>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</si>
  <si>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</si>
  <si>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</si>
  <si>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</si>
  <si>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</si>
  <si>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</si>
  <si>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</si>
  <si>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</si>
  <si>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</si>
  <si>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</si>
  <si>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</si>
  <si>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</si>
  <si>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</si>
  <si>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</si>
  <si>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VV Crv</t>
  </si>
  <si>
    <t>G5534-1489</t>
  </si>
  <si>
    <t>EA</t>
  </si>
  <si>
    <t>pr_0</t>
  </si>
  <si>
    <t>F5IV</t>
  </si>
  <si>
    <t>VSX</t>
  </si>
  <si>
    <t>IBVS 6204</t>
  </si>
  <si>
    <t xml:space="preserve">Mag </t>
  </si>
  <si>
    <t>Next ToM-P</t>
  </si>
  <si>
    <t>Next ToM-S</t>
  </si>
  <si>
    <t>5.11-5.25</t>
  </si>
  <si>
    <t>VSX 1</t>
  </si>
  <si>
    <t>VSX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</si>
</sst>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4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5" borderId="5" xfId="0" applyFill="1" applyBorder="1">
      <alignment vertical="top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34" fillId="0" borderId="13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6" borderId="11" xfId="0" applyFont="1" applyFill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0" xfId="41" applyFont="1" applyFill="1" applyAlignment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CrV-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AD-4E39-947D-A3101BAC3C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0.18038420000084443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AD-4E39-947D-A3101BAC3C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AD-4E39-947D-A3101BAC3C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6.3842000017757528E-3</c:v>
                </c:pt>
                <c:pt idx="3">
                  <c:v>6.5509999985806644E-3</c:v>
                </c:pt>
                <c:pt idx="4">
                  <c:v>3.1436999997822568E-3</c:v>
                </c:pt>
                <c:pt idx="5">
                  <c:v>2.5779999850783497E-4</c:v>
                </c:pt>
                <c:pt idx="6">
                  <c:v>-4.7159999958239496E-3</c:v>
                </c:pt>
                <c:pt idx="7">
                  <c:v>-4.6564500000386033E-2</c:v>
                </c:pt>
                <c:pt idx="8">
                  <c:v>-1.1629799999354873E-2</c:v>
                </c:pt>
                <c:pt idx="9">
                  <c:v>-8.1852000002982095E-3</c:v>
                </c:pt>
                <c:pt idx="10">
                  <c:v>-3.4803700000338722E-2</c:v>
                </c:pt>
                <c:pt idx="11">
                  <c:v>-3.5439599996607285E-2</c:v>
                </c:pt>
                <c:pt idx="12">
                  <c:v>-2.082209999935003E-2</c:v>
                </c:pt>
                <c:pt idx="13">
                  <c:v>-7.6428000029409304E-3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AD-4E39-947D-A3101BAC3C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AD-4E39-947D-A3101BAC3C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AD-4E39-947D-A3101BAC3C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2.0899999999999998E-3</c:v>
                  </c:pt>
                  <c:pt idx="3">
                    <c:v>3.0899999999999999E-3</c:v>
                  </c:pt>
                  <c:pt idx="4">
                    <c:v>8.9999999999999998E-4</c:v>
                  </c:pt>
                  <c:pt idx="5">
                    <c:v>4.0400000000000002E-3</c:v>
                  </c:pt>
                  <c:pt idx="6">
                    <c:v>4.0899999999999999E-3</c:v>
                  </c:pt>
                  <c:pt idx="7">
                    <c:v>2.0899999999999998E-3</c:v>
                  </c:pt>
                  <c:pt idx="8">
                    <c:v>3.7499999999999999E-3</c:v>
                  </c:pt>
                  <c:pt idx="9">
                    <c:v>1.8500000000000001E-3</c:v>
                  </c:pt>
                  <c:pt idx="10">
                    <c:v>9.3000000000000005E-4</c:v>
                  </c:pt>
                  <c:pt idx="11">
                    <c:v>2.2200000000000002E-3</c:v>
                  </c:pt>
                  <c:pt idx="12">
                    <c:v>1.6199999999999999E-3</c:v>
                  </c:pt>
                  <c:pt idx="13">
                    <c:v>1.8600000000000001E-3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AD-4E39-947D-A3101BAC3C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0.17640029533650309</c:v>
                </c:pt>
                <c:pt idx="1">
                  <c:v>6.8006786323684815E-3</c:v>
                </c:pt>
                <c:pt idx="2">
                  <c:v>6.7299826687569203E-3</c:v>
                </c:pt>
                <c:pt idx="3">
                  <c:v>6.4471988143106774E-3</c:v>
                </c:pt>
                <c:pt idx="4">
                  <c:v>-1.6287378337026797E-4</c:v>
                </c:pt>
                <c:pt idx="5">
                  <c:v>-9.0518140129165758E-4</c:v>
                </c:pt>
                <c:pt idx="6">
                  <c:v>-8.7524333621749172E-3</c:v>
                </c:pt>
                <c:pt idx="7">
                  <c:v>-9.2826530892616242E-3</c:v>
                </c:pt>
                <c:pt idx="8">
                  <c:v>-1.6599685323058177E-2</c:v>
                </c:pt>
                <c:pt idx="9">
                  <c:v>-1.7518732850008469E-2</c:v>
                </c:pt>
                <c:pt idx="10">
                  <c:v>-2.5118548938251266E-2</c:v>
                </c:pt>
                <c:pt idx="11">
                  <c:v>-2.5860856556172658E-2</c:v>
                </c:pt>
                <c:pt idx="12">
                  <c:v>-3.2046753372184239E-2</c:v>
                </c:pt>
                <c:pt idx="13">
                  <c:v>-3.3213236771774991E-2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AD-4E39-947D-A3101BAC3CE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-2399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98.5</c:v>
                </c:pt>
                <c:pt idx="5">
                  <c:v>109</c:v>
                </c:pt>
                <c:pt idx="6">
                  <c:v>220</c:v>
                </c:pt>
                <c:pt idx="7">
                  <c:v>227.5</c:v>
                </c:pt>
                <c:pt idx="8">
                  <c:v>331</c:v>
                </c:pt>
                <c:pt idx="9">
                  <c:v>344</c:v>
                </c:pt>
                <c:pt idx="10">
                  <c:v>451.5</c:v>
                </c:pt>
                <c:pt idx="11">
                  <c:v>462</c:v>
                </c:pt>
                <c:pt idx="12">
                  <c:v>549.5</c:v>
                </c:pt>
                <c:pt idx="13">
                  <c:v>566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AD-4E39-947D-A3101BAC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26976"/>
        <c:axId val="1"/>
      </c:scatterChart>
      <c:valAx>
        <c:axId val="61092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926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EFF347-C577-43EF-D25F-6FB35230C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43" sqref="F4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VV Crv / GSC 5534-1489</v>
      </c>
      <c r="F1" s="30" t="s">
        <v>42</v>
      </c>
      <c r="G1" s="31">
        <v>2013</v>
      </c>
      <c r="H1" s="32"/>
      <c r="I1" s="33" t="s">
        <v>43</v>
      </c>
      <c r="J1" s="34" t="s">
        <v>42</v>
      </c>
      <c r="K1" s="35">
        <v>12.4116</v>
      </c>
      <c r="L1" s="36">
        <v>-13.005000000000001</v>
      </c>
      <c r="M1" s="37">
        <v>48502.17</v>
      </c>
      <c r="N1" s="37">
        <v>3.145</v>
      </c>
      <c r="O1" s="38" t="s">
        <v>44</v>
      </c>
      <c r="P1" s="36">
        <v>5.19</v>
      </c>
      <c r="Q1" s="36">
        <v>5.34</v>
      </c>
      <c r="R1" s="39" t="s">
        <v>45</v>
      </c>
      <c r="S1" s="38" t="s">
        <v>46</v>
      </c>
    </row>
    <row r="2" spans="1:19" x14ac:dyDescent="0.2">
      <c r="A2" t="s">
        <v>25</v>
      </c>
      <c r="B2" t="str">
        <f>O1</f>
        <v>EA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 t="s">
        <v>38</v>
      </c>
      <c r="D4" s="27" t="s">
        <v>38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  <c r="E6" s="52" t="s">
        <v>53</v>
      </c>
    </row>
    <row r="7" spans="1:19" x14ac:dyDescent="0.2">
      <c r="A7" t="s">
        <v>4</v>
      </c>
      <c r="C7" s="43">
        <v>56045.731</v>
      </c>
      <c r="D7" s="28" t="s">
        <v>54</v>
      </c>
      <c r="E7" s="53">
        <v>48502.17</v>
      </c>
    </row>
    <row r="8" spans="1:19" x14ac:dyDescent="0.2">
      <c r="A8" t="s">
        <v>5</v>
      </c>
      <c r="C8" s="43">
        <v>3.1445357999999999</v>
      </c>
      <c r="D8" s="28" t="s">
        <v>54</v>
      </c>
      <c r="E8" s="54">
        <v>3.145</v>
      </c>
    </row>
    <row r="9" spans="1:19" x14ac:dyDescent="0.2">
      <c r="A9" s="23" t="s">
        <v>33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0">
        <f ca="1">INTERCEPT(INDIRECT($D$9):G992,INDIRECT($C$9):F992)</f>
        <v>6.8006786323684815E-3</v>
      </c>
      <c r="D11" s="3"/>
      <c r="E11" s="10"/>
    </row>
    <row r="12" spans="1:19" x14ac:dyDescent="0.2">
      <c r="A12" s="10" t="s">
        <v>18</v>
      </c>
      <c r="B12" s="10"/>
      <c r="C12" s="20">
        <f ca="1">SLOPE(INDIRECT($D$9):G992,INDIRECT($C$9):F992)</f>
        <v>-7.0695963611560906E-5</v>
      </c>
      <c r="D12" s="3"/>
      <c r="E12" s="46" t="s">
        <v>49</v>
      </c>
      <c r="F12" s="47" t="s">
        <v>52</v>
      </c>
    </row>
    <row r="13" spans="1:19" x14ac:dyDescent="0.2">
      <c r="A13" s="10" t="s">
        <v>20</v>
      </c>
      <c r="B13" s="10"/>
      <c r="C13" s="3" t="s">
        <v>15</v>
      </c>
      <c r="E13" s="44" t="s">
        <v>35</v>
      </c>
      <c r="F13" s="49">
        <v>1</v>
      </c>
    </row>
    <row r="14" spans="1:19" x14ac:dyDescent="0.2">
      <c r="A14" s="10"/>
      <c r="B14" s="10"/>
      <c r="C14" s="10"/>
      <c r="E14" s="44" t="s">
        <v>32</v>
      </c>
      <c r="F14" s="48">
        <f ca="1">NOW()+15018.5+$C$5/24</f>
        <v>60525.815235416667</v>
      </c>
    </row>
    <row r="15" spans="1:19" x14ac:dyDescent="0.2">
      <c r="A15" s="12" t="s">
        <v>19</v>
      </c>
      <c r="B15" s="10"/>
      <c r="C15" s="13">
        <f ca="1">(C7+C11)+(C8+C12)*INT(MAX(F21:F3533))</f>
        <v>57825.505049563224</v>
      </c>
      <c r="E15" s="44" t="s">
        <v>36</v>
      </c>
      <c r="F15" s="48">
        <f ca="1">ROUND(2*($F$14-$C$7)/$C$8,0)/2+$F$13</f>
        <v>1425.5</v>
      </c>
    </row>
    <row r="16" spans="1:19" x14ac:dyDescent="0.2">
      <c r="A16" s="15" t="s">
        <v>6</v>
      </c>
      <c r="B16" s="10"/>
      <c r="C16" s="16">
        <f ca="1">+C8+C12</f>
        <v>3.1444651040363882</v>
      </c>
      <c r="E16" s="44" t="s">
        <v>37</v>
      </c>
      <c r="F16" s="48">
        <f ca="1">ROUND(2*($F$14-$C$15)/$C$16,0)/2+$F$13</f>
        <v>860</v>
      </c>
    </row>
    <row r="17" spans="1:21" ht="13.5" thickBot="1" x14ac:dyDescent="0.25">
      <c r="A17" s="14" t="s">
        <v>29</v>
      </c>
      <c r="B17" s="10"/>
      <c r="C17" s="10">
        <f>COUNT(C21:C2191)</f>
        <v>14</v>
      </c>
      <c r="E17" s="44" t="s">
        <v>50</v>
      </c>
      <c r="F17" s="50">
        <f ca="1">+$C$15+$C$16*$F$16-15018.5-$C$5/24</f>
        <v>45511.640872367854</v>
      </c>
    </row>
    <row r="18" spans="1:21" ht="14.25" thickTop="1" thickBot="1" x14ac:dyDescent="0.25">
      <c r="A18" s="15" t="s">
        <v>7</v>
      </c>
      <c r="B18" s="10"/>
      <c r="C18" s="18">
        <f ca="1">+C15</f>
        <v>57825.505049563224</v>
      </c>
      <c r="D18" s="19">
        <f ca="1">+C16</f>
        <v>3.1444651040363882</v>
      </c>
      <c r="E18" s="45" t="s">
        <v>51</v>
      </c>
      <c r="F18" s="51">
        <f ca="1">+($C$15+$C$16*$F$16)-($C$16/2)-15018.5-$C$5/24</f>
        <v>45510.068639815836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47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34</v>
      </c>
    </row>
    <row r="21" spans="1:21" x14ac:dyDescent="0.2">
      <c r="A21" t="s">
        <v>47</v>
      </c>
      <c r="C21" s="8">
        <v>48502.17</v>
      </c>
      <c r="D21" s="8" t="s">
        <v>15</v>
      </c>
      <c r="E21">
        <f>+(C21-C$7)/C$8</f>
        <v>-2398.9426356666067</v>
      </c>
      <c r="F21">
        <f>ROUND(2*E21,0)/2</f>
        <v>-2399</v>
      </c>
      <c r="G21">
        <f>+C21-(C$7+F21*C$8)</f>
        <v>0.18038420000084443</v>
      </c>
      <c r="I21">
        <f>+G21</f>
        <v>0.18038420000084443</v>
      </c>
      <c r="O21">
        <f ca="1">+C$11+C$12*$F21</f>
        <v>0.17640029533650309</v>
      </c>
      <c r="Q21" s="2">
        <f>+C21-15018.5</f>
        <v>33483.67</v>
      </c>
    </row>
    <row r="22" spans="1:21" x14ac:dyDescent="0.2">
      <c r="A22" s="55" t="s">
        <v>54</v>
      </c>
      <c r="C22" s="8">
        <v>56045.731</v>
      </c>
      <c r="D22" s="8"/>
      <c r="E22">
        <f>+(C22-C$7)/C$8</f>
        <v>0</v>
      </c>
      <c r="F22">
        <f t="shared" ref="F22:F34" si="0">ROUND(2*E22,0)/2</f>
        <v>0</v>
      </c>
      <c r="G22">
        <f>+C22-(C$7+F22*C$8)</f>
        <v>0</v>
      </c>
      <c r="I22">
        <f>+G22</f>
        <v>0</v>
      </c>
      <c r="O22">
        <f ca="1">+C$11+C$12*$F22</f>
        <v>6.8006786323684815E-3</v>
      </c>
      <c r="Q22" s="2">
        <f>+C22-15018.5</f>
        <v>41027.231</v>
      </c>
    </row>
    <row r="23" spans="1:21" x14ac:dyDescent="0.2">
      <c r="A23" s="40" t="s">
        <v>48</v>
      </c>
      <c r="B23" s="41" t="s">
        <v>0</v>
      </c>
      <c r="C23" s="42">
        <v>56048.88192</v>
      </c>
      <c r="D23" s="42">
        <v>2.0899999999999998E-3</v>
      </c>
      <c r="E23">
        <f>+(C23-C$7)/C$8</f>
        <v>1.0020302519691593</v>
      </c>
      <c r="F23">
        <f t="shared" si="0"/>
        <v>1</v>
      </c>
      <c r="G23">
        <f>+C23-(C$7+F23*C$8)</f>
        <v>6.3842000017757528E-3</v>
      </c>
      <c r="K23">
        <f>+G23</f>
        <v>6.3842000017757528E-3</v>
      </c>
      <c r="O23">
        <f ca="1">+C$11+C$12*$F23</f>
        <v>6.7299826687569203E-3</v>
      </c>
      <c r="Q23" s="2">
        <f>+C23-15018.5</f>
        <v>41030.38192</v>
      </c>
    </row>
    <row r="24" spans="1:21" x14ac:dyDescent="0.2">
      <c r="A24" s="40" t="s">
        <v>48</v>
      </c>
      <c r="B24" s="41" t="s">
        <v>0</v>
      </c>
      <c r="C24" s="42">
        <v>56061.460229999997</v>
      </c>
      <c r="D24" s="42">
        <v>3.0899999999999999E-3</v>
      </c>
      <c r="E24">
        <f>+(C24-C$7)/C$8</f>
        <v>5.0020832963635486</v>
      </c>
      <c r="F24">
        <f t="shared" si="0"/>
        <v>5</v>
      </c>
      <c r="G24">
        <f>+C24-(C$7+F24*C$8)</f>
        <v>6.5509999985806644E-3</v>
      </c>
      <c r="K24">
        <f>+G24</f>
        <v>6.5509999985806644E-3</v>
      </c>
      <c r="O24">
        <f ca="1">+C$11+C$12*$F24</f>
        <v>6.4471988143106774E-3</v>
      </c>
      <c r="Q24" s="2">
        <f>+C24-15018.5</f>
        <v>41042.960229999997</v>
      </c>
    </row>
    <row r="25" spans="1:21" x14ac:dyDescent="0.2">
      <c r="A25" s="40" t="s">
        <v>48</v>
      </c>
      <c r="B25" s="41" t="s">
        <v>1</v>
      </c>
      <c r="C25" s="42">
        <v>56355.47092</v>
      </c>
      <c r="D25" s="42">
        <v>8.9999999999999998E-4</v>
      </c>
      <c r="E25">
        <f>+(C25-C$7)/C$8</f>
        <v>98.500999734205607</v>
      </c>
      <c r="F25">
        <f t="shared" si="0"/>
        <v>98.5</v>
      </c>
      <c r="G25">
        <f>+C25-(C$7+F25*C$8)</f>
        <v>3.1436999997822568E-3</v>
      </c>
      <c r="K25">
        <f>+G25</f>
        <v>3.1436999997822568E-3</v>
      </c>
      <c r="O25">
        <f ca="1">+C$11+C$12*$F25</f>
        <v>-1.6287378337026797E-4</v>
      </c>
      <c r="Q25" s="2">
        <f>+C25-15018.5</f>
        <v>41336.97092</v>
      </c>
    </row>
    <row r="26" spans="1:21" x14ac:dyDescent="0.2">
      <c r="A26" s="40" t="s">
        <v>48</v>
      </c>
      <c r="B26" s="41" t="s">
        <v>0</v>
      </c>
      <c r="C26" s="42">
        <v>56388.485659999998</v>
      </c>
      <c r="D26" s="42">
        <v>4.0400000000000002E-3</v>
      </c>
      <c r="E26">
        <f>+(C26-C$7)/C$8</f>
        <v>109.00008198348344</v>
      </c>
      <c r="F26">
        <f t="shared" si="0"/>
        <v>109</v>
      </c>
      <c r="G26">
        <f>+C26-(C$7+F26*C$8)</f>
        <v>2.5779999850783497E-4</v>
      </c>
      <c r="K26">
        <f>+G26</f>
        <v>2.5779999850783497E-4</v>
      </c>
      <c r="O26">
        <f ca="1">+C$11+C$12*$F26</f>
        <v>-9.0518140129165758E-4</v>
      </c>
      <c r="Q26" s="2">
        <f>+C26-15018.5</f>
        <v>41369.985659999998</v>
      </c>
    </row>
    <row r="27" spans="1:21" x14ac:dyDescent="0.2">
      <c r="A27" s="40" t="s">
        <v>48</v>
      </c>
      <c r="B27" s="41" t="s">
        <v>0</v>
      </c>
      <c r="C27" s="42">
        <v>56737.524160000001</v>
      </c>
      <c r="D27" s="42">
        <v>4.0899999999999999E-3</v>
      </c>
      <c r="E27">
        <f>+(C27-C$7)/C$8</f>
        <v>219.99850025558658</v>
      </c>
      <c r="F27">
        <f t="shared" si="0"/>
        <v>220</v>
      </c>
      <c r="G27">
        <f>+C27-(C$7+F27*C$8)</f>
        <v>-4.7159999958239496E-3</v>
      </c>
      <c r="K27">
        <f>+G27</f>
        <v>-4.7159999958239496E-3</v>
      </c>
      <c r="O27">
        <f ca="1">+C$11+C$12*$F27</f>
        <v>-8.7524333621749172E-3</v>
      </c>
      <c r="Q27" s="2">
        <f>+C27-15018.5</f>
        <v>41719.024160000001</v>
      </c>
    </row>
    <row r="28" spans="1:21" x14ac:dyDescent="0.2">
      <c r="A28" s="40" t="s">
        <v>48</v>
      </c>
      <c r="B28" s="41" t="s">
        <v>1</v>
      </c>
      <c r="C28" s="42">
        <v>56761.066330000001</v>
      </c>
      <c r="D28" s="42">
        <v>2.0899999999999998E-3</v>
      </c>
      <c r="E28">
        <f>+(C28-C$7)/C$8</f>
        <v>227.48519193198618</v>
      </c>
      <c r="F28">
        <f t="shared" si="0"/>
        <v>227.5</v>
      </c>
      <c r="G28">
        <f>+C28-(C$7+F28*C$8)</f>
        <v>-4.6564500000386033E-2</v>
      </c>
      <c r="K28">
        <f>+G28</f>
        <v>-4.6564500000386033E-2</v>
      </c>
      <c r="O28">
        <f ca="1">+C$11+C$12*$F28</f>
        <v>-9.2826530892616242E-3</v>
      </c>
      <c r="Q28" s="2">
        <f>+C28-15018.5</f>
        <v>41742.566330000001</v>
      </c>
    </row>
    <row r="29" spans="1:21" x14ac:dyDescent="0.2">
      <c r="A29" s="40" t="s">
        <v>48</v>
      </c>
      <c r="B29" s="41" t="s">
        <v>0</v>
      </c>
      <c r="C29" s="42">
        <v>57086.560720000001</v>
      </c>
      <c r="D29" s="42">
        <v>3.7499999999999999E-3</v>
      </c>
      <c r="E29">
        <f>+(C29-C$7)/C$8</f>
        <v>330.99630158448241</v>
      </c>
      <c r="F29">
        <f t="shared" si="0"/>
        <v>331</v>
      </c>
      <c r="G29">
        <f>+C29-(C$7+F29*C$8)</f>
        <v>-1.1629799999354873E-2</v>
      </c>
      <c r="K29">
        <f>+G29</f>
        <v>-1.1629799999354873E-2</v>
      </c>
      <c r="O29">
        <f ca="1">+C$11+C$12*$F29</f>
        <v>-1.6599685323058177E-2</v>
      </c>
      <c r="Q29" s="2">
        <f>+C29-15018.5</f>
        <v>42068.060720000001</v>
      </c>
    </row>
    <row r="30" spans="1:21" x14ac:dyDescent="0.2">
      <c r="A30" s="40" t="s">
        <v>48</v>
      </c>
      <c r="B30" s="41" t="s">
        <v>0</v>
      </c>
      <c r="C30" s="42">
        <v>57127.44313</v>
      </c>
      <c r="D30" s="42">
        <v>1.8500000000000001E-3</v>
      </c>
      <c r="E30">
        <f>+(C30-C$7)/C$8</f>
        <v>343.99739700848687</v>
      </c>
      <c r="F30">
        <f t="shared" si="0"/>
        <v>344</v>
      </c>
      <c r="G30">
        <f>+C30-(C$7+F30*C$8)</f>
        <v>-8.1852000002982095E-3</v>
      </c>
      <c r="K30">
        <f>+G30</f>
        <v>-8.1852000002982095E-3</v>
      </c>
      <c r="O30">
        <f ca="1">+C$11+C$12*$F30</f>
        <v>-1.7518732850008469E-2</v>
      </c>
      <c r="Q30" s="2">
        <f>+C30-15018.5</f>
        <v>42108.94313</v>
      </c>
    </row>
    <row r="31" spans="1:21" x14ac:dyDescent="0.2">
      <c r="A31" s="40" t="s">
        <v>48</v>
      </c>
      <c r="B31" s="41" t="s">
        <v>1</v>
      </c>
      <c r="C31" s="42">
        <v>57465.454109999999</v>
      </c>
      <c r="D31" s="42">
        <v>9.3000000000000005E-4</v>
      </c>
      <c r="E31">
        <f>+(C31-C$7)/C$8</f>
        <v>451.4889320070705</v>
      </c>
      <c r="F31">
        <f t="shared" si="0"/>
        <v>451.5</v>
      </c>
      <c r="G31">
        <f>+C31-(C$7+F31*C$8)</f>
        <v>-3.4803700000338722E-2</v>
      </c>
      <c r="K31">
        <f>+G31</f>
        <v>-3.4803700000338722E-2</v>
      </c>
      <c r="O31">
        <f ca="1">+C$11+C$12*$F31</f>
        <v>-2.5118548938251266E-2</v>
      </c>
      <c r="Q31" s="2">
        <f>+C31-15018.5</f>
        <v>42446.954109999999</v>
      </c>
    </row>
    <row r="32" spans="1:21" x14ac:dyDescent="0.2">
      <c r="A32" s="40" t="s">
        <v>48</v>
      </c>
      <c r="B32" s="41" t="s">
        <v>0</v>
      </c>
      <c r="C32" s="42">
        <v>57498.471100000002</v>
      </c>
      <c r="D32" s="42">
        <v>2.2200000000000002E-3</v>
      </c>
      <c r="E32">
        <f>+(C32-C$7)/C$8</f>
        <v>461.98872978326494</v>
      </c>
      <c r="F32">
        <f t="shared" si="0"/>
        <v>462</v>
      </c>
      <c r="G32">
        <f>+C32-(C$7+F32*C$8)</f>
        <v>-3.5439599996607285E-2</v>
      </c>
      <c r="K32">
        <f>+G32</f>
        <v>-3.5439599996607285E-2</v>
      </c>
      <c r="O32">
        <f ca="1">+C$11+C$12*$F32</f>
        <v>-2.5860856556172658E-2</v>
      </c>
      <c r="Q32" s="2">
        <f>+C32-15018.5</f>
        <v>42479.971100000002</v>
      </c>
    </row>
    <row r="33" spans="1:17" x14ac:dyDescent="0.2">
      <c r="A33" s="40" t="s">
        <v>48</v>
      </c>
      <c r="B33" s="41" t="s">
        <v>1</v>
      </c>
      <c r="C33" s="42">
        <v>57773.632599999997</v>
      </c>
      <c r="D33" s="42">
        <v>1.6199999999999999E-3</v>
      </c>
      <c r="E33">
        <f>+(C33-C$7)/C$8</f>
        <v>549.49337832312085</v>
      </c>
      <c r="F33">
        <f t="shared" si="0"/>
        <v>549.5</v>
      </c>
      <c r="G33">
        <f>+C33-(C$7+F33*C$8)</f>
        <v>-2.082209999935003E-2</v>
      </c>
      <c r="K33">
        <f>+G33</f>
        <v>-2.082209999935003E-2</v>
      </c>
      <c r="O33">
        <f ca="1">+C$11+C$12*$F33</f>
        <v>-3.2046753372184239E-2</v>
      </c>
      <c r="Q33" s="2">
        <f>+C33-15018.5</f>
        <v>42755.132599999997</v>
      </c>
    </row>
    <row r="34" spans="1:17" x14ac:dyDescent="0.2">
      <c r="A34" s="40" t="s">
        <v>48</v>
      </c>
      <c r="B34" s="41" t="s">
        <v>0</v>
      </c>
      <c r="C34" s="42">
        <v>57825.530619999998</v>
      </c>
      <c r="D34" s="42">
        <v>1.8600000000000001E-3</v>
      </c>
      <c r="E34">
        <f>+(C34-C$7)/C$8</f>
        <v>565.99756949817458</v>
      </c>
      <c r="F34">
        <f t="shared" si="0"/>
        <v>566</v>
      </c>
      <c r="G34">
        <f>+C34-(C$7+F34*C$8)</f>
        <v>-7.6428000029409304E-3</v>
      </c>
      <c r="K34">
        <f>+G34</f>
        <v>-7.6428000029409304E-3</v>
      </c>
      <c r="O34">
        <f ca="1">+C$11+C$12*$F34</f>
        <v>-3.3213236771774991E-2</v>
      </c>
      <c r="Q34" s="2">
        <f>+C34-15018.5</f>
        <v>42807.030619999998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38">
    <sortCondition ref="C21:C38"/>
  </sortState>
  <phoneticPr fontId="8" type="noConversion"/>
  <hyperlinks>
    <hyperlink ref="H124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2024-08-03T07:33:56Z</dcterms:modified>
</cp:coreProperties>
</file>