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AAFCC09-277B-4ECB-A769-09F019113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O26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<sst xmlns="http://schemas.openxmlformats.org/spreadsheetml/2006/main" count="63" uniqueCount="52">
  <si>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</si>
  <si>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</si>
  <si>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</si>
  <si>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</si>
  <si>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</si>
  <si>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</si>
  <si>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</si>
  <si>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</si>
  <si>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</si>
  <si>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</si>
  <si>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</si>
  <si>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</si>
  <si>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</si>
  <si>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</si>
  <si>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</si>
  <si>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</si>
  <si>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</si>
  <si>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</si>
  <si>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</si>
  <si>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</si>
  <si>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</si>
  <si>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</si>
  <si>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</si>
  <si>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</si>
  <si>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</si>
  <si>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</si>
  <si>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</si>
  <si>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</si>
  <si>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</si>
  <si>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</si>
  <si>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</si>
  <si>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</si>
  <si>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</si>
  <si>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</si>
  <si>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</si>
  <si>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</si>
  <si>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</si>
  <si>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</si>
  <si>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</si>
  <si>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</si>
  <si>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</si>
  <si>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</si>
  <si>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</si>
  <si>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</si>
  <si>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</si>
  <si>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</si>
  <si>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2MASS J20170894+5303039 Cyg</t>
  </si>
  <si>
    <t>BAV 91 Feb 2024</t>
  </si>
  <si>
    <t>I</t>
  </si>
  <si>
    <t>EW</t>
  </si>
  <si>
    <t>VSX</t>
  </si>
  <si>
    <t>15.03-15.36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</si>
</sst>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J20170894+5303039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535922092707842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-1.7804000017349608E-3</c:v>
                </c:pt>
                <c:pt idx="2">
                  <c:v>-3.8470000436063856E-4</c:v>
                </c:pt>
                <c:pt idx="3">
                  <c:v>2.258399996208027E-3</c:v>
                </c:pt>
                <c:pt idx="4">
                  <c:v>-2.8672999978880398E-3</c:v>
                </c:pt>
                <c:pt idx="5">
                  <c:v>2.0501000035437755E-3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-2.9106399897184149E-5</c:v>
                </c:pt>
                <c:pt idx="1">
                  <c:v>-1.3815735962352706E-4</c:v>
                </c:pt>
                <c:pt idx="2">
                  <c:v>-1.3816368949116844E-4</c:v>
                </c:pt>
                <c:pt idx="3">
                  <c:v>-1.386890685054061E-4</c:v>
                </c:pt>
                <c:pt idx="4">
                  <c:v>-1.3931572540190645E-4</c:v>
                </c:pt>
                <c:pt idx="5">
                  <c:v>-1.4046776131264446E-4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8614</c:v>
                      </c:pt>
                      <c:pt idx="2">
                        <c:v>8614.5</c:v>
                      </c:pt>
                      <c:pt idx="3">
                        <c:v>8656</c:v>
                      </c:pt>
                      <c:pt idx="4">
                        <c:v>8705.5</c:v>
                      </c:pt>
                      <c:pt idx="5">
                        <c:v>8796.5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-1.7804000017349608E-3</c:v>
                </c:pt>
                <c:pt idx="2">
                  <c:v>-3.8470000436063856E-4</c:v>
                </c:pt>
                <c:pt idx="3">
                  <c:v>2.258399996208027E-3</c:v>
                </c:pt>
                <c:pt idx="4">
                  <c:v>-2.8672999978880398E-3</c:v>
                </c:pt>
                <c:pt idx="5">
                  <c:v>2.0501000035437755E-3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-2.9106399897184149E-5</c:v>
                </c:pt>
                <c:pt idx="1">
                  <c:v>-1.3815735962352706E-4</c:v>
                </c:pt>
                <c:pt idx="2">
                  <c:v>-1.3816368949116844E-4</c:v>
                </c:pt>
                <c:pt idx="3">
                  <c:v>-1.386890685054061E-4</c:v>
                </c:pt>
                <c:pt idx="4">
                  <c:v>-1.3931572540190645E-4</c:v>
                </c:pt>
                <c:pt idx="5">
                  <c:v>-1.4046776131264446E-4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8614</c:v>
                </c:pt>
                <c:pt idx="2">
                  <c:v>8614.5</c:v>
                </c:pt>
                <c:pt idx="3">
                  <c:v>8656</c:v>
                </c:pt>
                <c:pt idx="4">
                  <c:v>8705.5</c:v>
                </c:pt>
                <c:pt idx="5">
                  <c:v>8796.5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56842.458599999998</v>
      </c>
      <c r="D7" s="13" t="s">
        <v>50</v>
      </c>
    </row>
    <row r="8" spans="1:15" ht="12.95" customHeight="1" x14ac:dyDescent="0.2">
      <c r="A8" s="20" t="s">
        <v>3</v>
      </c>
      <c r="C8" s="28">
        <v>0.38320860000000001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-2.9106399897184149E-5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-1.2659735282835255E-8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60541.804571643515</v>
      </c>
    </row>
    <row r="15" spans="1:15" ht="12.95" customHeight="1" x14ac:dyDescent="0.2">
      <c r="A15" s="17" t="s">
        <v>17</v>
      </c>
      <c r="C15" s="18">
        <f ca="1">(C7+C11)+(C8+C12)*INT(MAX(F21:F3533))</f>
        <v>60213.161305138565</v>
      </c>
      <c r="E15" s="37" t="s">
        <v>33</v>
      </c>
      <c r="F15" s="39">
        <f ca="1">ROUND(2*(F14-$C$7)/$C$8,0)/2+F13</f>
        <v>9654.5</v>
      </c>
    </row>
    <row r="16" spans="1:15" ht="12.95" customHeight="1" x14ac:dyDescent="0.2">
      <c r="A16" s="17" t="s">
        <v>4</v>
      </c>
      <c r="C16" s="18">
        <f ca="1">+C8+C12</f>
        <v>0.38320858734026475</v>
      </c>
      <c r="E16" s="37" t="s">
        <v>34</v>
      </c>
      <c r="F16" s="39">
        <f ca="1">ROUND(2*(F14-$C$15)/$C$16,0)/2+F13</f>
        <v>858.5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45524.041710703517</v>
      </c>
    </row>
    <row r="18" spans="1:21" ht="12.95" customHeight="1" thickTop="1" thickBot="1" x14ac:dyDescent="0.25">
      <c r="A18" s="17" t="s">
        <v>5</v>
      </c>
      <c r="C18" s="24">
        <f ca="1">+C15</f>
        <v>60213.161305138565</v>
      </c>
      <c r="D18" s="25">
        <f ca="1">+C16</f>
        <v>0.38320858734026475</v>
      </c>
      <c r="E18" s="42" t="s">
        <v>44</v>
      </c>
      <c r="F18" s="41">
        <f ca="1">+($C$15+$C$16*$F$16)-($C$16/2)-15018.5-$C$5/24</f>
        <v>45523.850106409845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56842.458599999998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-2.9106399897184149E-5</v>
      </c>
      <c r="Q21" s="26">
        <f>+C21-15018.5</f>
        <v>41823.958599999998</v>
      </c>
    </row>
    <row r="22" spans="1:21" ht="12.95" customHeight="1" x14ac:dyDescent="0.2">
      <c r="A22" s="43" t="s">
        <v>47</v>
      </c>
      <c r="B22" s="44" t="s">
        <v>48</v>
      </c>
      <c r="C22" s="43">
        <v>60143.415699999998</v>
      </c>
      <c r="D22" s="43">
        <v>3.5000000000000001E-3</v>
      </c>
      <c r="E22" s="20">
        <f t="shared" ref="E22:E26" si="0">+(C22-C$7)/C$8</f>
        <v>8613.9953539664803</v>
      </c>
      <c r="F22" s="20">
        <f t="shared" ref="F22:F26" si="1">ROUND(2*E22,0)/2</f>
        <v>8614</v>
      </c>
      <c r="G22" s="20">
        <f t="shared" ref="G22:G26" si="2">+C22-(C$7+F22*C$8)</f>
        <v>-1.7804000017349608E-3</v>
      </c>
      <c r="K22" s="20">
        <f t="shared" ref="K22:K26" si="3">+G22</f>
        <v>-1.7804000017349608E-3</v>
      </c>
      <c r="O22" s="20">
        <f t="shared" ref="O22:O26" ca="1" si="4">+C$11+C$12*$F22</f>
        <v>-1.3815735962352706E-4</v>
      </c>
      <c r="Q22" s="26">
        <f t="shared" ref="Q22:Q26" si="5">+C22-15018.5</f>
        <v>45124.915699999998</v>
      </c>
    </row>
    <row r="23" spans="1:21" ht="12.95" customHeight="1" x14ac:dyDescent="0.2">
      <c r="A23" s="43" t="s">
        <v>47</v>
      </c>
      <c r="B23" s="44" t="s">
        <v>48</v>
      </c>
      <c r="C23" s="43">
        <v>60143.608699999997</v>
      </c>
      <c r="D23" s="43">
        <v>3.5000000000000001E-3</v>
      </c>
      <c r="E23" s="20">
        <f t="shared" si="0"/>
        <v>8614.498996108121</v>
      </c>
      <c r="F23" s="20">
        <f t="shared" si="1"/>
        <v>8614.5</v>
      </c>
      <c r="G23" s="20">
        <f t="shared" si="2"/>
        <v>-3.8470000436063856E-4</v>
      </c>
      <c r="K23" s="20">
        <f t="shared" si="3"/>
        <v>-3.8470000436063856E-4</v>
      </c>
      <c r="O23" s="20">
        <f t="shared" ca="1" si="4"/>
        <v>-1.3816368949116844E-4</v>
      </c>
      <c r="Q23" s="26">
        <f t="shared" si="5"/>
        <v>45125.108699999997</v>
      </c>
    </row>
    <row r="24" spans="1:21" ht="12.95" customHeight="1" x14ac:dyDescent="0.2">
      <c r="A24" s="43" t="s">
        <v>47</v>
      </c>
      <c r="B24" s="44" t="s">
        <v>48</v>
      </c>
      <c r="C24" s="43">
        <v>60159.514499999997</v>
      </c>
      <c r="D24" s="43">
        <v>3.5000000000000001E-3</v>
      </c>
      <c r="E24" s="20">
        <f t="shared" si="0"/>
        <v>8656.005893395919</v>
      </c>
      <c r="F24" s="20">
        <f t="shared" si="1"/>
        <v>8656</v>
      </c>
      <c r="G24" s="20">
        <f t="shared" si="2"/>
        <v>2.258399996208027E-3</v>
      </c>
      <c r="K24" s="20">
        <f t="shared" si="3"/>
        <v>2.258399996208027E-3</v>
      </c>
      <c r="O24" s="20">
        <f t="shared" ca="1" si="4"/>
        <v>-1.386890685054061E-4</v>
      </c>
      <c r="Q24" s="26">
        <f t="shared" si="5"/>
        <v>45141.014499999997</v>
      </c>
    </row>
    <row r="25" spans="1:21" ht="12.95" customHeight="1" x14ac:dyDescent="0.2">
      <c r="A25" s="43" t="s">
        <v>47</v>
      </c>
      <c r="B25" s="44" t="s">
        <v>48</v>
      </c>
      <c r="C25" s="43">
        <v>60178.478199999998</v>
      </c>
      <c r="D25" s="43">
        <v>3.5000000000000001E-3</v>
      </c>
      <c r="E25" s="20">
        <f t="shared" si="0"/>
        <v>8705.4925176522647</v>
      </c>
      <c r="F25" s="20">
        <f t="shared" si="1"/>
        <v>8705.5</v>
      </c>
      <c r="G25" s="20">
        <f t="shared" si="2"/>
        <v>-2.8672999978880398E-3</v>
      </c>
      <c r="K25" s="20">
        <f t="shared" si="3"/>
        <v>-2.8672999978880398E-3</v>
      </c>
      <c r="O25" s="20">
        <f t="shared" ca="1" si="4"/>
        <v>-1.3931572540190645E-4</v>
      </c>
      <c r="Q25" s="26">
        <f t="shared" si="5"/>
        <v>45159.978199999998</v>
      </c>
    </row>
    <row r="26" spans="1:21" ht="12.95" customHeight="1" x14ac:dyDescent="0.2">
      <c r="A26" s="43" t="s">
        <v>47</v>
      </c>
      <c r="B26" s="44" t="s">
        <v>48</v>
      </c>
      <c r="C26" s="43">
        <v>60213.355100000001</v>
      </c>
      <c r="D26" s="43">
        <v>3.5000000000000001E-3</v>
      </c>
      <c r="E26" s="20">
        <f t="shared" si="0"/>
        <v>8796.5053498277503</v>
      </c>
      <c r="F26" s="20">
        <f t="shared" si="1"/>
        <v>8796.5</v>
      </c>
      <c r="G26" s="20">
        <f t="shared" si="2"/>
        <v>2.0501000035437755E-3</v>
      </c>
      <c r="K26" s="20">
        <f t="shared" si="3"/>
        <v>2.0501000035437755E-3</v>
      </c>
      <c r="O26" s="20">
        <f t="shared" ca="1" si="4"/>
        <v>-1.4046776131264446E-4</v>
      </c>
      <c r="Q26" s="26">
        <f t="shared" si="5"/>
        <v>45194.855100000001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2024-08-19T07:18:35Z</dcterms:modified>
</cp:coreProperties>
</file>