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1E26AB3-D16D-4433-922A-2C8DB8DA90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5" i="1"/>
  <c r="O23" i="1"/>
  <c r="O27" i="1"/>
  <c r="O22" i="1"/>
  <c r="O26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<sst xmlns="http://schemas.openxmlformats.org/spreadsheetml/2006/main" count="65" uniqueCount="52">
  <si>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</si>
  <si>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</si>
  <si>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</si>
  <si>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</si>
  <si>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</si>
  <si>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</si>
  <si>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</si>
  <si>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</si>
  <si>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</si>
  <si>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</si>
  <si>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</si>
  <si>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</si>
  <si>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</si>
  <si>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</si>
  <si>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</si>
  <si>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</si>
  <si>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</si>
  <si>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</si>
  <si>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</si>
  <si>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</si>
  <si>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</si>
  <si>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</si>
  <si>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</si>
  <si>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</si>
  <si>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</si>
  <si>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</si>
  <si>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</si>
  <si>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</si>
  <si>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</si>
  <si>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</si>
  <si>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</si>
  <si>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</si>
  <si>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</si>
  <si>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</si>
  <si>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</si>
  <si>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</si>
  <si>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</si>
  <si>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</si>
  <si>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</si>
  <si>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</si>
  <si>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</si>
  <si>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</si>
  <si>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</si>
  <si>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</si>
  <si>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</si>
  <si>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</si>
  <si>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2MASS J20173571+5308489 Cyg</t>
  </si>
  <si>
    <t>BAV 91 Feb 2024</t>
  </si>
  <si>
    <t>I</t>
  </si>
  <si>
    <t>EW</t>
  </si>
  <si>
    <t>VSX</t>
  </si>
  <si>
    <t>14.86-15.33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</si>
</sst>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2MASS J20173571+5308489 Cyg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8422</c:v>
                </c:pt>
                <c:pt idx="2">
                  <c:v>8462.5</c:v>
                </c:pt>
                <c:pt idx="3">
                  <c:v>8463</c:v>
                </c:pt>
                <c:pt idx="4">
                  <c:v>8510.5</c:v>
                </c:pt>
                <c:pt idx="5">
                  <c:v>8511</c:v>
                </c:pt>
                <c:pt idx="6">
                  <c:v>8599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8422</c:v>
                </c:pt>
                <c:pt idx="2">
                  <c:v>8462.5</c:v>
                </c:pt>
                <c:pt idx="3">
                  <c:v>8463</c:v>
                </c:pt>
                <c:pt idx="4">
                  <c:v>8510.5</c:v>
                </c:pt>
                <c:pt idx="5">
                  <c:v>8511</c:v>
                </c:pt>
                <c:pt idx="6">
                  <c:v>8599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8422</c:v>
                </c:pt>
                <c:pt idx="2">
                  <c:v>8462.5</c:v>
                </c:pt>
                <c:pt idx="3">
                  <c:v>8463</c:v>
                </c:pt>
                <c:pt idx="4">
                  <c:v>8510.5</c:v>
                </c:pt>
                <c:pt idx="5">
                  <c:v>8511</c:v>
                </c:pt>
                <c:pt idx="6">
                  <c:v>8599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8422</c:v>
                </c:pt>
                <c:pt idx="2">
                  <c:v>8462.5</c:v>
                </c:pt>
                <c:pt idx="3">
                  <c:v>8463</c:v>
                </c:pt>
                <c:pt idx="4">
                  <c:v>8510.5</c:v>
                </c:pt>
                <c:pt idx="5">
                  <c:v>8511</c:v>
                </c:pt>
                <c:pt idx="6">
                  <c:v>8599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-3.1201999991026241E-2</c:v>
                </c:pt>
                <c:pt idx="2">
                  <c:v>-3.8362499995855615E-2</c:v>
                </c:pt>
                <c:pt idx="3">
                  <c:v>-3.5082999995211139E-2</c:v>
                </c:pt>
                <c:pt idx="4">
                  <c:v>-3.4830500000680331E-2</c:v>
                </c:pt>
                <c:pt idx="5">
                  <c:v>-3.2951000001048669E-2</c:v>
                </c:pt>
                <c:pt idx="6">
                  <c:v>-2.9958999999507796E-2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8422</c:v>
                </c:pt>
                <c:pt idx="2">
                  <c:v>8462.5</c:v>
                </c:pt>
                <c:pt idx="3">
                  <c:v>8463</c:v>
                </c:pt>
                <c:pt idx="4">
                  <c:v>8510.5</c:v>
                </c:pt>
                <c:pt idx="5">
                  <c:v>8511</c:v>
                </c:pt>
                <c:pt idx="6">
                  <c:v>8599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8422</c:v>
                </c:pt>
                <c:pt idx="2">
                  <c:v>8462.5</c:v>
                </c:pt>
                <c:pt idx="3">
                  <c:v>8463</c:v>
                </c:pt>
                <c:pt idx="4">
                  <c:v>8510.5</c:v>
                </c:pt>
                <c:pt idx="5">
                  <c:v>8511</c:v>
                </c:pt>
                <c:pt idx="6">
                  <c:v>8599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8422</c:v>
                </c:pt>
                <c:pt idx="2">
                  <c:v>8462.5</c:v>
                </c:pt>
                <c:pt idx="3">
                  <c:v>8463</c:v>
                </c:pt>
                <c:pt idx="4">
                  <c:v>8510.5</c:v>
                </c:pt>
                <c:pt idx="5">
                  <c:v>8511</c:v>
                </c:pt>
                <c:pt idx="6">
                  <c:v>8599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8422</c:v>
                </c:pt>
                <c:pt idx="2">
                  <c:v>8462.5</c:v>
                </c:pt>
                <c:pt idx="3">
                  <c:v>8463</c:v>
                </c:pt>
                <c:pt idx="4">
                  <c:v>8510.5</c:v>
                </c:pt>
                <c:pt idx="5">
                  <c:v>8511</c:v>
                </c:pt>
                <c:pt idx="6">
                  <c:v>8599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-5.5457325656541739E-5</c:v>
                </c:pt>
                <c:pt idx="1">
                  <c:v>-3.3434093032037954E-2</c:v>
                </c:pt>
                <c:pt idx="2">
                  <c:v>-3.3594605350502502E-2</c:v>
                </c:pt>
                <c:pt idx="3">
                  <c:v>-3.35965869840638E-2</c:v>
                </c:pt>
                <c:pt idx="4">
                  <c:v>-3.378484217238642E-2</c:v>
                </c:pt>
                <c:pt idx="5">
                  <c:v>-3.3786823805947705E-2</c:v>
                </c:pt>
                <c:pt idx="6">
                  <c:v>-3.4135591312734886E-2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8422</c:v>
                      </c:pt>
                      <c:pt idx="2">
                        <c:v>8462.5</c:v>
                      </c:pt>
                      <c:pt idx="3">
                        <c:v>8463</c:v>
                      </c:pt>
                      <c:pt idx="4">
                        <c:v>8510.5</c:v>
                      </c:pt>
                      <c:pt idx="5">
                        <c:v>8511</c:v>
                      </c:pt>
                      <c:pt idx="6">
                        <c:v>8599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8422</c:v>
                </c:pt>
                <c:pt idx="2">
                  <c:v>8462.5</c:v>
                </c:pt>
                <c:pt idx="3">
                  <c:v>8463</c:v>
                </c:pt>
                <c:pt idx="4">
                  <c:v>8510.5</c:v>
                </c:pt>
                <c:pt idx="5">
                  <c:v>8511</c:v>
                </c:pt>
                <c:pt idx="6">
                  <c:v>8599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8422</c:v>
                </c:pt>
                <c:pt idx="2">
                  <c:v>8462.5</c:v>
                </c:pt>
                <c:pt idx="3">
                  <c:v>8463</c:v>
                </c:pt>
                <c:pt idx="4">
                  <c:v>8510.5</c:v>
                </c:pt>
                <c:pt idx="5">
                  <c:v>8511</c:v>
                </c:pt>
                <c:pt idx="6">
                  <c:v>8599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8422</c:v>
                </c:pt>
                <c:pt idx="2">
                  <c:v>8462.5</c:v>
                </c:pt>
                <c:pt idx="3">
                  <c:v>8463</c:v>
                </c:pt>
                <c:pt idx="4">
                  <c:v>8510.5</c:v>
                </c:pt>
                <c:pt idx="5">
                  <c:v>8511</c:v>
                </c:pt>
                <c:pt idx="6">
                  <c:v>8599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8422</c:v>
                </c:pt>
                <c:pt idx="2">
                  <c:v>8462.5</c:v>
                </c:pt>
                <c:pt idx="3">
                  <c:v>8463</c:v>
                </c:pt>
                <c:pt idx="4">
                  <c:v>8510.5</c:v>
                </c:pt>
                <c:pt idx="5">
                  <c:v>8511</c:v>
                </c:pt>
                <c:pt idx="6">
                  <c:v>8599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-3.1201999991026241E-2</c:v>
                </c:pt>
                <c:pt idx="2">
                  <c:v>-3.8362499995855615E-2</c:v>
                </c:pt>
                <c:pt idx="3">
                  <c:v>-3.5082999995211139E-2</c:v>
                </c:pt>
                <c:pt idx="4">
                  <c:v>-3.4830500000680331E-2</c:v>
                </c:pt>
                <c:pt idx="5">
                  <c:v>-3.2951000001048669E-2</c:v>
                </c:pt>
                <c:pt idx="6">
                  <c:v>-2.9958999999507796E-2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8422</c:v>
                </c:pt>
                <c:pt idx="2">
                  <c:v>8462.5</c:v>
                </c:pt>
                <c:pt idx="3">
                  <c:v>8463</c:v>
                </c:pt>
                <c:pt idx="4">
                  <c:v>8510.5</c:v>
                </c:pt>
                <c:pt idx="5">
                  <c:v>8511</c:v>
                </c:pt>
                <c:pt idx="6">
                  <c:v>8599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8422</c:v>
                </c:pt>
                <c:pt idx="2">
                  <c:v>8462.5</c:v>
                </c:pt>
                <c:pt idx="3">
                  <c:v>8463</c:v>
                </c:pt>
                <c:pt idx="4">
                  <c:v>8510.5</c:v>
                </c:pt>
                <c:pt idx="5">
                  <c:v>8511</c:v>
                </c:pt>
                <c:pt idx="6">
                  <c:v>8599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8422</c:v>
                </c:pt>
                <c:pt idx="2">
                  <c:v>8462.5</c:v>
                </c:pt>
                <c:pt idx="3">
                  <c:v>8463</c:v>
                </c:pt>
                <c:pt idx="4">
                  <c:v>8510.5</c:v>
                </c:pt>
                <c:pt idx="5">
                  <c:v>8511</c:v>
                </c:pt>
                <c:pt idx="6">
                  <c:v>8599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8422</c:v>
                </c:pt>
                <c:pt idx="2">
                  <c:v>8462.5</c:v>
                </c:pt>
                <c:pt idx="3">
                  <c:v>8463</c:v>
                </c:pt>
                <c:pt idx="4">
                  <c:v>8510.5</c:v>
                </c:pt>
                <c:pt idx="5">
                  <c:v>8511</c:v>
                </c:pt>
                <c:pt idx="6">
                  <c:v>8599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-5.5457325656541739E-5</c:v>
                </c:pt>
                <c:pt idx="1">
                  <c:v>-3.3434093032037954E-2</c:v>
                </c:pt>
                <c:pt idx="2">
                  <c:v>-3.3594605350502502E-2</c:v>
                </c:pt>
                <c:pt idx="3">
                  <c:v>-3.35965869840638E-2</c:v>
                </c:pt>
                <c:pt idx="4">
                  <c:v>-3.378484217238642E-2</c:v>
                </c:pt>
                <c:pt idx="5">
                  <c:v>-3.3786823805947705E-2</c:v>
                </c:pt>
                <c:pt idx="6">
                  <c:v>-3.4135591312734886E-2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8422</c:v>
                </c:pt>
                <c:pt idx="2">
                  <c:v>8462.5</c:v>
                </c:pt>
                <c:pt idx="3">
                  <c:v>8463</c:v>
                </c:pt>
                <c:pt idx="4">
                  <c:v>8510.5</c:v>
                </c:pt>
                <c:pt idx="5">
                  <c:v>8511</c:v>
                </c:pt>
                <c:pt idx="6">
                  <c:v>8599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56816.453999999998</v>
      </c>
      <c r="D7" s="13" t="s">
        <v>50</v>
      </c>
    </row>
    <row r="8" spans="1:15" ht="12.95" customHeight="1" x14ac:dyDescent="0.2">
      <c r="A8" s="20" t="s">
        <v>3</v>
      </c>
      <c r="C8" s="28">
        <v>0.39504099999999998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-5.5457325656541739E-5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-3.9632671225815023E-6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60541.806869560183</v>
      </c>
    </row>
    <row r="15" spans="1:15" ht="12.95" customHeight="1" x14ac:dyDescent="0.2">
      <c r="A15" s="17" t="s">
        <v>17</v>
      </c>
      <c r="C15" s="18">
        <f ca="1">(C7+C11)+(C8+C12)*INT(MAX(F21:F3533))</f>
        <v>60213.377423408681</v>
      </c>
      <c r="E15" s="37" t="s">
        <v>33</v>
      </c>
      <c r="F15" s="39">
        <f ca="1">ROUND(2*(F14-$C$7)/$C$8,0)/2+F13</f>
        <v>9431.5</v>
      </c>
    </row>
    <row r="16" spans="1:15" ht="12.95" customHeight="1" x14ac:dyDescent="0.2">
      <c r="A16" s="17" t="s">
        <v>4</v>
      </c>
      <c r="C16" s="18">
        <f ca="1">+C8+C12</f>
        <v>0.39503703673287738</v>
      </c>
      <c r="E16" s="37" t="s">
        <v>34</v>
      </c>
      <c r="F16" s="39">
        <f ca="1">ROUND(2*(F14-$C$15)/$C$16,0)/2+F13</f>
        <v>832.5</v>
      </c>
    </row>
    <row r="17" spans="1:21" ht="12.95" customHeight="1" thickBot="1" x14ac:dyDescent="0.25">
      <c r="A17" s="16" t="s">
        <v>27</v>
      </c>
      <c r="C17" s="20">
        <f>COUNT(C21:C2191)</f>
        <v>7</v>
      </c>
      <c r="E17" s="37" t="s">
        <v>43</v>
      </c>
      <c r="F17" s="40">
        <f ca="1">+$C$15+$C$16*$F$16-15018.5-$C$5/24</f>
        <v>45524.141589822138</v>
      </c>
    </row>
    <row r="18" spans="1:21" ht="12.95" customHeight="1" thickTop="1" thickBot="1" x14ac:dyDescent="0.25">
      <c r="A18" s="17" t="s">
        <v>5</v>
      </c>
      <c r="C18" s="24">
        <f ca="1">+C15</f>
        <v>60213.377423408681</v>
      </c>
      <c r="D18" s="25">
        <f ca="1">+C16</f>
        <v>0.39503703673287738</v>
      </c>
      <c r="E18" s="42" t="s">
        <v>44</v>
      </c>
      <c r="F18" s="41">
        <f ca="1">+($C$15+$C$16*$F$16)-($C$16/2)-15018.5-$C$5/24</f>
        <v>45523.944071303769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56816.453999999998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-5.5457325656541739E-5</v>
      </c>
      <c r="Q21" s="26">
        <f>+C21-15018.5</f>
        <v>41797.953999999998</v>
      </c>
    </row>
    <row r="22" spans="1:21" ht="12.95" customHeight="1" x14ac:dyDescent="0.2">
      <c r="A22" s="43" t="s">
        <v>47</v>
      </c>
      <c r="B22" s="44" t="s">
        <v>48</v>
      </c>
      <c r="C22" s="43">
        <v>60143.458100000003</v>
      </c>
      <c r="D22" s="43">
        <v>4.1999999999999997E-3</v>
      </c>
      <c r="E22" s="20">
        <f t="shared" ref="E22:E27" si="0">+(C22-C$7)/C$8</f>
        <v>8421.9210157933121</v>
      </c>
      <c r="F22" s="20">
        <f t="shared" ref="F22:F27" si="1">ROUND(2*E22,0)/2</f>
        <v>8422</v>
      </c>
      <c r="G22" s="20">
        <f t="shared" ref="G22:G27" si="2">+C22-(C$7+F22*C$8)</f>
        <v>-3.1201999991026241E-2</v>
      </c>
      <c r="K22" s="20">
        <f t="shared" ref="K22:K27" si="3">+G22</f>
        <v>-3.1201999991026241E-2</v>
      </c>
      <c r="O22" s="20">
        <f t="shared" ref="O22:O27" ca="1" si="4">+C$11+C$12*$F22</f>
        <v>-3.3434093032037954E-2</v>
      </c>
      <c r="Q22" s="26">
        <f t="shared" ref="Q22:Q27" si="5">+C22-15018.5</f>
        <v>45124.958100000003</v>
      </c>
    </row>
    <row r="23" spans="1:21" ht="12.95" customHeight="1" x14ac:dyDescent="0.2">
      <c r="A23" s="43" t="s">
        <v>47</v>
      </c>
      <c r="B23" s="44" t="s">
        <v>48</v>
      </c>
      <c r="C23" s="43">
        <v>60159.450100000002</v>
      </c>
      <c r="D23" s="43">
        <v>4.1999999999999997E-3</v>
      </c>
      <c r="E23" s="20">
        <f t="shared" si="0"/>
        <v>8462.402889826637</v>
      </c>
      <c r="F23" s="20">
        <f t="shared" si="1"/>
        <v>8462.5</v>
      </c>
      <c r="G23" s="20">
        <f t="shared" si="2"/>
        <v>-3.8362499995855615E-2</v>
      </c>
      <c r="K23" s="20">
        <f t="shared" si="3"/>
        <v>-3.8362499995855615E-2</v>
      </c>
      <c r="O23" s="20">
        <f t="shared" ca="1" si="4"/>
        <v>-3.3594605350502502E-2</v>
      </c>
      <c r="Q23" s="26">
        <f t="shared" si="5"/>
        <v>45140.950100000002</v>
      </c>
    </row>
    <row r="24" spans="1:21" ht="12.95" customHeight="1" x14ac:dyDescent="0.2">
      <c r="A24" s="43" t="s">
        <v>47</v>
      </c>
      <c r="B24" s="44" t="s">
        <v>48</v>
      </c>
      <c r="C24" s="43">
        <v>60159.650900000001</v>
      </c>
      <c r="D24" s="43">
        <v>4.1999999999999997E-3</v>
      </c>
      <c r="E24" s="20">
        <f t="shared" si="0"/>
        <v>8462.9111914965852</v>
      </c>
      <c r="F24" s="20">
        <f t="shared" si="1"/>
        <v>8463</v>
      </c>
      <c r="G24" s="20">
        <f t="shared" si="2"/>
        <v>-3.5082999995211139E-2</v>
      </c>
      <c r="K24" s="20">
        <f t="shared" si="3"/>
        <v>-3.5082999995211139E-2</v>
      </c>
      <c r="O24" s="20">
        <f t="shared" ca="1" si="4"/>
        <v>-3.35965869840638E-2</v>
      </c>
      <c r="Q24" s="26">
        <f t="shared" si="5"/>
        <v>45141.150900000001</v>
      </c>
    </row>
    <row r="25" spans="1:21" ht="12.95" customHeight="1" x14ac:dyDescent="0.2">
      <c r="A25" s="43" t="s">
        <v>47</v>
      </c>
      <c r="B25" s="44" t="s">
        <v>48</v>
      </c>
      <c r="C25" s="43">
        <v>60178.4156</v>
      </c>
      <c r="D25" s="43">
        <v>4.1999999999999997E-3</v>
      </c>
      <c r="E25" s="20">
        <f t="shared" si="0"/>
        <v>8510.4118306707478</v>
      </c>
      <c r="F25" s="20">
        <f t="shared" si="1"/>
        <v>8510.5</v>
      </c>
      <c r="G25" s="20">
        <f t="shared" si="2"/>
        <v>-3.4830500000680331E-2</v>
      </c>
      <c r="K25" s="20">
        <f t="shared" si="3"/>
        <v>-3.4830500000680331E-2</v>
      </c>
      <c r="O25" s="20">
        <f t="shared" ca="1" si="4"/>
        <v>-3.378484217238642E-2</v>
      </c>
      <c r="Q25" s="26">
        <f t="shared" si="5"/>
        <v>45159.9156</v>
      </c>
    </row>
    <row r="26" spans="1:21" ht="12.95" customHeight="1" x14ac:dyDescent="0.2">
      <c r="A26" s="43" t="s">
        <v>47</v>
      </c>
      <c r="B26" s="44" t="s">
        <v>48</v>
      </c>
      <c r="C26" s="43">
        <v>60178.614999999998</v>
      </c>
      <c r="D26" s="43">
        <v>4.1999999999999997E-3</v>
      </c>
      <c r="E26" s="20">
        <f t="shared" si="0"/>
        <v>8510.9165884047488</v>
      </c>
      <c r="F26" s="20">
        <f t="shared" si="1"/>
        <v>8511</v>
      </c>
      <c r="G26" s="20">
        <f t="shared" si="2"/>
        <v>-3.2951000001048669E-2</v>
      </c>
      <c r="K26" s="20">
        <f t="shared" si="3"/>
        <v>-3.2951000001048669E-2</v>
      </c>
      <c r="O26" s="20">
        <f t="shared" ca="1" si="4"/>
        <v>-3.3786823805947705E-2</v>
      </c>
      <c r="Q26" s="26">
        <f t="shared" si="5"/>
        <v>45160.114999999998</v>
      </c>
    </row>
    <row r="27" spans="1:21" ht="12.95" customHeight="1" x14ac:dyDescent="0.2">
      <c r="A27" s="43" t="s">
        <v>47</v>
      </c>
      <c r="B27" s="44" t="s">
        <v>48</v>
      </c>
      <c r="C27" s="43">
        <v>60213.381600000001</v>
      </c>
      <c r="D27" s="43">
        <v>4.1999999999999997E-3</v>
      </c>
      <c r="E27" s="20">
        <f t="shared" si="0"/>
        <v>8598.924162302148</v>
      </c>
      <c r="F27" s="20">
        <f t="shared" si="1"/>
        <v>8599</v>
      </c>
      <c r="G27" s="20">
        <f t="shared" si="2"/>
        <v>-2.9958999999507796E-2</v>
      </c>
      <c r="K27" s="20">
        <f t="shared" si="3"/>
        <v>-2.9958999999507796E-2</v>
      </c>
      <c r="O27" s="20">
        <f t="shared" ca="1" si="4"/>
        <v>-3.4135591312734886E-2</v>
      </c>
      <c r="Q27" s="26">
        <f t="shared" si="5"/>
        <v>45194.881600000001</v>
      </c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2024-08-19T07:21:53Z</dcterms:modified>
</cp:coreProperties>
</file>