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37C1A9AE-94D9-4A33-90E2-96C9FA3FA1B9}" xr6:coauthVersionLast="47" xr6:coauthVersionMax="47" xr10:uidLastSave="{00000000-0000-0000-0000-000000000000}"/>
  <bookViews>
    <workbookView xWindow="15570" yWindow="124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K21" i="1" s="1"/>
  <c r="Q21" i="1"/>
  <c r="E23" i="1"/>
  <c r="F23" i="1"/>
  <c r="G23" i="1" s="1"/>
  <c r="K23" i="1" s="1"/>
  <c r="Q23" i="1"/>
  <c r="E24" i="1"/>
  <c r="F24" i="1"/>
  <c r="G24" i="1" s="1"/>
  <c r="K24" i="1" s="1"/>
  <c r="Q24" i="1"/>
  <c r="C22" i="1"/>
  <c r="A22" i="1"/>
  <c r="D9" i="1"/>
  <c r="C9" i="1"/>
  <c r="F14" i="1"/>
  <c r="F15" i="1" s="1"/>
  <c r="E22" i="1" l="1"/>
  <c r="F22" i="1" s="1"/>
  <c r="G22" i="1" s="1"/>
  <c r="C17" i="1"/>
  <c r="Q22" i="1"/>
  <c r="C11" i="1"/>
  <c r="C12" i="1"/>
  <c r="O24" i="1" l="1"/>
  <c r="O23" i="1"/>
  <c r="O21" i="1"/>
  <c r="C16" i="1"/>
  <c r="D18" i="1" s="1"/>
  <c r="C15" i="1"/>
  <c r="O22" i="1"/>
  <c r="K22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<sst xmlns="http://schemas.openxmlformats.org/spreadsheetml/2006/main" count="60" uniqueCount="54">
  <si>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</si>
  <si>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</si>
  <si>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</si>
  <si>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</si>
  <si>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</si>
  <si>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</si>
  <si>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</si>
  <si>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</si>
  <si>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</si>
  <si>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</si>
  <si>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</si>
  <si>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</si>
  <si>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</si>
  <si>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</si>
  <si>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</si>
  <si>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</si>
  <si>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</si>
  <si>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</si>
  <si>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</si>
  <si>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</si>
  <si>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</si>
  <si>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</si>
  <si>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</si>
  <si>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</si>
  <si>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</si>
  <si>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</si>
  <si>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</si>
  <si>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</si>
  <si>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</si>
  <si>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</si>
  <si>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</si>
  <si>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</si>
  <si>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</si>
  <si>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</si>
  <si>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</si>
  <si>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</si>
  <si>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</si>
  <si>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</si>
  <si>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</si>
  <si>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</si>
  <si>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</si>
  <si>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</si>
  <si>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</si>
  <si>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</si>
  <si>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</si>
  <si>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</si>
  <si>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VSX</t>
  </si>
  <si>
    <t>15.13-15.52</t>
  </si>
  <si>
    <t>EW</t>
  </si>
  <si>
    <t>BAV102 Feb 2025</t>
  </si>
  <si>
    <t>II</t>
  </si>
  <si>
    <t>I</t>
  </si>
  <si>
    <t>CzeV1391 Cyg</t>
  </si>
  <si>
    <t>VSX : Detail for CzeV1391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</si>
</sst>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50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CzeV1391 Cyg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2337377971638437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3.5000000000000001E-3</c:v>
                  </c:pt>
                  <c:pt idx="1">
                    <c:v>0</c:v>
                  </c:pt>
                  <c:pt idx="2">
                    <c:v>4.8999999999999998E-3</c:v>
                  </c:pt>
                  <c:pt idx="3">
                    <c:v>4.8999999999999998E-3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3.5000000000000001E-3</c:v>
                  </c:pt>
                  <c:pt idx="1">
                    <c:v>0</c:v>
                  </c:pt>
                  <c:pt idx="2">
                    <c:v>4.8999999999999998E-3</c:v>
                  </c:pt>
                  <c:pt idx="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-2289.5</c:v>
                </c:pt>
                <c:pt idx="1">
                  <c:v>0</c:v>
                </c:pt>
                <c:pt idx="2">
                  <c:v>4990</c:v>
                </c:pt>
                <c:pt idx="3">
                  <c:v>5035.5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4.8999999999999998E-3</c:v>
                  </c:pt>
                  <c:pt idx="3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4.8999999999999998E-3</c:v>
                  </c:pt>
                  <c:pt idx="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-2289.5</c:v>
                </c:pt>
                <c:pt idx="1">
                  <c:v>0</c:v>
                </c:pt>
                <c:pt idx="2">
                  <c:v>4990</c:v>
                </c:pt>
                <c:pt idx="3">
                  <c:v>5035.5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4.8999999999999998E-3</c:v>
                  </c:pt>
                  <c:pt idx="3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4.8999999999999998E-3</c:v>
                  </c:pt>
                  <c:pt idx="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-2289.5</c:v>
                </c:pt>
                <c:pt idx="1">
                  <c:v>0</c:v>
                </c:pt>
                <c:pt idx="2">
                  <c:v>4990</c:v>
                </c:pt>
                <c:pt idx="3">
                  <c:v>5035.5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4.8999999999999998E-3</c:v>
                  </c:pt>
                  <c:pt idx="3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4.8999999999999998E-3</c:v>
                  </c:pt>
                  <c:pt idx="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-2289.5</c:v>
                </c:pt>
                <c:pt idx="1">
                  <c:v>0</c:v>
                </c:pt>
                <c:pt idx="2">
                  <c:v>4990</c:v>
                </c:pt>
                <c:pt idx="3">
                  <c:v>5035.5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1.412739999796031E-2</c:v>
                </c:pt>
                <c:pt idx="1">
                  <c:v>0</c:v>
                </c:pt>
                <c:pt idx="2">
                  <c:v>4.3120000045746565E-3</c:v>
                </c:pt>
                <c:pt idx="3">
                  <c:v>8.7373999995179474E-3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4.8999999999999998E-3</c:v>
                  </c:pt>
                  <c:pt idx="3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4.8999999999999998E-3</c:v>
                  </c:pt>
                  <c:pt idx="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-2289.5</c:v>
                </c:pt>
                <c:pt idx="1">
                  <c:v>0</c:v>
                </c:pt>
                <c:pt idx="2">
                  <c:v>4990</c:v>
                </c:pt>
                <c:pt idx="3">
                  <c:v>5035.5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4.8999999999999998E-3</c:v>
                  </c:pt>
                  <c:pt idx="3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4.8999999999999998E-3</c:v>
                  </c:pt>
                  <c:pt idx="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-2289.5</c:v>
                </c:pt>
                <c:pt idx="1">
                  <c:v>0</c:v>
                </c:pt>
                <c:pt idx="2">
                  <c:v>4990</c:v>
                </c:pt>
                <c:pt idx="3">
                  <c:v>5035.5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4.8999999999999998E-3</c:v>
                  </c:pt>
                  <c:pt idx="3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4.8999999999999998E-3</c:v>
                  </c:pt>
                  <c:pt idx="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-2289.5</c:v>
                </c:pt>
                <c:pt idx="1">
                  <c:v>0</c:v>
                </c:pt>
                <c:pt idx="2">
                  <c:v>4990</c:v>
                </c:pt>
                <c:pt idx="3">
                  <c:v>5035.5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-2289.5</c:v>
                </c:pt>
                <c:pt idx="1">
                  <c:v>0</c:v>
                </c:pt>
                <c:pt idx="2">
                  <c:v>4990</c:v>
                </c:pt>
                <c:pt idx="3">
                  <c:v>5035.5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8.8144907096402037E-3</c:v>
                </c:pt>
                <c:pt idx="1">
                  <c:v>7.7193195060066746E-3</c:v>
                </c:pt>
                <c:pt idx="2">
                  <c:v>5.3323772451936979E-3</c:v>
                </c:pt>
                <c:pt idx="3">
                  <c:v>5.3106125412123364E-3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-2289.5</c:v>
                      </c:pt>
                      <c:pt idx="1">
                        <c:v>0</c:v>
                      </c:pt>
                      <c:pt idx="2">
                        <c:v>4990</c:v>
                      </c:pt>
                      <c:pt idx="3">
                        <c:v>5035.5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CzeV1391 Cyg</a:t>
            </a:r>
            <a:r>
              <a:rPr lang="en-AU" sz="1200" b="1" i="0" u="none" strike="noStrike" baseline="0"/>
              <a:t>  - </a:t>
            </a:r>
            <a:r>
              <a:rPr lang="en-AU"/>
              <a:t>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3.5000000000000001E-3</c:v>
                  </c:pt>
                  <c:pt idx="1">
                    <c:v>0</c:v>
                  </c:pt>
                  <c:pt idx="2">
                    <c:v>4.8999999999999998E-3</c:v>
                  </c:pt>
                  <c:pt idx="3">
                    <c:v>4.8999999999999998E-3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3.5000000000000001E-3</c:v>
                  </c:pt>
                  <c:pt idx="1">
                    <c:v>0</c:v>
                  </c:pt>
                  <c:pt idx="2">
                    <c:v>4.8999999999999998E-3</c:v>
                  </c:pt>
                  <c:pt idx="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-2289.5</c:v>
                </c:pt>
                <c:pt idx="1">
                  <c:v>0</c:v>
                </c:pt>
                <c:pt idx="2">
                  <c:v>4990</c:v>
                </c:pt>
                <c:pt idx="3">
                  <c:v>5035.5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4.8999999999999998E-3</c:v>
                  </c:pt>
                  <c:pt idx="3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4.8999999999999998E-3</c:v>
                  </c:pt>
                  <c:pt idx="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-2289.5</c:v>
                </c:pt>
                <c:pt idx="1">
                  <c:v>0</c:v>
                </c:pt>
                <c:pt idx="2">
                  <c:v>4990</c:v>
                </c:pt>
                <c:pt idx="3">
                  <c:v>5035.5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4.8999999999999998E-3</c:v>
                  </c:pt>
                  <c:pt idx="3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4.8999999999999998E-3</c:v>
                  </c:pt>
                  <c:pt idx="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-2289.5</c:v>
                </c:pt>
                <c:pt idx="1">
                  <c:v>0</c:v>
                </c:pt>
                <c:pt idx="2">
                  <c:v>4990</c:v>
                </c:pt>
                <c:pt idx="3">
                  <c:v>5035.5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4.8999999999999998E-3</c:v>
                  </c:pt>
                  <c:pt idx="3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4.8999999999999998E-3</c:v>
                  </c:pt>
                  <c:pt idx="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-2289.5</c:v>
                </c:pt>
                <c:pt idx="1">
                  <c:v>0</c:v>
                </c:pt>
                <c:pt idx="2">
                  <c:v>4990</c:v>
                </c:pt>
                <c:pt idx="3">
                  <c:v>5035.5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1.412739999796031E-2</c:v>
                </c:pt>
                <c:pt idx="1">
                  <c:v>0</c:v>
                </c:pt>
                <c:pt idx="2">
                  <c:v>4.3120000045746565E-3</c:v>
                </c:pt>
                <c:pt idx="3">
                  <c:v>8.7373999995179474E-3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4.8999999999999998E-3</c:v>
                  </c:pt>
                  <c:pt idx="3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4.8999999999999998E-3</c:v>
                  </c:pt>
                  <c:pt idx="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-2289.5</c:v>
                </c:pt>
                <c:pt idx="1">
                  <c:v>0</c:v>
                </c:pt>
                <c:pt idx="2">
                  <c:v>4990</c:v>
                </c:pt>
                <c:pt idx="3">
                  <c:v>5035.5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4.8999999999999998E-3</c:v>
                  </c:pt>
                  <c:pt idx="3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4.8999999999999998E-3</c:v>
                  </c:pt>
                  <c:pt idx="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-2289.5</c:v>
                </c:pt>
                <c:pt idx="1">
                  <c:v>0</c:v>
                </c:pt>
                <c:pt idx="2">
                  <c:v>4990</c:v>
                </c:pt>
                <c:pt idx="3">
                  <c:v>5035.5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4.8999999999999998E-3</c:v>
                  </c:pt>
                  <c:pt idx="3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4.8999999999999998E-3</c:v>
                  </c:pt>
                  <c:pt idx="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-2289.5</c:v>
                </c:pt>
                <c:pt idx="1">
                  <c:v>0</c:v>
                </c:pt>
                <c:pt idx="2">
                  <c:v>4990</c:v>
                </c:pt>
                <c:pt idx="3">
                  <c:v>5035.5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-2289.5</c:v>
                </c:pt>
                <c:pt idx="1">
                  <c:v>0</c:v>
                </c:pt>
                <c:pt idx="2">
                  <c:v>4990</c:v>
                </c:pt>
                <c:pt idx="3">
                  <c:v>5035.5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8.8144907096402037E-3</c:v>
                </c:pt>
                <c:pt idx="1">
                  <c:v>7.7193195060066746E-3</c:v>
                </c:pt>
                <c:pt idx="2">
                  <c:v>5.3323772451936979E-3</c:v>
                </c:pt>
                <c:pt idx="3">
                  <c:v>5.3106125412123364E-3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-2289.5</c:v>
                </c:pt>
                <c:pt idx="1">
                  <c:v>0</c:v>
                </c:pt>
                <c:pt idx="2">
                  <c:v>4990</c:v>
                </c:pt>
                <c:pt idx="3">
                  <c:v>5035.5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15442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8:F9"/>
    </sheetView>
  </sheetViews>
  <sheetFormatPr defaultColWidth="10.28515625" defaultRowHeight="12.95" customHeight="1" x14ac:dyDescent="0.2"/>
  <cols>
    <col min="1" max="1" width="16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52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48</v>
      </c>
      <c r="C2" s="10"/>
      <c r="D2" s="49" t="s">
        <v>53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58383.82</v>
      </c>
      <c r="D7" s="13" t="s">
        <v>46</v>
      </c>
    </row>
    <row r="8" spans="1:15" ht="12.95" customHeight="1" x14ac:dyDescent="0.2">
      <c r="A8" s="20" t="s">
        <v>3</v>
      </c>
      <c r="C8" s="28">
        <v>0.35264119999999999</v>
      </c>
      <c r="D8" s="22" t="s">
        <v>46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7.7193195060066746E-3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-4.7834514244749036E-7</v>
      </c>
      <c r="D12" s="21"/>
      <c r="E12" s="35" t="s">
        <v>45</v>
      </c>
      <c r="F12" s="36" t="s">
        <v>47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60840.754789583334</v>
      </c>
    </row>
    <row r="15" spans="1:15" ht="12.95" customHeight="1" x14ac:dyDescent="0.2">
      <c r="A15" s="17" t="s">
        <v>17</v>
      </c>
      <c r="C15" s="18">
        <f ca="1">(C7+C11)+(C8+C12)*INT(MAX(F21:F3533))</f>
        <v>60159.373752851709</v>
      </c>
      <c r="E15" s="37" t="s">
        <v>33</v>
      </c>
      <c r="F15" s="39">
        <f ca="1">ROUND(2*(F14-$C$7)/$C$8,0)/2+F13</f>
        <v>6968</v>
      </c>
    </row>
    <row r="16" spans="1:15" ht="12.95" customHeight="1" x14ac:dyDescent="0.2">
      <c r="A16" s="17" t="s">
        <v>4</v>
      </c>
      <c r="C16" s="18">
        <f ca="1">+C8+C12</f>
        <v>0.35264072165485755</v>
      </c>
      <c r="E16" s="37" t="s">
        <v>34</v>
      </c>
      <c r="F16" s="39">
        <f ca="1">ROUND(2*(F14-$C$15)/$C$16,0)/2+F13</f>
        <v>1933</v>
      </c>
    </row>
    <row r="17" spans="1:21" ht="12.95" customHeight="1" thickBot="1" x14ac:dyDescent="0.25">
      <c r="A17" s="16" t="s">
        <v>27</v>
      </c>
      <c r="C17" s="20">
        <f>COUNT(C21:C2191)</f>
        <v>4</v>
      </c>
      <c r="E17" s="37" t="s">
        <v>43</v>
      </c>
      <c r="F17" s="40">
        <f ca="1">+$C$15+$C$16*$F$16-15018.5-$C$5/24</f>
        <v>45822.924101143886</v>
      </c>
    </row>
    <row r="18" spans="1:21" ht="12.95" customHeight="1" thickTop="1" thickBot="1" x14ac:dyDescent="0.25">
      <c r="A18" s="17" t="s">
        <v>5</v>
      </c>
      <c r="C18" s="24">
        <f ca="1">+C15</f>
        <v>60159.373752851709</v>
      </c>
      <c r="D18" s="25">
        <f ca="1">+C16</f>
        <v>0.35264072165485755</v>
      </c>
      <c r="E18" s="42" t="s">
        <v>44</v>
      </c>
      <c r="F18" s="41">
        <f ca="1">+($C$15+$C$16*$F$16)-($C$16/2)-15018.5-$C$5/24</f>
        <v>45822.747780783058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45" t="s">
        <v>49</v>
      </c>
      <c r="B21" s="46" t="s">
        <v>50</v>
      </c>
      <c r="C21" s="48">
        <v>57576.462099999997</v>
      </c>
      <c r="D21" s="47">
        <v>3.5000000000000001E-3</v>
      </c>
      <c r="E21" s="20">
        <f>+(C21-C$7)/C$8</f>
        <v>-2289.4599383169148</v>
      </c>
      <c r="F21" s="20">
        <f>ROUND(2*E21,0)/2</f>
        <v>-2289.5</v>
      </c>
      <c r="G21" s="20">
        <f>+C21-(C$7+F21*C$8)</f>
        <v>1.412739999796031E-2</v>
      </c>
      <c r="K21" s="20">
        <f>+G21</f>
        <v>1.412739999796031E-2</v>
      </c>
      <c r="O21" s="20">
        <f ca="1">+C$11+C$12*$F21</f>
        <v>8.8144907096402037E-3</v>
      </c>
      <c r="Q21" s="26">
        <f>+C21-15018.5</f>
        <v>42557.962099999997</v>
      </c>
    </row>
    <row r="22" spans="1:21" ht="12.95" customHeight="1" x14ac:dyDescent="0.2">
      <c r="A22" s="22" t="str">
        <f>$D$7</f>
        <v>VSX</v>
      </c>
      <c r="B22" s="21"/>
      <c r="C22" s="22">
        <f>$C$7</f>
        <v>58383.82</v>
      </c>
      <c r="D22" s="22" t="s">
        <v>13</v>
      </c>
      <c r="E22" s="20">
        <f>+(C22-C$7)/C$8</f>
        <v>0</v>
      </c>
      <c r="F22" s="20">
        <f>ROUND(2*E22,0)/2</f>
        <v>0</v>
      </c>
      <c r="G22" s="20">
        <f>+C22-(C$7+F22*C$8)</f>
        <v>0</v>
      </c>
      <c r="K22" s="20">
        <f>+G22</f>
        <v>0</v>
      </c>
      <c r="O22" s="20">
        <f ca="1">+C$11+C$12*$F22</f>
        <v>7.7193195060066746E-3</v>
      </c>
      <c r="Q22" s="26">
        <f>+C22-15018.5</f>
        <v>43365.32</v>
      </c>
    </row>
    <row r="23" spans="1:21" ht="12.95" customHeight="1" x14ac:dyDescent="0.2">
      <c r="A23" s="45" t="s">
        <v>49</v>
      </c>
      <c r="B23" s="46" t="s">
        <v>51</v>
      </c>
      <c r="C23" s="48">
        <v>60143.503900000003</v>
      </c>
      <c r="D23" s="47">
        <v>4.8999999999999998E-3</v>
      </c>
      <c r="E23" s="20">
        <f>+(C23-C$7)/C$8</f>
        <v>4990.0122277260962</v>
      </c>
      <c r="F23" s="20">
        <f>ROUND(2*E23,0)/2</f>
        <v>4990</v>
      </c>
      <c r="G23" s="20">
        <f>+C23-(C$7+F23*C$8)</f>
        <v>4.3120000045746565E-3</v>
      </c>
      <c r="K23" s="20">
        <f>+G23</f>
        <v>4.3120000045746565E-3</v>
      </c>
      <c r="O23" s="20">
        <f ca="1">+C$11+C$12*$F23</f>
        <v>5.3323772451936979E-3</v>
      </c>
      <c r="Q23" s="26">
        <f>+C23-15018.5</f>
        <v>45125.003900000003</v>
      </c>
    </row>
    <row r="24" spans="1:21" ht="12.95" customHeight="1" x14ac:dyDescent="0.2">
      <c r="A24" s="45" t="s">
        <v>49</v>
      </c>
      <c r="B24" s="46" t="s">
        <v>50</v>
      </c>
      <c r="C24" s="48">
        <v>60159.553500000002</v>
      </c>
      <c r="D24" s="47">
        <v>4.8999999999999998E-3</v>
      </c>
      <c r="E24" s="20">
        <f>+(C24-C$7)/C$8</f>
        <v>5035.5247770254928</v>
      </c>
      <c r="F24" s="20">
        <f>ROUND(2*E24,0)/2</f>
        <v>5035.5</v>
      </c>
      <c r="G24" s="20">
        <f>+C24-(C$7+F24*C$8)</f>
        <v>8.7373999995179474E-3</v>
      </c>
      <c r="K24" s="20">
        <f>+G24</f>
        <v>8.7373999995179474E-3</v>
      </c>
      <c r="O24" s="20">
        <f ca="1">+C$11+C$12*$F24</f>
        <v>5.3106125412123364E-3</v>
      </c>
      <c r="Q24" s="26">
        <f>+C24-15018.5</f>
        <v>45141.053500000002</v>
      </c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sortState xmlns:xlrd2="http://schemas.microsoft.com/office/spreadsheetml/2017/richdata2" ref="A21:W26">
    <sortCondition ref="C21:C26"/>
  </sortState>
  <phoneticPr fontId="6" type="noConversion"/>
  <hyperlinks>
    <hyperlink ref="D2" r:id="rId1" display="https://vsx.aavso.org/index.php?view=detail.top&amp;oid=1544236" xr:uid="{D006E4A4-2B50-4E63-8EBB-65FE1AA9BDBE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2025-06-14T06:06:53Z</dcterms:modified>
</cp:coreProperties>
</file>