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851F36A6-2D79-4CB8-B3C3-7399945414BA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 s="1"/>
  <c r="G22" i="1" s="1"/>
  <c r="K22" i="1" s="1"/>
  <c r="Q22" i="1"/>
  <c r="C22" i="1"/>
  <c r="A22" i="1"/>
  <c r="D9" i="1"/>
  <c r="C9" i="1"/>
  <c r="F14" i="1"/>
  <c r="F15" i="1" s="1"/>
  <c r="C17" i="1" l="1"/>
  <c r="C11" i="1"/>
  <c r="C12" i="1"/>
  <c r="O21" i="1" l="1"/>
  <c r="O22" i="1"/>
  <c r="C16" i="1"/>
  <c r="D18" i="1" s="1"/>
  <c r="C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<sst xmlns="http://schemas.openxmlformats.org/spreadsheetml/2006/main" count="56" uniqueCount="53">
  <si>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</si>
  <si>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</si>
  <si>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</si>
  <si>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</si>
  <si>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</si>
  <si>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</si>
  <si>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</si>
  <si>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</si>
  <si>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</si>
  <si>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</si>
  <si>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</si>
  <si>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</si>
  <si>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</si>
  <si>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</si>
  <si>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</si>
  <si>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</si>
  <si>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</si>
  <si>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</si>
  <si>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</si>
  <si>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</si>
  <si>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</si>
  <si>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</si>
  <si>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</si>
  <si>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</si>
  <si>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</si>
  <si>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</si>
  <si>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</si>
  <si>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</si>
  <si>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</si>
  <si>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</si>
  <si>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</si>
  <si>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</si>
  <si>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</si>
  <si>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</si>
  <si>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</si>
  <si>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</si>
  <si>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</si>
  <si>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</si>
  <si>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</si>
  <si>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</si>
  <si>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</si>
  <si>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</si>
  <si>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</si>
  <si>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</si>
  <si>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</si>
  <si>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</si>
  <si>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CzeV1403 Cyg</t>
  </si>
  <si>
    <t>EW</t>
  </si>
  <si>
    <t>VSX</t>
  </si>
  <si>
    <t>15.90-16.43</t>
  </si>
  <si>
    <t>BAV102 Feb 2025</t>
  </si>
  <si>
    <t>I</t>
  </si>
  <si>
    <t>VSX : Detail for CzeV1403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</si>
</sst>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CzeV1403 Cyg</a:t>
            </a:r>
            <a:r>
              <a:rPr lang="en-AU" sz="1200" b="1" i="0" u="none" strike="noStrike" baseline="0"/>
              <a:t> 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2337377971638437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-1698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-1698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-1698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-1698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-9.4400000016321428E-3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-1698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-1698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-1698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-1698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-9.4400000016321428E-3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-1698</c:v>
                      </c:pt>
                      <c:pt idx="1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CZEV1403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-1698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-1698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-1698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-1698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-9.4400000016321428E-3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-1698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-1698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-1698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-1698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-9.4400000016321428E-3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-1698</c:v>
                </c:pt>
                <c:pt idx="1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5442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0" sqref="F9:F10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58381.381999999998</v>
      </c>
      <c r="D7" s="13" t="s">
        <v>48</v>
      </c>
    </row>
    <row r="8" spans="1:15" ht="12.95" customHeight="1" x14ac:dyDescent="0.2">
      <c r="A8" s="20" t="s">
        <v>3</v>
      </c>
      <c r="C8" s="28">
        <v>0.47397</v>
      </c>
      <c r="D8" s="22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5.5594817441885408E-6</v>
      </c>
      <c r="D12" s="21"/>
      <c r="E12" s="35" t="s">
        <v>45</v>
      </c>
      <c r="F12" s="36" t="s">
        <v>49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60840.755235763885</v>
      </c>
    </row>
    <row r="15" spans="1:15" ht="12.95" customHeight="1" x14ac:dyDescent="0.2">
      <c r="A15" s="17" t="s">
        <v>17</v>
      </c>
      <c r="C15" s="18">
        <f ca="1">(C7+C11)+(C8+C12)*INT(MAX(F21:F3533))</f>
        <v>58381.381999999998</v>
      </c>
      <c r="E15" s="37" t="s">
        <v>33</v>
      </c>
      <c r="F15" s="39">
        <f ca="1">ROUND(2*(F14-$C$7)/$C$8,0)/2+F13</f>
        <v>5190</v>
      </c>
    </row>
    <row r="16" spans="1:15" ht="12.95" customHeight="1" x14ac:dyDescent="0.2">
      <c r="A16" s="17" t="s">
        <v>4</v>
      </c>
      <c r="C16" s="18">
        <f ca="1">+C8+C12</f>
        <v>0.47397555948174419</v>
      </c>
      <c r="E16" s="37" t="s">
        <v>34</v>
      </c>
      <c r="F16" s="39">
        <f ca="1">ROUND(2*(F14-$C$15)/$C$16,0)/2+F13</f>
        <v>5190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45823.210987043589</v>
      </c>
    </row>
    <row r="18" spans="1:21" ht="12.95" customHeight="1" thickTop="1" thickBot="1" x14ac:dyDescent="0.25">
      <c r="A18" s="17" t="s">
        <v>5</v>
      </c>
      <c r="C18" s="24">
        <f ca="1">+C15</f>
        <v>58381.381999999998</v>
      </c>
      <c r="D18" s="25">
        <f ca="1">+C16</f>
        <v>0.47397555948174419</v>
      </c>
      <c r="E18" s="42" t="s">
        <v>44</v>
      </c>
      <c r="F18" s="41">
        <f ca="1">+($C$15+$C$16*$F$16)-($C$16/2)-15018.5-$C$5/24</f>
        <v>45822.97399926385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45" t="s">
        <v>50</v>
      </c>
      <c r="B21" s="46" t="s">
        <v>51</v>
      </c>
      <c r="C21" s="48">
        <v>57576.571499999998</v>
      </c>
      <c r="D21" s="47">
        <v>5.5999999999999999E-3</v>
      </c>
      <c r="E21" s="20">
        <f>+(C21-C$7)/C$8</f>
        <v>-1698.019916872375</v>
      </c>
      <c r="F21" s="20">
        <f>ROUND(2*E21,0)/2</f>
        <v>-1698</v>
      </c>
      <c r="G21" s="20">
        <f>+C21-(C$7+F21*C$8)</f>
        <v>-9.4400000016321428E-3</v>
      </c>
      <c r="K21" s="20">
        <f>+G21</f>
        <v>-9.4400000016321428E-3</v>
      </c>
      <c r="O21" s="20">
        <f ca="1">+C$11+C$12*$F21</f>
        <v>-9.4400000016321428E-3</v>
      </c>
      <c r="Q21" s="26">
        <f>+C21-15018.5</f>
        <v>42558.071499999998</v>
      </c>
    </row>
    <row r="22" spans="1:21" ht="12.95" customHeight="1" x14ac:dyDescent="0.2">
      <c r="A22" s="22" t="str">
        <f>$D$7</f>
        <v>VSX</v>
      </c>
      <c r="B22" s="21"/>
      <c r="C22" s="22">
        <f>$C$7</f>
        <v>58381.381999999998</v>
      </c>
      <c r="D22" s="22" t="s">
        <v>13</v>
      </c>
      <c r="E22" s="20">
        <f>+(C22-C$7)/C$8</f>
        <v>0</v>
      </c>
      <c r="F22" s="20">
        <f>ROUND(2*E22,0)/2</f>
        <v>0</v>
      </c>
      <c r="G22" s="20">
        <f>+C22-(C$7+F22*C$8)</f>
        <v>0</v>
      </c>
      <c r="K22" s="20">
        <f>+G22</f>
        <v>0</v>
      </c>
      <c r="O22" s="20">
        <f ca="1">+C$11+C$12*$F22</f>
        <v>0</v>
      </c>
      <c r="Q22" s="26">
        <f>+C22-15018.5</f>
        <v>43362.881999999998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X22">
    <sortCondition ref="C21:C22"/>
  </sortState>
  <phoneticPr fontId="6" type="noConversion"/>
  <hyperlinks>
    <hyperlink ref="D2" r:id="rId1" display="https://vsx.aavso.org/index.php?view=detail.top&amp;oid=1544245" xr:uid="{CA69CF94-CF61-4FE5-9281-C0DD6B866793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2025-06-14T06:07:32Z</dcterms:modified>
</cp:coreProperties>
</file>