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FC85FB77-53E5-420A-81E0-A8D419255E8B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1" i="1" l="1"/>
  <c r="F21" i="1" s="1"/>
  <c r="G21" i="1" s="1"/>
  <c r="K21" i="1" s="1"/>
  <c r="Q21" i="1"/>
  <c r="E22" i="1"/>
  <c r="F22" i="1" s="1"/>
  <c r="G22" i="1" s="1"/>
  <c r="K22" i="1" s="1"/>
  <c r="Q22" i="1"/>
  <c r="E24" i="1"/>
  <c r="F24" i="1" s="1"/>
  <c r="G24" i="1" s="1"/>
  <c r="K24" i="1" s="1"/>
  <c r="Q24" i="1"/>
  <c r="D9" i="1"/>
  <c r="C9" i="1"/>
  <c r="F14" i="1"/>
  <c r="F15" i="1" s="1"/>
  <c r="E23" i="1" l="1"/>
  <c r="F23" i="1" s="1"/>
  <c r="G23" i="1" s="1"/>
  <c r="C17" i="1"/>
  <c r="Q23" i="1"/>
  <c r="C11" i="1"/>
  <c r="C12" i="1"/>
  <c r="O22" i="1" l="1"/>
  <c r="O21" i="1"/>
  <c r="O24" i="1"/>
  <c r="C16" i="1"/>
  <c r="D18" i="1" s="1"/>
  <c r="C15" i="1"/>
  <c r="O23" i="1"/>
  <c r="K23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<sst xmlns="http://schemas.openxmlformats.org/spreadsheetml/2006/main" count="61" uniqueCount="53">
  <si>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</si>
  <si>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</si>
  <si>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</si>
  <si>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</si>
  <si>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</si>
  <si>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</si>
  <si>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</si>
  <si>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</si>
  <si>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</si>
  <si>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</si>
  <si>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</si>
  <si>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</si>
  <si>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</si>
  <si>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</si>
  <si>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</si>
  <si>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</si>
  <si>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</si>
  <si>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</si>
  <si>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</si>
  <si>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</si>
  <si>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</si>
  <si>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</si>
  <si>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</si>
  <si>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</si>
  <si>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</si>
  <si>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</si>
  <si>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</si>
  <si>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</si>
  <si>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</si>
  <si>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</si>
  <si>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</si>
  <si>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</si>
  <si>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</si>
  <si>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</si>
  <si>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</si>
  <si>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</si>
  <si>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</si>
  <si>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</si>
  <si>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</si>
  <si>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</si>
  <si>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</si>
  <si>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</si>
  <si>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</si>
  <si>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</si>
  <si>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</si>
  <si>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</si>
  <si>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EW</t>
  </si>
  <si>
    <t>VSX</t>
  </si>
  <si>
    <t>15.62-15.93</t>
  </si>
  <si>
    <t>BAV102 Feb 2025</t>
  </si>
  <si>
    <t>I</t>
  </si>
  <si>
    <t>CzeV1406 Cyg</t>
  </si>
  <si>
    <t>VSX : Detail for CzeV1406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</si>
</sst>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CzeV1406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-4.9499999993713573E-2</c:v>
                </c:pt>
                <c:pt idx="1">
                  <c:v>-2.7699999998731073E-2</c:v>
                </c:pt>
                <c:pt idx="2">
                  <c:v>0</c:v>
                </c:pt>
                <c:pt idx="3">
                  <c:v>0.14970000000175787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-4.3879816882604311E-2</c:v>
                </c:pt>
                <c:pt idx="1">
                  <c:v>-4.3741593252171612E-2</c:v>
                </c:pt>
                <c:pt idx="2">
                  <c:v>1.5141673312155997E-2</c:v>
                </c:pt>
                <c:pt idx="3">
                  <c:v>0.14497973683193316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-1281</c:v>
                      </c:pt>
                      <c:pt idx="1">
                        <c:v>-1278</c:v>
                      </c:pt>
                      <c:pt idx="2">
                        <c:v>0</c:v>
                      </c:pt>
                      <c:pt idx="3">
                        <c:v>2818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CzeV1406 Cyg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-4.9499999993713573E-2</c:v>
                </c:pt>
                <c:pt idx="1">
                  <c:v>-2.7699999998731073E-2</c:v>
                </c:pt>
                <c:pt idx="2">
                  <c:v>0</c:v>
                </c:pt>
                <c:pt idx="3">
                  <c:v>0.14970000000175787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4.8999999999999998E-3</c:v>
                  </c:pt>
                  <c:pt idx="1">
                    <c:v>4.8999999999999998E-3</c:v>
                  </c:pt>
                  <c:pt idx="2">
                    <c:v>0</c:v>
                  </c:pt>
                  <c:pt idx="3">
                    <c:v>6.3E-3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-4.3879816882604311E-2</c:v>
                </c:pt>
                <c:pt idx="1">
                  <c:v>-4.3741593252171612E-2</c:v>
                </c:pt>
                <c:pt idx="2">
                  <c:v>1.5141673312155997E-2</c:v>
                </c:pt>
                <c:pt idx="3">
                  <c:v>0.14497973683193316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-1281</c:v>
                </c:pt>
                <c:pt idx="1">
                  <c:v>-1278</c:v>
                </c:pt>
                <c:pt idx="2">
                  <c:v>0</c:v>
                </c:pt>
                <c:pt idx="3">
                  <c:v>2818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54424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46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58382.38</v>
      </c>
      <c r="D7" s="13" t="s">
        <v>47</v>
      </c>
    </row>
    <row r="8" spans="1:15" ht="12.95" customHeight="1" x14ac:dyDescent="0.2">
      <c r="A8" s="20" t="s">
        <v>3</v>
      </c>
      <c r="C8" s="28">
        <v>0.63060000000000005</v>
      </c>
      <c r="D8" s="22" t="s">
        <v>47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1.5141673312155997E-2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4.6074543477564641E-5</v>
      </c>
      <c r="D12" s="21"/>
      <c r="E12" s="35" t="s">
        <v>45</v>
      </c>
      <c r="F12" s="36" t="s">
        <v>48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60840.754240509254</v>
      </c>
    </row>
    <row r="15" spans="1:15" ht="12.95" customHeight="1" x14ac:dyDescent="0.2">
      <c r="A15" s="17" t="s">
        <v>17</v>
      </c>
      <c r="C15" s="18">
        <f ca="1">(C7+C11)+(C8+C12)*INT(MAX(F21:F3533))</f>
        <v>60159.555779736831</v>
      </c>
      <c r="E15" s="37" t="s">
        <v>33</v>
      </c>
      <c r="F15" s="39">
        <f ca="1">ROUND(2*(F14-$C$7)/$C$8,0)/2+F13</f>
        <v>3899.5</v>
      </c>
    </row>
    <row r="16" spans="1:15" ht="12.95" customHeight="1" x14ac:dyDescent="0.2">
      <c r="A16" s="17" t="s">
        <v>4</v>
      </c>
      <c r="C16" s="18">
        <f ca="1">+C8+C12</f>
        <v>0.63064607454347765</v>
      </c>
      <c r="E16" s="37" t="s">
        <v>34</v>
      </c>
      <c r="F16" s="39">
        <f ca="1">ROUND(2*(F14-$C$15)/$C$16,0)/2+F13</f>
        <v>1081</v>
      </c>
    </row>
    <row r="17" spans="1:21" ht="12.95" customHeight="1" thickBot="1" x14ac:dyDescent="0.25">
      <c r="A17" s="16" t="s">
        <v>27</v>
      </c>
      <c r="C17" s="20">
        <f>COUNT(C21:C2191)</f>
        <v>4</v>
      </c>
      <c r="E17" s="37" t="s">
        <v>43</v>
      </c>
      <c r="F17" s="40">
        <f ca="1">+$C$15+$C$16*$F$16-15018.5-$C$5/24</f>
        <v>45823.180019651663</v>
      </c>
    </row>
    <row r="18" spans="1:21" ht="12.95" customHeight="1" thickTop="1" thickBot="1" x14ac:dyDescent="0.25">
      <c r="A18" s="17" t="s">
        <v>5</v>
      </c>
      <c r="C18" s="24">
        <f ca="1">+C15</f>
        <v>60159.555779736831</v>
      </c>
      <c r="D18" s="25">
        <f ca="1">+C16</f>
        <v>0.63064607454347765</v>
      </c>
      <c r="E18" s="42" t="s">
        <v>44</v>
      </c>
      <c r="F18" s="41">
        <f ca="1">+($C$15+$C$16*$F$16)-($C$16/2)-15018.5-$C$5/24</f>
        <v>45822.864696614393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45" t="s">
        <v>49</v>
      </c>
      <c r="B21" s="46" t="s">
        <v>50</v>
      </c>
      <c r="C21" s="48">
        <v>57574.531900000002</v>
      </c>
      <c r="D21" s="47">
        <v>4.8999999999999998E-3</v>
      </c>
      <c r="E21" s="20">
        <f>+(C21-C$7)/C$8</f>
        <v>-1281.0784966698311</v>
      </c>
      <c r="F21" s="20">
        <f>ROUND(2*E21,0)/2</f>
        <v>-1281</v>
      </c>
      <c r="G21" s="20">
        <f>+C21-(C$7+F21*C$8)</f>
        <v>-4.9499999993713573E-2</v>
      </c>
      <c r="K21" s="20">
        <f>+G21</f>
        <v>-4.9499999993713573E-2</v>
      </c>
      <c r="O21" s="20">
        <f ca="1">+C$11+C$12*$F21</f>
        <v>-4.3879816882604311E-2</v>
      </c>
      <c r="Q21" s="26">
        <f>+C21-15018.5</f>
        <v>42556.031900000002</v>
      </c>
    </row>
    <row r="22" spans="1:21" ht="12.95" customHeight="1" x14ac:dyDescent="0.2">
      <c r="A22" s="45" t="s">
        <v>49</v>
      </c>
      <c r="B22" s="46" t="s">
        <v>50</v>
      </c>
      <c r="C22" s="48">
        <v>57576.445500000002</v>
      </c>
      <c r="D22" s="47">
        <v>4.8999999999999998E-3</v>
      </c>
      <c r="E22" s="20">
        <f>+(C22-C$7)/C$8</f>
        <v>-1278.0439264192764</v>
      </c>
      <c r="F22" s="20">
        <f>ROUND(2*E22,0)/2</f>
        <v>-1278</v>
      </c>
      <c r="G22" s="20">
        <f>+C22-(C$7+F22*C$8)</f>
        <v>-2.7699999998731073E-2</v>
      </c>
      <c r="K22" s="20">
        <f>+G22</f>
        <v>-2.7699999998731073E-2</v>
      </c>
      <c r="O22" s="20">
        <f ca="1">+C$11+C$12*$F22</f>
        <v>-4.3741593252171612E-2</v>
      </c>
      <c r="Q22" s="26">
        <f>+C22-15018.5</f>
        <v>42557.945500000002</v>
      </c>
    </row>
    <row r="23" spans="1:21" ht="12.95" customHeight="1" x14ac:dyDescent="0.2">
      <c r="A23" s="22" t="s">
        <v>47</v>
      </c>
      <c r="B23" s="21"/>
      <c r="C23" s="22">
        <v>58382.38</v>
      </c>
      <c r="D23" s="22" t="s">
        <v>13</v>
      </c>
      <c r="E23" s="20">
        <f>+(C23-C$7)/C$8</f>
        <v>0</v>
      </c>
      <c r="F23" s="20">
        <f>ROUND(2*E23,0)/2</f>
        <v>0</v>
      </c>
      <c r="G23" s="20">
        <f>+C23-(C$7+F23*C$8)</f>
        <v>0</v>
      </c>
      <c r="K23" s="20">
        <f>+G23</f>
        <v>0</v>
      </c>
      <c r="O23" s="20">
        <f ca="1">+C$11+C$12*$F23</f>
        <v>1.5141673312155997E-2</v>
      </c>
      <c r="Q23" s="26">
        <f>+C23-15018.5</f>
        <v>43363.88</v>
      </c>
    </row>
    <row r="24" spans="1:21" ht="12.95" customHeight="1" x14ac:dyDescent="0.2">
      <c r="A24" s="45" t="s">
        <v>49</v>
      </c>
      <c r="B24" s="46" t="s">
        <v>50</v>
      </c>
      <c r="C24" s="48">
        <v>60159.5605</v>
      </c>
      <c r="D24" s="47">
        <v>6.3E-3</v>
      </c>
      <c r="E24" s="20">
        <f>+(C24-C$7)/C$8</f>
        <v>2818.2373929590899</v>
      </c>
      <c r="F24" s="20">
        <f>ROUND(2*E24,0)/2</f>
        <v>2818</v>
      </c>
      <c r="G24" s="20">
        <f>+C24-(C$7+F24*C$8)</f>
        <v>0.14970000000175787</v>
      </c>
      <c r="K24" s="20">
        <f>+G24</f>
        <v>0.14970000000175787</v>
      </c>
      <c r="O24" s="20">
        <f ca="1">+C$11+C$12*$F24</f>
        <v>0.14497973683193316</v>
      </c>
      <c r="Q24" s="26">
        <f>+C24-15018.5</f>
        <v>45141.0605</v>
      </c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sortState xmlns:xlrd2="http://schemas.microsoft.com/office/spreadsheetml/2017/richdata2" ref="A21:V26">
    <sortCondition ref="C21:C26"/>
  </sortState>
  <phoneticPr fontId="6" type="noConversion"/>
  <hyperlinks>
    <hyperlink ref="D2" r:id="rId1" display="https://vsx.aavso.org/index.php?view=detail.top&amp;oid=1544248" xr:uid="{BD6AD1DD-C3D5-48FE-8C8D-1513E7361AF5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2025-06-14T06:06:06Z</dcterms:modified>
</cp:coreProperties>
</file>