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56C06E11-ED02-4671-9730-C65D47AF785E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3" i="1"/>
  <c r="F23" i="1" s="1"/>
  <c r="G23" i="1" s="1"/>
  <c r="K23" i="1" s="1"/>
  <c r="Q23" i="1"/>
  <c r="D9" i="1"/>
  <c r="C9" i="1"/>
  <c r="F14" i="1"/>
  <c r="F15" i="1" s="1"/>
  <c r="E22" i="1" l="1"/>
  <c r="F22" i="1" s="1"/>
  <c r="G22" i="1" s="1"/>
  <c r="C17" i="1"/>
  <c r="Q22" i="1"/>
  <c r="C12" i="1"/>
  <c r="C11" i="1"/>
  <c r="O23" i="1" l="1"/>
  <c r="O21" i="1"/>
  <c r="C16" i="1"/>
  <c r="D18" i="1" s="1"/>
  <c r="C15" i="1"/>
  <c r="O22" i="1"/>
  <c r="K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<sst xmlns="http://schemas.openxmlformats.org/spreadsheetml/2006/main" count="59" uniqueCount="54">
  <si>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</si>
  <si>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</si>
  <si>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</si>
  <si>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</si>
  <si>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</si>
  <si>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</si>
  <si>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</si>
  <si>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</si>
  <si>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</si>
  <si>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</si>
  <si>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</si>
  <si>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</si>
  <si>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</si>
  <si>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</si>
  <si>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</si>
  <si>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</si>
  <si>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</si>
  <si>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</si>
  <si>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</si>
  <si>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</si>
  <si>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</si>
  <si>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</si>
  <si>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</si>
  <si>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</si>
  <si>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</si>
  <si>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</si>
  <si>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</si>
  <si>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</si>
  <si>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</si>
  <si>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</si>
  <si>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</si>
  <si>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</si>
  <si>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</si>
  <si>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</si>
  <si>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</si>
  <si>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</si>
  <si>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</si>
  <si>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</si>
  <si>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</si>
  <si>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</si>
  <si>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</si>
  <si>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</si>
  <si>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</si>
  <si>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</si>
  <si>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</si>
  <si>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</si>
  <si>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EA</t>
  </si>
  <si>
    <t>VSX</t>
  </si>
  <si>
    <t>15.71-16.06</t>
  </si>
  <si>
    <t>BAV102 Feb 2025</t>
  </si>
  <si>
    <t>II</t>
  </si>
  <si>
    <t>I</t>
  </si>
  <si>
    <t>CzeV2661 Cyg</t>
  </si>
  <si>
    <t>VSX : Detail for CzeV2661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</si>
</sst>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CzeV2661 Cyg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529224494420211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-8.8500000005296897E-2</c:v>
                </c:pt>
                <c:pt idx="1">
                  <c:v>0</c:v>
                </c:pt>
                <c:pt idx="2">
                  <c:v>0.11170000000129221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-9.4479366440105947E-2</c:v>
                </c:pt>
                <c:pt idx="1">
                  <c:v>1.2986207673313861E-2</c:v>
                </c:pt>
                <c:pt idx="2">
                  <c:v>0.1046931587627874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-1435.5</c:v>
                      </c:pt>
                      <c:pt idx="1">
                        <c:v>0</c:v>
                      </c:pt>
                      <c:pt idx="2">
                        <c:v>1225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CzeV2661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-8.8500000005296897E-2</c:v>
                </c:pt>
                <c:pt idx="1">
                  <c:v>0</c:v>
                </c:pt>
                <c:pt idx="2">
                  <c:v>0.11170000000129221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1.04E-2</c:v>
                  </c:pt>
                  <c:pt idx="1">
                    <c:v>0</c:v>
                  </c:pt>
                  <c:pt idx="2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-9.4479366440105947E-2</c:v>
                </c:pt>
                <c:pt idx="1">
                  <c:v>1.2986207673313861E-2</c:v>
                </c:pt>
                <c:pt idx="2">
                  <c:v>0.1046931587627874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-1435.5</c:v>
                </c:pt>
                <c:pt idx="1">
                  <c:v>0</c:v>
                </c:pt>
                <c:pt idx="2">
                  <c:v>1225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5453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52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58961.561000000002</v>
      </c>
      <c r="D7" s="13" t="s">
        <v>47</v>
      </c>
    </row>
    <row r="8" spans="1:15" ht="12.95" customHeight="1" x14ac:dyDescent="0.2">
      <c r="A8" s="20" t="s">
        <v>3</v>
      </c>
      <c r="C8" s="28">
        <v>0.96479999999999999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1.2986207673313861E-2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7.4862817215896763E-5</v>
      </c>
      <c r="D12" s="21"/>
      <c r="E12" s="35" t="s">
        <v>45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60840.757014120369</v>
      </c>
    </row>
    <row r="15" spans="1:15" ht="12.95" customHeight="1" x14ac:dyDescent="0.2">
      <c r="A15" s="17" t="s">
        <v>17</v>
      </c>
      <c r="C15" s="18">
        <f ca="1">(C7+C11)+(C8+C12)*INT(MAX(F21:F3533))</f>
        <v>60143.545693158761</v>
      </c>
      <c r="E15" s="37" t="s">
        <v>33</v>
      </c>
      <c r="F15" s="39">
        <f ca="1">ROUND(2*(F14-$C$7)/$C$8,0)/2+F13</f>
        <v>1949</v>
      </c>
    </row>
    <row r="16" spans="1:15" ht="12.95" customHeight="1" x14ac:dyDescent="0.2">
      <c r="A16" s="17" t="s">
        <v>4</v>
      </c>
      <c r="C16" s="18">
        <f ca="1">+C8+C12</f>
        <v>0.96487486281721591</v>
      </c>
      <c r="E16" s="37" t="s">
        <v>34</v>
      </c>
      <c r="F16" s="39">
        <f ca="1">ROUND(2*(F14-$C$15)/$C$16,0)/2+F13</f>
        <v>723.5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45823.528489740354</v>
      </c>
    </row>
    <row r="18" spans="1:21" ht="12.95" customHeight="1" thickTop="1" thickBot="1" x14ac:dyDescent="0.25">
      <c r="A18" s="17" t="s">
        <v>5</v>
      </c>
      <c r="C18" s="24">
        <f ca="1">+C15</f>
        <v>60143.545693158761</v>
      </c>
      <c r="D18" s="25">
        <f ca="1">+C16</f>
        <v>0.96487486281721591</v>
      </c>
      <c r="E18" s="42" t="s">
        <v>44</v>
      </c>
      <c r="F18" s="41">
        <f ca="1">+($C$15+$C$16*$F$16)-($C$16/2)-15018.5-$C$5/24</f>
        <v>45823.046052308942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5" t="s">
        <v>49</v>
      </c>
      <c r="B21" s="46" t="s">
        <v>50</v>
      </c>
      <c r="C21" s="48">
        <v>57576.502099999998</v>
      </c>
      <c r="D21" s="47">
        <v>1.04E-2</v>
      </c>
      <c r="E21" s="20">
        <f>+(C21-C$7)/C$8</f>
        <v>-1435.5917288557253</v>
      </c>
      <c r="F21" s="20">
        <f>ROUND(2*E21,0)/2</f>
        <v>-1435.5</v>
      </c>
      <c r="G21" s="20">
        <f>+C21-(C$7+F21*C$8)</f>
        <v>-8.8500000005296897E-2</v>
      </c>
      <c r="K21" s="20">
        <f>+G21</f>
        <v>-8.8500000005296897E-2</v>
      </c>
      <c r="O21" s="20">
        <f ca="1">+C$11+C$12*$F21</f>
        <v>-9.4479366440105947E-2</v>
      </c>
      <c r="Q21" s="26">
        <f>+C21-15018.5</f>
        <v>42558.002099999998</v>
      </c>
    </row>
    <row r="22" spans="1:21" ht="12.95" customHeight="1" x14ac:dyDescent="0.2">
      <c r="A22" s="22" t="s">
        <v>47</v>
      </c>
      <c r="B22" s="21"/>
      <c r="C22" s="22">
        <v>58961.561000000002</v>
      </c>
      <c r="D22" s="22" t="s">
        <v>13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>
        <f ca="1">+C$11+C$12*$F22</f>
        <v>1.2986207673313861E-2</v>
      </c>
      <c r="Q22" s="26">
        <f>+C22-15018.5</f>
        <v>43943.061000000002</v>
      </c>
    </row>
    <row r="23" spans="1:21" ht="12.95" customHeight="1" x14ac:dyDescent="0.2">
      <c r="A23" s="45" t="s">
        <v>49</v>
      </c>
      <c r="B23" s="46" t="s">
        <v>51</v>
      </c>
      <c r="C23" s="48">
        <v>60143.5527</v>
      </c>
      <c r="D23" s="47">
        <v>6.8999999999999999E-3</v>
      </c>
      <c r="E23" s="20">
        <f>+(C23-C$7)/C$8</f>
        <v>1225.1157752902143</v>
      </c>
      <c r="F23" s="20">
        <f>ROUND(2*E23,0)/2</f>
        <v>1225</v>
      </c>
      <c r="G23" s="20">
        <f>+C23-(C$7+F23*C$8)</f>
        <v>0.11170000000129221</v>
      </c>
      <c r="K23" s="20">
        <f>+G23</f>
        <v>0.11170000000129221</v>
      </c>
      <c r="O23" s="20">
        <f ca="1">+C$11+C$12*$F23</f>
        <v>0.1046931587627874</v>
      </c>
      <c r="Q23" s="26">
        <f>+C23-15018.5</f>
        <v>45125.0527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U24">
    <sortCondition ref="C21:C24"/>
  </sortState>
  <phoneticPr fontId="6" type="noConversion"/>
  <hyperlinks>
    <hyperlink ref="D2" r:id="rId1" display="https://vsx.aavso.org/index.php?view=detail.top&amp;oid=1545307" xr:uid="{053FCF1E-11DF-4BE2-8F14-10AD0893F73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2025-06-14T06:10:06Z</dcterms:modified>
</cp:coreProperties>
</file>