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DC5E435A-FAFD-4B3A-B6C7-580FC11FD9F3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3" i="1"/>
  <c r="F23" i="1" s="1"/>
  <c r="G23" i="1" s="1"/>
  <c r="K23" i="1" s="1"/>
  <c r="Q23" i="1"/>
  <c r="C24" i="1"/>
  <c r="A24" i="1"/>
  <c r="D9" i="1"/>
  <c r="C9" i="1"/>
  <c r="F14" i="1"/>
  <c r="F15" i="1" s="1"/>
  <c r="E24" i="1" l="1"/>
  <c r="F24" i="1" s="1"/>
  <c r="G24" i="1" s="1"/>
  <c r="C17" i="1"/>
  <c r="Q24" i="1"/>
  <c r="C11" i="1"/>
  <c r="C12" i="1"/>
  <c r="O23" i="1" l="1"/>
  <c r="O22" i="1"/>
  <c r="O21" i="1"/>
  <c r="C16" i="1"/>
  <c r="D18" i="1" s="1"/>
  <c r="C15" i="1"/>
  <c r="O24" i="1"/>
  <c r="K24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<sst xmlns="http://schemas.openxmlformats.org/spreadsheetml/2006/main" count="60" uniqueCount="54">
  <si>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</si>
  <si>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</si>
  <si>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</si>
  <si>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</si>
  <si>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</si>
  <si>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</si>
  <si>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</si>
  <si>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</si>
  <si>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</si>
  <si>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</si>
  <si>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</si>
  <si>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</si>
  <si>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</si>
  <si>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</si>
  <si>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</si>
  <si>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</si>
  <si>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</si>
  <si>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</si>
  <si>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</si>
  <si>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</si>
  <si>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</si>
  <si>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</si>
  <si>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</si>
  <si>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</si>
  <si>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</si>
  <si>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</si>
  <si>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</si>
  <si>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</si>
  <si>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</si>
  <si>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</si>
  <si>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</si>
  <si>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</si>
  <si>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</si>
  <si>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</si>
  <si>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</si>
  <si>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</si>
  <si>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</si>
  <si>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</si>
  <si>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</si>
  <si>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</si>
  <si>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</si>
  <si>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</si>
  <si>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</si>
  <si>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</si>
  <si>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</si>
  <si>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</si>
  <si>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CzeV3243 Cyg</t>
  </si>
  <si>
    <t>EA+ROT</t>
  </si>
  <si>
    <t>VSX</t>
  </si>
  <si>
    <t>15.840-16.240</t>
  </si>
  <si>
    <t>BAV102 Feb 2025</t>
  </si>
  <si>
    <t>I</t>
  </si>
  <si>
    <t>II</t>
  </si>
  <si>
    <t>VSX : Detail for CzeV3243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</si>
</sst>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CzeV3243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2.5684000000183005E-2</c:v>
                </c:pt>
                <c:pt idx="1">
                  <c:v>2.6583999999274965E-2</c:v>
                </c:pt>
                <c:pt idx="2">
                  <c:v>0.18542040000465931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7.9214468301414875E-2</c:v>
                </c:pt>
                <c:pt idx="1">
                  <c:v>7.9214468301414875E-2</c:v>
                </c:pt>
                <c:pt idx="2">
                  <c:v>7.908418392423186E-2</c:v>
                </c:pt>
                <c:pt idx="3">
                  <c:v>1.7527947705565233E-4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-910</c:v>
                      </c:pt>
                      <c:pt idx="1">
                        <c:v>-910</c:v>
                      </c:pt>
                      <c:pt idx="2">
                        <c:v>-908.5</c:v>
                      </c:pt>
                      <c:pt idx="3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CzeV3243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2.5684000000183005E-2</c:v>
                </c:pt>
                <c:pt idx="1">
                  <c:v>2.6583999999274965E-2</c:v>
                </c:pt>
                <c:pt idx="2">
                  <c:v>0.18542040000465931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7.9214468301414875E-2</c:v>
                </c:pt>
                <c:pt idx="1">
                  <c:v>7.9214468301414875E-2</c:v>
                </c:pt>
                <c:pt idx="2">
                  <c:v>7.908418392423186E-2</c:v>
                </c:pt>
                <c:pt idx="3">
                  <c:v>1.7527947705565233E-4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-910</c:v>
                </c:pt>
                <c:pt idx="1">
                  <c:v>-910</c:v>
                </c:pt>
                <c:pt idx="2">
                  <c:v>-908.5</c:v>
                </c:pt>
                <c:pt idx="3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216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58691.595999999998</v>
      </c>
      <c r="D7" s="13" t="s">
        <v>48</v>
      </c>
    </row>
    <row r="8" spans="1:15" ht="12.95" customHeight="1" x14ac:dyDescent="0.2">
      <c r="A8" s="20" t="s">
        <v>3</v>
      </c>
      <c r="C8" s="28">
        <v>1.2276423999999999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1.7527947705565233E-4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-8.685625145533981E-5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60840.756205787038</v>
      </c>
    </row>
    <row r="15" spans="1:15" ht="12.95" customHeight="1" x14ac:dyDescent="0.2">
      <c r="A15" s="17" t="s">
        <v>17</v>
      </c>
      <c r="C15" s="18">
        <f ca="1">(C7+C11)+(C8+C12)*INT(MAX(F21:F3533))</f>
        <v>58691.596175279476</v>
      </c>
      <c r="E15" s="37" t="s">
        <v>33</v>
      </c>
      <c r="F15" s="39">
        <f ca="1">ROUND(2*(F14-$C$7)/$C$8,0)/2+F13</f>
        <v>1751.5</v>
      </c>
    </row>
    <row r="16" spans="1:15" ht="12.95" customHeight="1" x14ac:dyDescent="0.2">
      <c r="A16" s="17" t="s">
        <v>4</v>
      </c>
      <c r="C16" s="18">
        <f ca="1">+C8+C12</f>
        <v>1.2275555437485446</v>
      </c>
      <c r="E16" s="37" t="s">
        <v>34</v>
      </c>
      <c r="F16" s="39">
        <f ca="1">ROUND(2*(F14-$C$15)/$C$16,0)/2+F13</f>
        <v>1752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45824.169321260262</v>
      </c>
    </row>
    <row r="18" spans="1:21" ht="12.95" customHeight="1" thickTop="1" thickBot="1" x14ac:dyDescent="0.25">
      <c r="A18" s="17" t="s">
        <v>5</v>
      </c>
      <c r="C18" s="24">
        <f ca="1">+C15</f>
        <v>58691.596175279476</v>
      </c>
      <c r="D18" s="25">
        <f ca="1">+C16</f>
        <v>1.2275555437485446</v>
      </c>
      <c r="E18" s="42" t="s">
        <v>44</v>
      </c>
      <c r="F18" s="41">
        <f ca="1">+($C$15+$C$16*$F$16)-($C$16/2)-15018.5-$C$5/24</f>
        <v>45823.555543488386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5" t="s">
        <v>50</v>
      </c>
      <c r="B21" s="46" t="s">
        <v>51</v>
      </c>
      <c r="C21" s="48">
        <v>57574.467100000002</v>
      </c>
      <c r="D21" s="47">
        <v>6.3E-3</v>
      </c>
      <c r="E21" s="20">
        <f>+(C21-C$7)/C$8</f>
        <v>-909.97907859812938</v>
      </c>
      <c r="F21" s="20">
        <f>ROUND(2*E21,0)/2</f>
        <v>-910</v>
      </c>
      <c r="G21" s="20">
        <f>+C21-(C$7+F21*C$8)</f>
        <v>2.5684000000183005E-2</v>
      </c>
      <c r="K21" s="20">
        <f>+G21</f>
        <v>2.5684000000183005E-2</v>
      </c>
      <c r="O21" s="20">
        <f ca="1">+C$11+C$12*$F21</f>
        <v>7.9214468301414875E-2</v>
      </c>
      <c r="Q21" s="26">
        <f>+C21-15018.5</f>
        <v>42555.967100000002</v>
      </c>
    </row>
    <row r="22" spans="1:21" ht="12.95" customHeight="1" x14ac:dyDescent="0.2">
      <c r="A22" s="45" t="s">
        <v>50</v>
      </c>
      <c r="B22" s="46" t="s">
        <v>51</v>
      </c>
      <c r="C22" s="48">
        <v>57574.468000000001</v>
      </c>
      <c r="D22" s="47">
        <v>4.8999999999999998E-3</v>
      </c>
      <c r="E22" s="20">
        <f>+(C22-C$7)/C$8</f>
        <v>-909.97834548562105</v>
      </c>
      <c r="F22" s="20">
        <f>ROUND(2*E22,0)/2</f>
        <v>-910</v>
      </c>
      <c r="G22" s="20">
        <f>+C22-(C$7+F22*C$8)</f>
        <v>2.6583999999274965E-2</v>
      </c>
      <c r="K22" s="20">
        <f>+G22</f>
        <v>2.6583999999274965E-2</v>
      </c>
      <c r="O22" s="20">
        <f ca="1">+C$11+C$12*$F22</f>
        <v>7.9214468301414875E-2</v>
      </c>
      <c r="Q22" s="26">
        <f>+C22-15018.5</f>
        <v>42555.968000000001</v>
      </c>
    </row>
    <row r="23" spans="1:21" ht="12.95" customHeight="1" x14ac:dyDescent="0.2">
      <c r="A23" s="45" t="s">
        <v>50</v>
      </c>
      <c r="B23" s="46" t="s">
        <v>52</v>
      </c>
      <c r="C23" s="48">
        <v>57576.4683</v>
      </c>
      <c r="D23" s="47">
        <v>4.8999999999999998E-3</v>
      </c>
      <c r="E23" s="20">
        <f>+(C23-C$7)/C$8</f>
        <v>-908.34896220593009</v>
      </c>
      <c r="F23" s="20">
        <f>ROUND(2*E23,0)/2</f>
        <v>-908.5</v>
      </c>
      <c r="G23" s="20">
        <f>+C23-(C$7+F23*C$8)</f>
        <v>0.18542040000465931</v>
      </c>
      <c r="K23" s="20">
        <f>+G23</f>
        <v>0.18542040000465931</v>
      </c>
      <c r="O23" s="20">
        <f ca="1">+C$11+C$12*$F23</f>
        <v>7.908418392423186E-2</v>
      </c>
      <c r="Q23" s="26">
        <f>+C23-15018.5</f>
        <v>42557.9683</v>
      </c>
    </row>
    <row r="24" spans="1:21" ht="12.95" customHeight="1" x14ac:dyDescent="0.2">
      <c r="A24" s="22" t="str">
        <f>$D$7</f>
        <v>VSX</v>
      </c>
      <c r="B24" s="21"/>
      <c r="C24" s="22">
        <f>$C$7</f>
        <v>58691.595999999998</v>
      </c>
      <c r="D24" s="22" t="s">
        <v>13</v>
      </c>
      <c r="E24" s="20">
        <f>+(C24-C$7)/C$8</f>
        <v>0</v>
      </c>
      <c r="F24" s="20">
        <f>ROUND(2*E24,0)/2</f>
        <v>0</v>
      </c>
      <c r="G24" s="20">
        <f>+C24-(C$7+F24*C$8)</f>
        <v>0</v>
      </c>
      <c r="K24" s="20">
        <f>+G24</f>
        <v>0</v>
      </c>
      <c r="O24" s="20">
        <f ca="1">+C$11+C$12*$F24</f>
        <v>1.7527947705565233E-4</v>
      </c>
      <c r="Q24" s="26">
        <f>+C24-15018.5</f>
        <v>43673.095999999998</v>
      </c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V29">
    <sortCondition ref="C21:C29"/>
  </sortState>
  <phoneticPr fontId="6" type="noConversion"/>
  <hyperlinks>
    <hyperlink ref="D2" r:id="rId1" display="https://vsx.aavso.org/index.php?view=detail.top&amp;oid=2216158" xr:uid="{989642ED-55FF-49E6-8E95-3312C135C83C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2025-06-14T06:08:56Z</dcterms:modified>
</cp:coreProperties>
</file>