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20A5471-D027-4E5E-B297-05BD4C7D03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E23" i="1"/>
  <c r="F23" i="1" s="1"/>
  <c r="G23" i="1" s="1"/>
  <c r="K23" i="1" s="1"/>
  <c r="Q23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C24" i="1"/>
  <c r="A24" i="1"/>
  <c r="D9" i="1"/>
  <c r="C9" i="1"/>
  <c r="F14" i="1"/>
  <c r="F15" i="1" s="1"/>
  <c r="E24" i="1" l="1"/>
  <c r="F24" i="1" s="1"/>
  <c r="G24" i="1" s="1"/>
  <c r="C17" i="1"/>
  <c r="Q24" i="1"/>
  <c r="C12" i="1"/>
  <c r="C11" i="1"/>
  <c r="O23" i="1" l="1"/>
  <c r="O22" i="1"/>
  <c r="O25" i="1"/>
  <c r="O27" i="1"/>
  <c r="O21" i="1"/>
  <c r="O26" i="1"/>
  <c r="C16" i="1"/>
  <c r="D18" i="1" s="1"/>
  <c r="C15" i="1"/>
  <c r="O24" i="1"/>
  <c r="I24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<sst xmlns="http://schemas.openxmlformats.org/spreadsheetml/2006/main" count="65" uniqueCount="51">
  <si>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</si>
  <si>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</si>
  <si>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</si>
  <si>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</si>
  <si>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</si>
  <si>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</si>
  <si>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</si>
  <si>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</si>
  <si>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</si>
  <si>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</si>
  <si>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</si>
  <si>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</si>
  <si>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</si>
  <si>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</si>
  <si>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</si>
  <si>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</si>
  <si>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</si>
  <si>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</si>
  <si>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</si>
  <si>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</si>
  <si>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</si>
  <si>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</si>
  <si>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</si>
  <si>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</si>
  <si>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</si>
  <si>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</si>
  <si>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</si>
  <si>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</si>
  <si>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</si>
  <si>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</si>
  <si>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</si>
  <si>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</si>
  <si>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</si>
  <si>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</si>
  <si>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</si>
  <si>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</si>
  <si>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</si>
  <si>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</si>
  <si>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</si>
  <si>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</si>
  <si>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Add Star</t>
  </si>
  <si>
    <t>BAD?</t>
  </si>
  <si>
    <t>Next ToM-P</t>
  </si>
  <si>
    <t>Next ToM-S</t>
  </si>
  <si>
    <t>BAV 91 Feb 2024</t>
  </si>
  <si>
    <t>I</t>
  </si>
  <si>
    <t>HAT 199-14347 Cyg</t>
  </si>
  <si>
    <t>EA</t>
  </si>
  <si>
    <t>VSX</t>
  </si>
  <si>
    <t>13.873 (0.424)</t>
  </si>
  <si>
    <t xml:space="preserve">Mag 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</si>
</sst>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HAT 199-14347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3.1914300001517404E-2</c:v>
                </c:pt>
                <c:pt idx="1">
                  <c:v>2.4133799997798633E-2</c:v>
                </c:pt>
                <c:pt idx="2">
                  <c:v>2.4602400000730995E-2</c:v>
                </c:pt>
                <c:pt idx="4">
                  <c:v>-5.1214699997217394E-2</c:v>
                </c:pt>
                <c:pt idx="5">
                  <c:v>-6.8251099997723941E-2</c:v>
                </c:pt>
                <c:pt idx="6">
                  <c:v>-0.1217873999994481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3.1541728808003849E-2</c:v>
                </c:pt>
                <c:pt idx="1">
                  <c:v>2.9778189342912743E-2</c:v>
                </c:pt>
                <c:pt idx="2">
                  <c:v>2.7191664794112461E-2</c:v>
                </c:pt>
                <c:pt idx="3">
                  <c:v>-1.4192727986692103E-2</c:v>
                </c:pt>
                <c:pt idx="4">
                  <c:v>-4.7229700632732116E-2</c:v>
                </c:pt>
                <c:pt idx="5">
                  <c:v>-6.7451619832443438E-2</c:v>
                </c:pt>
                <c:pt idx="6">
                  <c:v>-0.1202402344875038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-194.5</c:v>
                      </c:pt>
                      <c:pt idx="1">
                        <c:v>-187</c:v>
                      </c:pt>
                      <c:pt idx="2">
                        <c:v>-176</c:v>
                      </c:pt>
                      <c:pt idx="3">
                        <c:v>0</c:v>
                      </c:pt>
                      <c:pt idx="4">
                        <c:v>140.5</c:v>
                      </c:pt>
                      <c:pt idx="5">
                        <c:v>226.5</c:v>
                      </c:pt>
                      <c:pt idx="6">
                        <c:v>451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3.1914300001517404E-2</c:v>
                </c:pt>
                <c:pt idx="1">
                  <c:v>2.4133799997798633E-2</c:v>
                </c:pt>
                <c:pt idx="2">
                  <c:v>2.4602400000730995E-2</c:v>
                </c:pt>
                <c:pt idx="4">
                  <c:v>-5.1214699997217394E-2</c:v>
                </c:pt>
                <c:pt idx="5">
                  <c:v>-6.8251099997723941E-2</c:v>
                </c:pt>
                <c:pt idx="6">
                  <c:v>-0.1217873999994481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0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3.1541728808003849E-2</c:v>
                </c:pt>
                <c:pt idx="1">
                  <c:v>2.9778189342912743E-2</c:v>
                </c:pt>
                <c:pt idx="2">
                  <c:v>2.7191664794112461E-2</c:v>
                </c:pt>
                <c:pt idx="3">
                  <c:v>-1.4192727986692103E-2</c:v>
                </c:pt>
                <c:pt idx="4">
                  <c:v>-4.7229700632732116E-2</c:v>
                </c:pt>
                <c:pt idx="5">
                  <c:v>-6.7451619832443438E-2</c:v>
                </c:pt>
                <c:pt idx="6">
                  <c:v>-0.1202402344875038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-194.5</c:v>
                </c:pt>
                <c:pt idx="1">
                  <c:v>-187</c:v>
                </c:pt>
                <c:pt idx="2">
                  <c:v>-176</c:v>
                </c:pt>
                <c:pt idx="3">
                  <c:v>0</c:v>
                </c:pt>
                <c:pt idx="4">
                  <c:v>140.5</c:v>
                </c:pt>
                <c:pt idx="5">
                  <c:v>226.5</c:v>
                </c:pt>
                <c:pt idx="6">
                  <c:v>451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58663.853999999999</v>
      </c>
      <c r="D7" s="13" t="s">
        <v>48</v>
      </c>
    </row>
    <row r="8" spans="1:15" ht="12.95" customHeight="1" x14ac:dyDescent="0.2">
      <c r="A8" s="20" t="s">
        <v>3</v>
      </c>
      <c r="C8" s="28">
        <v>3.3497574000000001</v>
      </c>
      <c r="D8" s="13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-1.4192727986692103E-2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-2.3513859534548049E-4</v>
      </c>
      <c r="D12" s="21"/>
      <c r="E12" s="35" t="s">
        <v>50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60541.812240162035</v>
      </c>
    </row>
    <row r="15" spans="1:15" ht="12.95" customHeight="1" x14ac:dyDescent="0.2">
      <c r="A15" s="17" t="s">
        <v>17</v>
      </c>
      <c r="C15" s="18">
        <f ca="1">(C7+C11)+(C8+C12)*INT(MAX(F21:F3533))</f>
        <v>60174.474347165517</v>
      </c>
      <c r="E15" s="37" t="s">
        <v>33</v>
      </c>
      <c r="F15" s="39">
        <f ca="1">ROUND(2*(F14-$C$7)/$C$8,0)/2+F13</f>
        <v>561.5</v>
      </c>
    </row>
    <row r="16" spans="1:15" ht="12.95" customHeight="1" x14ac:dyDescent="0.2">
      <c r="A16" s="17" t="s">
        <v>4</v>
      </c>
      <c r="C16" s="18">
        <f ca="1">+C8+C12</f>
        <v>3.3495222614046547</v>
      </c>
      <c r="E16" s="37" t="s">
        <v>34</v>
      </c>
      <c r="F16" s="39">
        <f ca="1">ROUND(2*(F14-$C$15)/$C$16,0)/2+F13</f>
        <v>110.5</v>
      </c>
    </row>
    <row r="17" spans="1:21" ht="12.95" customHeight="1" thickBot="1" x14ac:dyDescent="0.25">
      <c r="A17" s="16" t="s">
        <v>27</v>
      </c>
      <c r="C17" s="20">
        <f>COUNT(C21:C2191)</f>
        <v>7</v>
      </c>
      <c r="E17" s="37" t="s">
        <v>42</v>
      </c>
      <c r="F17" s="40">
        <f ca="1">+$C$15+$C$16*$F$16-15018.5-$C$5/24</f>
        <v>45526.492390384068</v>
      </c>
    </row>
    <row r="18" spans="1:21" ht="12.95" customHeight="1" thickTop="1" thickBot="1" x14ac:dyDescent="0.25">
      <c r="A18" s="17" t="s">
        <v>5</v>
      </c>
      <c r="C18" s="24">
        <f ca="1">+C15</f>
        <v>60174.474347165517</v>
      </c>
      <c r="D18" s="25">
        <f ca="1">+C16</f>
        <v>3.3495222614046547</v>
      </c>
      <c r="E18" s="42" t="s">
        <v>43</v>
      </c>
      <c r="F18" s="41">
        <f ca="1">+($C$15+$C$16*$F$16)-($C$16/2)-15018.5-$C$5/24</f>
        <v>45524.817629253368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48</v>
      </c>
      <c r="J20" s="19" t="s">
        <v>37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43" t="s">
        <v>44</v>
      </c>
      <c r="B21" s="44" t="s">
        <v>45</v>
      </c>
      <c r="C21" s="43">
        <v>58012.358099999998</v>
      </c>
      <c r="D21" s="43">
        <v>3.5000000000000001E-3</v>
      </c>
      <c r="E21" s="20">
        <f>+(C21-C$7)/C$8</f>
        <v>-194.49047265333354</v>
      </c>
      <c r="F21" s="20">
        <f>ROUND(2*E21,0)/2</f>
        <v>-194.5</v>
      </c>
      <c r="G21" s="20">
        <f>+C21-(C$7+F21*C$8)</f>
        <v>3.1914300001517404E-2</v>
      </c>
      <c r="K21" s="20">
        <f>+G21</f>
        <v>3.1914300001517404E-2</v>
      </c>
      <c r="O21" s="20">
        <f ca="1">+C$11+C$12*$F21</f>
        <v>3.1541728808003849E-2</v>
      </c>
      <c r="Q21" s="26">
        <f>+C21-15018.5</f>
        <v>42993.858099999998</v>
      </c>
    </row>
    <row r="22" spans="1:21" ht="12.95" customHeight="1" x14ac:dyDescent="0.2">
      <c r="A22" s="43" t="s">
        <v>44</v>
      </c>
      <c r="B22" s="44" t="s">
        <v>45</v>
      </c>
      <c r="C22" s="43">
        <v>58037.4735</v>
      </c>
      <c r="D22" s="43">
        <v>3.5000000000000001E-3</v>
      </c>
      <c r="E22" s="20">
        <f>+(C22-C$7)/C$8</f>
        <v>-186.99279535885174</v>
      </c>
      <c r="F22" s="20">
        <f>ROUND(2*E22,0)/2</f>
        <v>-187</v>
      </c>
      <c r="G22" s="20">
        <f>+C22-(C$7+F22*C$8)</f>
        <v>2.4133799997798633E-2</v>
      </c>
      <c r="K22" s="20">
        <f>+G22</f>
        <v>2.4133799997798633E-2</v>
      </c>
      <c r="O22" s="20">
        <f ca="1">+C$11+C$12*$F22</f>
        <v>2.9778189342912743E-2</v>
      </c>
      <c r="Q22" s="26">
        <f>+C22-15018.5</f>
        <v>43018.9735</v>
      </c>
    </row>
    <row r="23" spans="1:21" ht="12.95" customHeight="1" x14ac:dyDescent="0.2">
      <c r="A23" s="43" t="s">
        <v>44</v>
      </c>
      <c r="B23" s="44" t="s">
        <v>45</v>
      </c>
      <c r="C23" s="43">
        <v>58074.321300000003</v>
      </c>
      <c r="D23" s="43">
        <v>3.5000000000000001E-3</v>
      </c>
      <c r="E23" s="20">
        <f>+(C23-C$7)/C$8</f>
        <v>-175.99265546812319</v>
      </c>
      <c r="F23" s="20">
        <f>ROUND(2*E23,0)/2</f>
        <v>-176</v>
      </c>
      <c r="G23" s="20">
        <f>+C23-(C$7+F23*C$8)</f>
        <v>2.4602400000730995E-2</v>
      </c>
      <c r="K23" s="20">
        <f>+G23</f>
        <v>2.4602400000730995E-2</v>
      </c>
      <c r="O23" s="20">
        <f ca="1">+C$11+C$12*$F23</f>
        <v>2.7191664794112461E-2</v>
      </c>
      <c r="Q23" s="26">
        <f>+C23-15018.5</f>
        <v>43055.821300000003</v>
      </c>
    </row>
    <row r="24" spans="1:21" ht="12.95" customHeight="1" x14ac:dyDescent="0.2">
      <c r="A24" s="22" t="str">
        <f>$D$7</f>
        <v>VSX</v>
      </c>
      <c r="B24" s="21"/>
      <c r="C24" s="22">
        <f>$C$7</f>
        <v>58663.853999999999</v>
      </c>
      <c r="D24" s="22" t="s">
        <v>13</v>
      </c>
      <c r="E24" s="20">
        <f>+(C24-C$7)/C$8</f>
        <v>0</v>
      </c>
      <c r="F24" s="20">
        <f>ROUND(2*E24,0)/2</f>
        <v>0</v>
      </c>
      <c r="G24" s="20">
        <f>+C24-(C$7+F24*C$8)</f>
        <v>0</v>
      </c>
      <c r="I24" s="20">
        <f>+G24</f>
        <v>0</v>
      </c>
      <c r="O24" s="20">
        <f ca="1">+C$11+C$12*$F24</f>
        <v>-1.4192727986692103E-2</v>
      </c>
      <c r="Q24" s="26">
        <f>+C24-15018.5</f>
        <v>43645.353999999999</v>
      </c>
    </row>
    <row r="25" spans="1:21" ht="12.95" customHeight="1" x14ac:dyDescent="0.2">
      <c r="A25" s="43" t="s">
        <v>44</v>
      </c>
      <c r="B25" s="44" t="s">
        <v>45</v>
      </c>
      <c r="C25" s="43">
        <v>59134.443700000003</v>
      </c>
      <c r="D25" s="43">
        <v>3.5000000000000001E-3</v>
      </c>
      <c r="E25" s="20">
        <f>+(C25-C$7)/C$8</f>
        <v>140.48471092264893</v>
      </c>
      <c r="F25" s="20">
        <f>ROUND(2*E25,0)/2</f>
        <v>140.5</v>
      </c>
      <c r="G25" s="20">
        <f>+C25-(C$7+F25*C$8)</f>
        <v>-5.1214699997217394E-2</v>
      </c>
      <c r="K25" s="20">
        <f>+G25</f>
        <v>-5.1214699997217394E-2</v>
      </c>
      <c r="O25" s="20">
        <f ca="1">+C$11+C$12*$F25</f>
        <v>-4.7229700632732116E-2</v>
      </c>
      <c r="Q25" s="26">
        <f>+C25-15018.5</f>
        <v>44115.943700000003</v>
      </c>
    </row>
    <row r="26" spans="1:21" ht="12.95" customHeight="1" x14ac:dyDescent="0.2">
      <c r="A26" s="43" t="s">
        <v>44</v>
      </c>
      <c r="B26" s="44" t="s">
        <v>45</v>
      </c>
      <c r="C26" s="43">
        <v>59422.505799999999</v>
      </c>
      <c r="D26" s="43">
        <v>3.5000000000000001E-3</v>
      </c>
      <c r="E26" s="20">
        <f>+(C26-C$7)/C$8</f>
        <v>226.47962506180286</v>
      </c>
      <c r="F26" s="20">
        <f>ROUND(2*E26,0)/2</f>
        <v>226.5</v>
      </c>
      <c r="G26" s="20">
        <f>+C26-(C$7+F26*C$8)</f>
        <v>-6.8251099997723941E-2</v>
      </c>
      <c r="K26" s="20">
        <f>+G26</f>
        <v>-6.8251099997723941E-2</v>
      </c>
      <c r="O26" s="20">
        <f ca="1">+C$11+C$12*$F26</f>
        <v>-6.7451619832443438E-2</v>
      </c>
      <c r="Q26" s="26">
        <f>+C26-15018.5</f>
        <v>44404.005799999999</v>
      </c>
    </row>
    <row r="27" spans="1:21" ht="12.95" customHeight="1" x14ac:dyDescent="0.2">
      <c r="A27" s="43" t="s">
        <v>44</v>
      </c>
      <c r="B27" s="44" t="s">
        <v>45</v>
      </c>
      <c r="C27" s="43">
        <v>60174.472800000003</v>
      </c>
      <c r="D27" s="43">
        <v>3.5000000000000001E-3</v>
      </c>
      <c r="E27" s="20">
        <f>+(C27-C$7)/C$8</f>
        <v>450.96364291933611</v>
      </c>
      <c r="F27" s="20">
        <f>ROUND(2*E27,0)/2</f>
        <v>451</v>
      </c>
      <c r="G27" s="20">
        <f>+C27-(C$7+F27*C$8)</f>
        <v>-0.1217873999994481</v>
      </c>
      <c r="K27" s="20">
        <f>+G27</f>
        <v>-0.1217873999994481</v>
      </c>
      <c r="O27" s="20">
        <f ca="1">+C$11+C$12*$F27</f>
        <v>-0.1202402344875038</v>
      </c>
      <c r="Q27" s="26">
        <f>+C27-15018.5</f>
        <v>45155.972800000003</v>
      </c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X39">
    <sortCondition ref="C21:C39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2024-08-19T07:29:37Z</dcterms:modified>
</cp:coreProperties>
</file>