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AF0B371-1A2B-45D8-A1FA-3944BA98FB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52" i="1" l="1"/>
  <c r="F152" i="1" s="1"/>
  <c r="G152" i="1" s="1"/>
  <c r="K152" i="1" s="1"/>
  <c r="Q152" i="1"/>
  <c r="D9" i="1"/>
  <c r="C9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3" i="1"/>
  <c r="Q45" i="1"/>
  <c r="Q48" i="1"/>
  <c r="Q50" i="1"/>
  <c r="Q51" i="1"/>
  <c r="Q101" i="1"/>
  <c r="Q116" i="1"/>
  <c r="Q117" i="1"/>
  <c r="Q138" i="1"/>
  <c r="Q139" i="1"/>
  <c r="Q140" i="1"/>
  <c r="Q141" i="1"/>
  <c r="Q144" i="1"/>
  <c r="Q145" i="1"/>
  <c r="Q146" i="1"/>
  <c r="Q150" i="1"/>
  <c r="G97" i="2"/>
  <c r="C97" i="2"/>
  <c r="G134" i="2"/>
  <c r="C134" i="2"/>
  <c r="G96" i="2"/>
  <c r="C96" i="2"/>
  <c r="G95" i="2"/>
  <c r="C95" i="2"/>
  <c r="G94" i="2"/>
  <c r="C94" i="2"/>
  <c r="G133" i="2"/>
  <c r="C133" i="2"/>
  <c r="G132" i="2"/>
  <c r="C132" i="2"/>
  <c r="G131" i="2"/>
  <c r="C131" i="2"/>
  <c r="G93" i="2"/>
  <c r="C93" i="2"/>
  <c r="G92" i="2"/>
  <c r="C92" i="2"/>
  <c r="G130" i="2"/>
  <c r="C130" i="2"/>
  <c r="G129" i="2"/>
  <c r="C129" i="2"/>
  <c r="G128" i="2"/>
  <c r="C128" i="2"/>
  <c r="G127" i="2"/>
  <c r="C127" i="2"/>
  <c r="G91" i="2"/>
  <c r="C91" i="2"/>
  <c r="G90" i="2"/>
  <c r="C90" i="2"/>
  <c r="G89" i="2"/>
  <c r="C89" i="2"/>
  <c r="G88" i="2"/>
  <c r="C88" i="2"/>
  <c r="G87" i="2"/>
  <c r="C87" i="2"/>
  <c r="G86" i="2"/>
  <c r="C86" i="2"/>
  <c r="G85" i="2"/>
  <c r="C85" i="2"/>
  <c r="G84" i="2"/>
  <c r="C84" i="2"/>
  <c r="G83" i="2"/>
  <c r="C83" i="2"/>
  <c r="G82" i="2"/>
  <c r="C82" i="2"/>
  <c r="G81" i="2"/>
  <c r="C81" i="2"/>
  <c r="G80" i="2"/>
  <c r="C80" i="2"/>
  <c r="G79" i="2"/>
  <c r="C79" i="2"/>
  <c r="G78" i="2"/>
  <c r="C78" i="2"/>
  <c r="G77" i="2"/>
  <c r="C77" i="2"/>
  <c r="G76" i="2"/>
  <c r="C76" i="2"/>
  <c r="G75" i="2"/>
  <c r="C75" i="2"/>
  <c r="G74" i="2"/>
  <c r="C74" i="2"/>
  <c r="G126" i="2"/>
  <c r="C126" i="2"/>
  <c r="G125" i="2"/>
  <c r="C125" i="2"/>
  <c r="G73" i="2"/>
  <c r="C73" i="2"/>
  <c r="G72" i="2"/>
  <c r="C72" i="2"/>
  <c r="G71" i="2"/>
  <c r="C71" i="2"/>
  <c r="G70" i="2"/>
  <c r="C70" i="2"/>
  <c r="G69" i="2"/>
  <c r="C69" i="2"/>
  <c r="G68" i="2"/>
  <c r="C68" i="2"/>
  <c r="G67" i="2"/>
  <c r="C67" i="2"/>
  <c r="G66" i="2"/>
  <c r="C66" i="2"/>
  <c r="G65" i="2"/>
  <c r="C65" i="2"/>
  <c r="G64" i="2"/>
  <c r="C64" i="2"/>
  <c r="G63" i="2"/>
  <c r="C63" i="2"/>
  <c r="G62" i="2"/>
  <c r="C62" i="2"/>
  <c r="G61" i="2"/>
  <c r="C61" i="2"/>
  <c r="G124" i="2"/>
  <c r="C124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23" i="2"/>
  <c r="C123" i="2"/>
  <c r="G122" i="2"/>
  <c r="C122" i="2"/>
  <c r="G11" i="2"/>
  <c r="C11" i="2"/>
  <c r="G121" i="2"/>
  <c r="C121" i="2"/>
  <c r="G120" i="2"/>
  <c r="C120" i="2"/>
  <c r="G119" i="2"/>
  <c r="C119" i="2"/>
  <c r="G118" i="2"/>
  <c r="C118" i="2"/>
  <c r="G117" i="2"/>
  <c r="C117" i="2"/>
  <c r="G116" i="2"/>
  <c r="C116" i="2"/>
  <c r="G115" i="2"/>
  <c r="C115" i="2"/>
  <c r="G114" i="2"/>
  <c r="C114" i="2"/>
  <c r="G113" i="2"/>
  <c r="C113" i="2"/>
  <c r="G112" i="2"/>
  <c r="C112" i="2"/>
  <c r="G111" i="2"/>
  <c r="C111" i="2"/>
  <c r="G110" i="2"/>
  <c r="C110" i="2"/>
  <c r="G109" i="2"/>
  <c r="C109" i="2"/>
  <c r="G108" i="2"/>
  <c r="C108" i="2"/>
  <c r="G107" i="2"/>
  <c r="C107" i="2"/>
  <c r="G106" i="2"/>
  <c r="C106" i="2"/>
  <c r="G105" i="2"/>
  <c r="C105" i="2"/>
  <c r="G104" i="2"/>
  <c r="C104" i="2"/>
  <c r="G103" i="2"/>
  <c r="C103" i="2"/>
  <c r="G102" i="2"/>
  <c r="C102" i="2"/>
  <c r="G101" i="2"/>
  <c r="C101" i="2"/>
  <c r="G100" i="2"/>
  <c r="C100" i="2"/>
  <c r="G99" i="2"/>
  <c r="C99" i="2"/>
  <c r="G98" i="2"/>
  <c r="C98" i="2"/>
  <c r="H97" i="2"/>
  <c r="D97" i="2"/>
  <c r="B97" i="2"/>
  <c r="A97" i="2"/>
  <c r="H134" i="2"/>
  <c r="B134" i="2"/>
  <c r="D134" i="2"/>
  <c r="A134" i="2"/>
  <c r="H96" i="2"/>
  <c r="D96" i="2"/>
  <c r="B96" i="2"/>
  <c r="A96" i="2"/>
  <c r="H95" i="2"/>
  <c r="B95" i="2"/>
  <c r="D95" i="2"/>
  <c r="A95" i="2"/>
  <c r="H94" i="2"/>
  <c r="D94" i="2"/>
  <c r="B94" i="2"/>
  <c r="A94" i="2"/>
  <c r="H133" i="2"/>
  <c r="B133" i="2"/>
  <c r="D133" i="2"/>
  <c r="A133" i="2"/>
  <c r="H132" i="2"/>
  <c r="D132" i="2"/>
  <c r="B132" i="2"/>
  <c r="A132" i="2"/>
  <c r="H131" i="2"/>
  <c r="B131" i="2"/>
  <c r="D131" i="2"/>
  <c r="A131" i="2"/>
  <c r="H93" i="2"/>
  <c r="D93" i="2"/>
  <c r="B93" i="2"/>
  <c r="A93" i="2"/>
  <c r="H92" i="2"/>
  <c r="B92" i="2"/>
  <c r="D92" i="2"/>
  <c r="A92" i="2"/>
  <c r="H130" i="2"/>
  <c r="D130" i="2"/>
  <c r="B130" i="2"/>
  <c r="A130" i="2"/>
  <c r="H129" i="2"/>
  <c r="B129" i="2"/>
  <c r="D129" i="2"/>
  <c r="A129" i="2"/>
  <c r="H128" i="2"/>
  <c r="D128" i="2"/>
  <c r="B128" i="2"/>
  <c r="A128" i="2"/>
  <c r="H127" i="2"/>
  <c r="B127" i="2"/>
  <c r="D127" i="2"/>
  <c r="A127" i="2"/>
  <c r="H91" i="2"/>
  <c r="D91" i="2"/>
  <c r="B91" i="2"/>
  <c r="A91" i="2"/>
  <c r="H90" i="2"/>
  <c r="B90" i="2"/>
  <c r="D90" i="2"/>
  <c r="A90" i="2"/>
  <c r="H89" i="2"/>
  <c r="D89" i="2"/>
  <c r="B89" i="2"/>
  <c r="A89" i="2"/>
  <c r="H88" i="2"/>
  <c r="B88" i="2"/>
  <c r="D88" i="2"/>
  <c r="A88" i="2"/>
  <c r="H87" i="2"/>
  <c r="D87" i="2"/>
  <c r="B87" i="2"/>
  <c r="A87" i="2"/>
  <c r="H86" i="2"/>
  <c r="B86" i="2"/>
  <c r="D86" i="2"/>
  <c r="A86" i="2"/>
  <c r="H85" i="2"/>
  <c r="D85" i="2"/>
  <c r="B85" i="2"/>
  <c r="A85" i="2"/>
  <c r="H84" i="2"/>
  <c r="B84" i="2"/>
  <c r="D84" i="2"/>
  <c r="A84" i="2"/>
  <c r="H83" i="2"/>
  <c r="D83" i="2"/>
  <c r="B83" i="2"/>
  <c r="A83" i="2"/>
  <c r="H82" i="2"/>
  <c r="B82" i="2"/>
  <c r="D82" i="2"/>
  <c r="A82" i="2"/>
  <c r="H81" i="2"/>
  <c r="D81" i="2"/>
  <c r="B81" i="2"/>
  <c r="A81" i="2"/>
  <c r="H80" i="2"/>
  <c r="B80" i="2"/>
  <c r="D80" i="2"/>
  <c r="A80" i="2"/>
  <c r="H79" i="2"/>
  <c r="D79" i="2"/>
  <c r="B79" i="2"/>
  <c r="A79" i="2"/>
  <c r="H78" i="2"/>
  <c r="B78" i="2"/>
  <c r="D78" i="2"/>
  <c r="A78" i="2"/>
  <c r="H77" i="2"/>
  <c r="D77" i="2"/>
  <c r="B77" i="2"/>
  <c r="A77" i="2"/>
  <c r="H76" i="2"/>
  <c r="B76" i="2"/>
  <c r="D76" i="2"/>
  <c r="A76" i="2"/>
  <c r="H75" i="2"/>
  <c r="D75" i="2"/>
  <c r="B75" i="2"/>
  <c r="A75" i="2"/>
  <c r="H74" i="2"/>
  <c r="B74" i="2"/>
  <c r="D74" i="2"/>
  <c r="A74" i="2"/>
  <c r="H126" i="2"/>
  <c r="D126" i="2"/>
  <c r="B126" i="2"/>
  <c r="A126" i="2"/>
  <c r="H125" i="2"/>
  <c r="B125" i="2"/>
  <c r="D125" i="2"/>
  <c r="A125" i="2"/>
  <c r="H73" i="2"/>
  <c r="D73" i="2"/>
  <c r="B73" i="2"/>
  <c r="A73" i="2"/>
  <c r="H72" i="2"/>
  <c r="B72" i="2"/>
  <c r="D72" i="2"/>
  <c r="A72" i="2"/>
  <c r="H71" i="2"/>
  <c r="D71" i="2"/>
  <c r="B71" i="2"/>
  <c r="A71" i="2"/>
  <c r="H70" i="2"/>
  <c r="B70" i="2"/>
  <c r="D70" i="2"/>
  <c r="A70" i="2"/>
  <c r="H69" i="2"/>
  <c r="D69" i="2"/>
  <c r="B69" i="2"/>
  <c r="A69" i="2"/>
  <c r="H68" i="2"/>
  <c r="B68" i="2"/>
  <c r="D68" i="2"/>
  <c r="A68" i="2"/>
  <c r="H67" i="2"/>
  <c r="D67" i="2"/>
  <c r="B67" i="2"/>
  <c r="A67" i="2"/>
  <c r="H66" i="2"/>
  <c r="B66" i="2"/>
  <c r="D66" i="2"/>
  <c r="A66" i="2"/>
  <c r="H65" i="2"/>
  <c r="D65" i="2"/>
  <c r="B65" i="2"/>
  <c r="A65" i="2"/>
  <c r="H64" i="2"/>
  <c r="B64" i="2"/>
  <c r="D64" i="2"/>
  <c r="A64" i="2"/>
  <c r="H63" i="2"/>
  <c r="D63" i="2"/>
  <c r="B63" i="2"/>
  <c r="A63" i="2"/>
  <c r="H62" i="2"/>
  <c r="B62" i="2"/>
  <c r="D62" i="2"/>
  <c r="A62" i="2"/>
  <c r="H61" i="2"/>
  <c r="D61" i="2"/>
  <c r="B61" i="2"/>
  <c r="A61" i="2"/>
  <c r="H124" i="2"/>
  <c r="B124" i="2"/>
  <c r="D124" i="2"/>
  <c r="A124" i="2"/>
  <c r="H60" i="2"/>
  <c r="D60" i="2"/>
  <c r="B60" i="2"/>
  <c r="A60" i="2"/>
  <c r="H59" i="2"/>
  <c r="B59" i="2"/>
  <c r="D59" i="2"/>
  <c r="A59" i="2"/>
  <c r="H58" i="2"/>
  <c r="D58" i="2"/>
  <c r="B58" i="2"/>
  <c r="A58" i="2"/>
  <c r="H57" i="2"/>
  <c r="B57" i="2"/>
  <c r="D57" i="2"/>
  <c r="A57" i="2"/>
  <c r="H56" i="2"/>
  <c r="F56" i="2"/>
  <c r="D56" i="2"/>
  <c r="B56" i="2"/>
  <c r="A56" i="2"/>
  <c r="H55" i="2"/>
  <c r="B55" i="2"/>
  <c r="F55" i="2"/>
  <c r="D55" i="2"/>
  <c r="A55" i="2"/>
  <c r="H54" i="2"/>
  <c r="F54" i="2"/>
  <c r="D54" i="2"/>
  <c r="B54" i="2"/>
  <c r="A54" i="2"/>
  <c r="H53" i="2"/>
  <c r="F53" i="2"/>
  <c r="D53" i="2"/>
  <c r="B53" i="2"/>
  <c r="A53" i="2"/>
  <c r="H52" i="2"/>
  <c r="F52" i="2"/>
  <c r="D52" i="2"/>
  <c r="B52" i="2"/>
  <c r="A52" i="2"/>
  <c r="H51" i="2"/>
  <c r="D51" i="2"/>
  <c r="B51" i="2"/>
  <c r="A51" i="2"/>
  <c r="H50" i="2"/>
  <c r="B50" i="2"/>
  <c r="D50" i="2"/>
  <c r="A50" i="2"/>
  <c r="H49" i="2"/>
  <c r="D49" i="2"/>
  <c r="B49" i="2"/>
  <c r="A49" i="2"/>
  <c r="H48" i="2"/>
  <c r="B48" i="2"/>
  <c r="D48" i="2"/>
  <c r="A48" i="2"/>
  <c r="H47" i="2"/>
  <c r="D47" i="2"/>
  <c r="B47" i="2"/>
  <c r="A47" i="2"/>
  <c r="H46" i="2"/>
  <c r="B46" i="2"/>
  <c r="D46" i="2"/>
  <c r="A46" i="2"/>
  <c r="H45" i="2"/>
  <c r="D45" i="2"/>
  <c r="B45" i="2"/>
  <c r="A45" i="2"/>
  <c r="H44" i="2"/>
  <c r="B44" i="2"/>
  <c r="D44" i="2"/>
  <c r="A44" i="2"/>
  <c r="H43" i="2"/>
  <c r="D43" i="2"/>
  <c r="B43" i="2"/>
  <c r="A43" i="2"/>
  <c r="H42" i="2"/>
  <c r="B42" i="2"/>
  <c r="D42" i="2"/>
  <c r="A42" i="2"/>
  <c r="H41" i="2"/>
  <c r="D41" i="2"/>
  <c r="B41" i="2"/>
  <c r="A41" i="2"/>
  <c r="H40" i="2"/>
  <c r="B40" i="2"/>
  <c r="D40" i="2"/>
  <c r="A40" i="2"/>
  <c r="H39" i="2"/>
  <c r="D39" i="2"/>
  <c r="B39" i="2"/>
  <c r="A39" i="2"/>
  <c r="H38" i="2"/>
  <c r="B38" i="2"/>
  <c r="D38" i="2"/>
  <c r="A38" i="2"/>
  <c r="H37" i="2"/>
  <c r="D37" i="2"/>
  <c r="B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23" i="2"/>
  <c r="D123" i="2"/>
  <c r="B123" i="2"/>
  <c r="A123" i="2"/>
  <c r="H122" i="2"/>
  <c r="B122" i="2"/>
  <c r="D122" i="2"/>
  <c r="A122" i="2"/>
  <c r="H11" i="2"/>
  <c r="D11" i="2"/>
  <c r="B11" i="2"/>
  <c r="A11" i="2"/>
  <c r="H121" i="2"/>
  <c r="B121" i="2"/>
  <c r="D121" i="2"/>
  <c r="A121" i="2"/>
  <c r="H120" i="2"/>
  <c r="D120" i="2"/>
  <c r="B120" i="2"/>
  <c r="A120" i="2"/>
  <c r="H119" i="2"/>
  <c r="B119" i="2"/>
  <c r="D119" i="2"/>
  <c r="A119" i="2"/>
  <c r="H118" i="2"/>
  <c r="D118" i="2"/>
  <c r="B118" i="2"/>
  <c r="A118" i="2"/>
  <c r="H117" i="2"/>
  <c r="B117" i="2"/>
  <c r="D117" i="2"/>
  <c r="A117" i="2"/>
  <c r="H116" i="2"/>
  <c r="D116" i="2"/>
  <c r="B116" i="2"/>
  <c r="A116" i="2"/>
  <c r="H115" i="2"/>
  <c r="B115" i="2"/>
  <c r="D115" i="2"/>
  <c r="A115" i="2"/>
  <c r="H114" i="2"/>
  <c r="D114" i="2"/>
  <c r="B114" i="2"/>
  <c r="A114" i="2"/>
  <c r="H113" i="2"/>
  <c r="B113" i="2"/>
  <c r="D113" i="2"/>
  <c r="A113" i="2"/>
  <c r="H112" i="2"/>
  <c r="D112" i="2"/>
  <c r="B112" i="2"/>
  <c r="A112" i="2"/>
  <c r="H111" i="2"/>
  <c r="B111" i="2"/>
  <c r="D111" i="2"/>
  <c r="A111" i="2"/>
  <c r="H110" i="2"/>
  <c r="D110" i="2"/>
  <c r="B110" i="2"/>
  <c r="A110" i="2"/>
  <c r="H109" i="2"/>
  <c r="B109" i="2"/>
  <c r="D109" i="2"/>
  <c r="A109" i="2"/>
  <c r="H108" i="2"/>
  <c r="D108" i="2"/>
  <c r="B108" i="2"/>
  <c r="A108" i="2"/>
  <c r="H107" i="2"/>
  <c r="B107" i="2"/>
  <c r="D107" i="2"/>
  <c r="A107" i="2"/>
  <c r="H106" i="2"/>
  <c r="D106" i="2"/>
  <c r="B106" i="2"/>
  <c r="A106" i="2"/>
  <c r="H105" i="2"/>
  <c r="B105" i="2"/>
  <c r="D105" i="2"/>
  <c r="A105" i="2"/>
  <c r="H104" i="2"/>
  <c r="D104" i="2"/>
  <c r="B104" i="2"/>
  <c r="A104" i="2"/>
  <c r="H103" i="2"/>
  <c r="B103" i="2"/>
  <c r="D103" i="2"/>
  <c r="A103" i="2"/>
  <c r="H102" i="2"/>
  <c r="D102" i="2"/>
  <c r="B102" i="2"/>
  <c r="A102" i="2"/>
  <c r="H101" i="2"/>
  <c r="B101" i="2"/>
  <c r="D101" i="2"/>
  <c r="A101" i="2"/>
  <c r="H100" i="2"/>
  <c r="D100" i="2"/>
  <c r="B100" i="2"/>
  <c r="A100" i="2"/>
  <c r="H99" i="2"/>
  <c r="B99" i="2"/>
  <c r="D99" i="2"/>
  <c r="A99" i="2"/>
  <c r="H98" i="2"/>
  <c r="D98" i="2"/>
  <c r="B98" i="2"/>
  <c r="A98" i="2"/>
  <c r="Q147" i="1"/>
  <c r="Q148" i="1"/>
  <c r="Q149" i="1"/>
  <c r="Q151" i="1"/>
  <c r="Q130" i="1"/>
  <c r="Q132" i="1"/>
  <c r="C7" i="1"/>
  <c r="C8" i="1"/>
  <c r="F17" i="1"/>
  <c r="C17" i="1"/>
  <c r="Q142" i="1"/>
  <c r="Q143" i="1"/>
  <c r="Q42" i="1"/>
  <c r="Q44" i="1"/>
  <c r="Q47" i="1"/>
  <c r="Q49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1" i="1"/>
  <c r="Q133" i="1"/>
  <c r="Q134" i="1"/>
  <c r="Q135" i="1"/>
  <c r="Q136" i="1"/>
  <c r="Q137" i="1"/>
  <c r="Q46" i="1"/>
  <c r="E76" i="2"/>
  <c r="E83" i="2"/>
  <c r="E130" i="2"/>
  <c r="E21" i="1"/>
  <c r="F21" i="1"/>
  <c r="E26" i="1"/>
  <c r="F26" i="1"/>
  <c r="E34" i="1"/>
  <c r="F34" i="1"/>
  <c r="E43" i="1"/>
  <c r="F43" i="1"/>
  <c r="E138" i="1"/>
  <c r="F138" i="1"/>
  <c r="G138" i="1"/>
  <c r="I138" i="1"/>
  <c r="E62" i="1"/>
  <c r="F62" i="1"/>
  <c r="E106" i="1"/>
  <c r="F106" i="1"/>
  <c r="G106" i="1"/>
  <c r="I106" i="1"/>
  <c r="E69" i="1"/>
  <c r="F69" i="1"/>
  <c r="E105" i="1"/>
  <c r="F105" i="1"/>
  <c r="G105" i="1"/>
  <c r="I105" i="1"/>
  <c r="E127" i="1"/>
  <c r="F127" i="1"/>
  <c r="E133" i="1"/>
  <c r="F133" i="1"/>
  <c r="G133" i="1"/>
  <c r="I133" i="1"/>
  <c r="E142" i="1"/>
  <c r="F142" i="1"/>
  <c r="E72" i="1"/>
  <c r="F72" i="1"/>
  <c r="G72" i="1"/>
  <c r="I72" i="1"/>
  <c r="E71" i="1"/>
  <c r="F71" i="1"/>
  <c r="E87" i="1"/>
  <c r="F87" i="1"/>
  <c r="G87" i="1"/>
  <c r="I87" i="1"/>
  <c r="E112" i="1"/>
  <c r="F112" i="1"/>
  <c r="E59" i="1"/>
  <c r="F59" i="1"/>
  <c r="G59" i="1"/>
  <c r="I59" i="1"/>
  <c r="E132" i="1"/>
  <c r="F132" i="1"/>
  <c r="E29" i="1"/>
  <c r="F29" i="1"/>
  <c r="G31" i="1"/>
  <c r="H31" i="1"/>
  <c r="E37" i="1"/>
  <c r="F37" i="1"/>
  <c r="G37" i="1"/>
  <c r="I37" i="1"/>
  <c r="E50" i="1"/>
  <c r="E141" i="1"/>
  <c r="F141" i="1"/>
  <c r="E78" i="1"/>
  <c r="F78" i="1"/>
  <c r="E111" i="1"/>
  <c r="F111" i="1"/>
  <c r="G111" i="1"/>
  <c r="I111" i="1"/>
  <c r="E75" i="1"/>
  <c r="F75" i="1"/>
  <c r="E115" i="1"/>
  <c r="F115" i="1"/>
  <c r="E135" i="1"/>
  <c r="F135" i="1"/>
  <c r="E81" i="1"/>
  <c r="F81" i="1"/>
  <c r="G81" i="1"/>
  <c r="J81" i="1"/>
  <c r="E148" i="1"/>
  <c r="F148" i="1"/>
  <c r="E80" i="1"/>
  <c r="F80" i="1"/>
  <c r="E98" i="1"/>
  <c r="E121" i="1"/>
  <c r="F121" i="1"/>
  <c r="G121" i="1"/>
  <c r="I121" i="1"/>
  <c r="E60" i="1"/>
  <c r="F60" i="1"/>
  <c r="G21" i="1"/>
  <c r="E24" i="1"/>
  <c r="F24" i="1"/>
  <c r="G26" i="1"/>
  <c r="H26" i="1"/>
  <c r="E32" i="1"/>
  <c r="F32" i="1"/>
  <c r="G34" i="1"/>
  <c r="I34" i="1"/>
  <c r="E40" i="1"/>
  <c r="F40" i="1"/>
  <c r="G43" i="1"/>
  <c r="H43" i="1"/>
  <c r="E116" i="1"/>
  <c r="F116" i="1"/>
  <c r="G116" i="1"/>
  <c r="I116" i="1"/>
  <c r="E146" i="1"/>
  <c r="F146" i="1"/>
  <c r="E49" i="1"/>
  <c r="F49" i="1"/>
  <c r="G62" i="1"/>
  <c r="I62" i="1"/>
  <c r="E103" i="1"/>
  <c r="F103" i="1"/>
  <c r="G103" i="1"/>
  <c r="I103" i="1"/>
  <c r="E67" i="1"/>
  <c r="F67" i="1"/>
  <c r="G69" i="1"/>
  <c r="I69" i="1"/>
  <c r="E93" i="1"/>
  <c r="F93" i="1"/>
  <c r="E120" i="1"/>
  <c r="F120" i="1"/>
  <c r="G127" i="1"/>
  <c r="I127" i="1"/>
  <c r="E126" i="1"/>
  <c r="F126" i="1"/>
  <c r="G126" i="1"/>
  <c r="I126" i="1"/>
  <c r="E99" i="1"/>
  <c r="F99" i="1"/>
  <c r="G142" i="1"/>
  <c r="I142" i="1"/>
  <c r="E42" i="1"/>
  <c r="F42" i="1"/>
  <c r="E65" i="1"/>
  <c r="G71" i="1"/>
  <c r="I71" i="1"/>
  <c r="E108" i="1"/>
  <c r="F108" i="1"/>
  <c r="G108" i="1"/>
  <c r="I108" i="1"/>
  <c r="E125" i="1"/>
  <c r="F125" i="1"/>
  <c r="G112" i="1"/>
  <c r="I112" i="1"/>
  <c r="E57" i="1"/>
  <c r="E27" i="1"/>
  <c r="F27" i="1"/>
  <c r="G29" i="1"/>
  <c r="H29" i="1"/>
  <c r="E35" i="1"/>
  <c r="F35" i="1"/>
  <c r="G35" i="1"/>
  <c r="I35" i="1"/>
  <c r="E45" i="1"/>
  <c r="F45" i="1"/>
  <c r="E139" i="1"/>
  <c r="F139" i="1"/>
  <c r="G141" i="1"/>
  <c r="I141" i="1"/>
  <c r="E63" i="1"/>
  <c r="F63" i="1"/>
  <c r="G78" i="1"/>
  <c r="I78" i="1"/>
  <c r="E107" i="1"/>
  <c r="F107" i="1"/>
  <c r="E70" i="1"/>
  <c r="F70" i="1"/>
  <c r="G70" i="1"/>
  <c r="I70" i="1"/>
  <c r="G75" i="1"/>
  <c r="I75" i="1"/>
  <c r="E113" i="1"/>
  <c r="F113" i="1"/>
  <c r="G115" i="1"/>
  <c r="I115" i="1"/>
  <c r="E128" i="1"/>
  <c r="F128" i="1"/>
  <c r="G135" i="1"/>
  <c r="I135" i="1"/>
  <c r="E46" i="1"/>
  <c r="F46" i="1"/>
  <c r="E143" i="1"/>
  <c r="F143" i="1"/>
  <c r="G143" i="1"/>
  <c r="I143" i="1"/>
  <c r="G148" i="1"/>
  <c r="J148" i="1"/>
  <c r="E73" i="1"/>
  <c r="F73" i="1"/>
  <c r="G80" i="1"/>
  <c r="I80" i="1"/>
  <c r="E94" i="1"/>
  <c r="F94" i="1"/>
  <c r="E88" i="1"/>
  <c r="F88" i="1"/>
  <c r="E53" i="1"/>
  <c r="F53" i="1"/>
  <c r="G53" i="1"/>
  <c r="I53" i="1"/>
  <c r="G60" i="1"/>
  <c r="I60" i="1"/>
  <c r="E52" i="1"/>
  <c r="F52" i="1"/>
  <c r="E22" i="1"/>
  <c r="F22" i="1"/>
  <c r="G24" i="1"/>
  <c r="H24" i="1"/>
  <c r="E30" i="1"/>
  <c r="F30" i="1"/>
  <c r="G30" i="1"/>
  <c r="H30" i="1"/>
  <c r="G32" i="1"/>
  <c r="H32" i="1"/>
  <c r="E38" i="1"/>
  <c r="F38" i="1"/>
  <c r="G40" i="1"/>
  <c r="I40" i="1"/>
  <c r="E51" i="1"/>
  <c r="F51" i="1"/>
  <c r="G51" i="1"/>
  <c r="I51" i="1"/>
  <c r="E144" i="1"/>
  <c r="F144" i="1"/>
  <c r="G146" i="1"/>
  <c r="I146" i="1"/>
  <c r="G49" i="1"/>
  <c r="I49" i="1"/>
  <c r="E90" i="1"/>
  <c r="E137" i="1"/>
  <c r="F137" i="1"/>
  <c r="G67" i="1"/>
  <c r="I67" i="1"/>
  <c r="E86" i="1"/>
  <c r="F86" i="1"/>
  <c r="G93" i="1"/>
  <c r="I93" i="1"/>
  <c r="E118" i="1"/>
  <c r="F118" i="1"/>
  <c r="G120" i="1"/>
  <c r="I120" i="1"/>
  <c r="E131" i="1"/>
  <c r="F131" i="1"/>
  <c r="G131" i="1"/>
  <c r="I131" i="1"/>
  <c r="E84" i="1"/>
  <c r="F84" i="1"/>
  <c r="G99" i="1"/>
  <c r="J99" i="1"/>
  <c r="E149" i="1"/>
  <c r="F149" i="1"/>
  <c r="G42" i="1"/>
  <c r="I42" i="1"/>
  <c r="E82" i="1"/>
  <c r="E100" i="1"/>
  <c r="F100" i="1"/>
  <c r="G100" i="1"/>
  <c r="I100" i="1"/>
  <c r="E122" i="1"/>
  <c r="F122" i="1"/>
  <c r="G125" i="1"/>
  <c r="I125" i="1"/>
  <c r="E55" i="1"/>
  <c r="F55" i="1"/>
  <c r="E25" i="1"/>
  <c r="F25" i="1"/>
  <c r="G27" i="1"/>
  <c r="H27" i="1"/>
  <c r="E33" i="1"/>
  <c r="F33" i="1"/>
  <c r="E41" i="1"/>
  <c r="F41" i="1"/>
  <c r="G41" i="1"/>
  <c r="I41" i="1"/>
  <c r="G45" i="1"/>
  <c r="I45" i="1"/>
  <c r="E117" i="1"/>
  <c r="F117" i="1"/>
  <c r="G117" i="1"/>
  <c r="I117" i="1"/>
  <c r="G139" i="1"/>
  <c r="I139" i="1"/>
  <c r="E150" i="1"/>
  <c r="F150" i="1"/>
  <c r="E47" i="1"/>
  <c r="F47" i="1"/>
  <c r="G47" i="1"/>
  <c r="I47" i="1"/>
  <c r="G63" i="1"/>
  <c r="I63" i="1"/>
  <c r="E104" i="1"/>
  <c r="F104" i="1"/>
  <c r="G107" i="1"/>
  <c r="I107" i="1"/>
  <c r="E68" i="1"/>
  <c r="F68" i="1"/>
  <c r="G68" i="1"/>
  <c r="I68" i="1"/>
  <c r="E96" i="1"/>
  <c r="F96" i="1"/>
  <c r="G113" i="1"/>
  <c r="I113" i="1"/>
  <c r="E124" i="1"/>
  <c r="F124" i="1"/>
  <c r="G124" i="1"/>
  <c r="I124" i="1"/>
  <c r="G128" i="1"/>
  <c r="I128" i="1"/>
  <c r="E129" i="1"/>
  <c r="F129" i="1"/>
  <c r="G46" i="1"/>
  <c r="H46" i="1"/>
  <c r="E109" i="1"/>
  <c r="F109" i="1"/>
  <c r="G109" i="1"/>
  <c r="J109" i="1"/>
  <c r="E44" i="1"/>
  <c r="F44" i="1"/>
  <c r="G73" i="1"/>
  <c r="I73" i="1"/>
  <c r="E66" i="1"/>
  <c r="G94" i="1"/>
  <c r="I94" i="1"/>
  <c r="E83" i="1"/>
  <c r="F83" i="1"/>
  <c r="G88" i="1"/>
  <c r="I88" i="1"/>
  <c r="E97" i="1"/>
  <c r="F97" i="1"/>
  <c r="G97" i="1"/>
  <c r="I97" i="1"/>
  <c r="E58" i="1"/>
  <c r="G52" i="1"/>
  <c r="I52" i="1"/>
  <c r="G22" i="1"/>
  <c r="I22" i="1"/>
  <c r="E28" i="1"/>
  <c r="F28" i="1"/>
  <c r="G28" i="1"/>
  <c r="H28" i="1"/>
  <c r="E36" i="1"/>
  <c r="F36" i="1"/>
  <c r="G36" i="1"/>
  <c r="I36" i="1"/>
  <c r="G38" i="1"/>
  <c r="I38" i="1"/>
  <c r="E48" i="1"/>
  <c r="F48" i="1"/>
  <c r="G48" i="1"/>
  <c r="I48" i="1"/>
  <c r="E140" i="1"/>
  <c r="F140" i="1"/>
  <c r="G140" i="1"/>
  <c r="I140" i="1"/>
  <c r="G144" i="1"/>
  <c r="I144" i="1"/>
  <c r="E77" i="1"/>
  <c r="F77" i="1"/>
  <c r="G77" i="1"/>
  <c r="I77" i="1"/>
  <c r="E110" i="1"/>
  <c r="F110" i="1"/>
  <c r="G110" i="1"/>
  <c r="I110" i="1"/>
  <c r="G137" i="1"/>
  <c r="I137" i="1"/>
  <c r="E74" i="1"/>
  <c r="G86" i="1"/>
  <c r="I86" i="1"/>
  <c r="E114" i="1"/>
  <c r="F114" i="1"/>
  <c r="G114" i="1"/>
  <c r="I114" i="1"/>
  <c r="G118" i="1"/>
  <c r="I118" i="1"/>
  <c r="E134" i="1"/>
  <c r="F134" i="1"/>
  <c r="G134" i="1"/>
  <c r="I134" i="1"/>
  <c r="E79" i="1"/>
  <c r="F79" i="1"/>
  <c r="G79" i="1"/>
  <c r="J79" i="1"/>
  <c r="G84" i="1"/>
  <c r="J84" i="1"/>
  <c r="E147" i="1"/>
  <c r="F147" i="1"/>
  <c r="G147" i="1"/>
  <c r="J147" i="1"/>
  <c r="G149" i="1"/>
  <c r="J149" i="1"/>
  <c r="E76" i="1"/>
  <c r="F76" i="1"/>
  <c r="G76" i="1"/>
  <c r="I76" i="1"/>
  <c r="E95" i="1"/>
  <c r="F95" i="1"/>
  <c r="G95" i="1"/>
  <c r="I95" i="1"/>
  <c r="E89" i="1"/>
  <c r="F89" i="1"/>
  <c r="G89" i="1"/>
  <c r="I89" i="1"/>
  <c r="G122" i="1"/>
  <c r="I122" i="1"/>
  <c r="E54" i="1"/>
  <c r="F54" i="1"/>
  <c r="G54" i="1"/>
  <c r="I54" i="1"/>
  <c r="G55" i="1"/>
  <c r="I55" i="1"/>
  <c r="E130" i="1"/>
  <c r="F130" i="1"/>
  <c r="E23" i="1"/>
  <c r="F23" i="1"/>
  <c r="G23" i="1"/>
  <c r="I23" i="1"/>
  <c r="G25" i="1"/>
  <c r="H25" i="1"/>
  <c r="E31" i="1"/>
  <c r="F31" i="1"/>
  <c r="G33" i="1"/>
  <c r="I33" i="1"/>
  <c r="E39" i="1"/>
  <c r="F39" i="1"/>
  <c r="G39" i="1"/>
  <c r="I39" i="1"/>
  <c r="E101" i="1"/>
  <c r="F101" i="1"/>
  <c r="G101" i="1"/>
  <c r="I101" i="1"/>
  <c r="E145" i="1"/>
  <c r="F145" i="1"/>
  <c r="G145" i="1"/>
  <c r="I145" i="1"/>
  <c r="G150" i="1"/>
  <c r="I150" i="1"/>
  <c r="E91" i="1"/>
  <c r="F91" i="1"/>
  <c r="G91" i="1"/>
  <c r="I91" i="1"/>
  <c r="G104" i="1"/>
  <c r="I104" i="1"/>
  <c r="E64" i="1"/>
  <c r="F64" i="1"/>
  <c r="G64" i="1"/>
  <c r="I64" i="1"/>
  <c r="E92" i="1"/>
  <c r="F92" i="1"/>
  <c r="G92" i="1"/>
  <c r="I92" i="1"/>
  <c r="G96" i="1"/>
  <c r="I96" i="1"/>
  <c r="E119" i="1"/>
  <c r="F119" i="1"/>
  <c r="G119" i="1"/>
  <c r="I119" i="1"/>
  <c r="E136" i="1"/>
  <c r="F136" i="1"/>
  <c r="G136" i="1"/>
  <c r="I136" i="1"/>
  <c r="G129" i="1"/>
  <c r="I129" i="1"/>
  <c r="E85" i="1"/>
  <c r="F85" i="1"/>
  <c r="G85" i="1"/>
  <c r="J85" i="1"/>
  <c r="E151" i="1"/>
  <c r="F151" i="1"/>
  <c r="G151" i="1"/>
  <c r="J151" i="1"/>
  <c r="G44" i="1"/>
  <c r="I44" i="1"/>
  <c r="E61" i="1"/>
  <c r="F61" i="1"/>
  <c r="G61" i="1"/>
  <c r="I61" i="1"/>
  <c r="E102" i="1"/>
  <c r="F102" i="1"/>
  <c r="G102" i="1"/>
  <c r="I102" i="1"/>
  <c r="G83" i="1"/>
  <c r="I83" i="1"/>
  <c r="E123" i="1"/>
  <c r="F123" i="1"/>
  <c r="G123" i="1"/>
  <c r="I123" i="1"/>
  <c r="E56" i="1"/>
  <c r="F56" i="1"/>
  <c r="G56" i="1"/>
  <c r="I56" i="1"/>
  <c r="E19" i="2"/>
  <c r="E29" i="2"/>
  <c r="E39" i="2"/>
  <c r="E44" i="2"/>
  <c r="E124" i="2"/>
  <c r="E66" i="2"/>
  <c r="E72" i="2"/>
  <c r="E92" i="2"/>
  <c r="E95" i="2"/>
  <c r="E20" i="2"/>
  <c r="E30" i="2"/>
  <c r="E45" i="2"/>
  <c r="E61" i="2"/>
  <c r="E67" i="2"/>
  <c r="E73" i="2"/>
  <c r="E77" i="2"/>
  <c r="E84" i="2"/>
  <c r="E91" i="2"/>
  <c r="E93" i="2"/>
  <c r="E96" i="2"/>
  <c r="E123" i="2"/>
  <c r="E16" i="2"/>
  <c r="E40" i="2"/>
  <c r="E46" i="2"/>
  <c r="E56" i="2"/>
  <c r="E68" i="2"/>
  <c r="E125" i="2"/>
  <c r="E78" i="2"/>
  <c r="E131" i="2"/>
  <c r="E134" i="2"/>
  <c r="F82" i="1"/>
  <c r="G82" i="1"/>
  <c r="I82" i="1"/>
  <c r="E42" i="2"/>
  <c r="F65" i="1"/>
  <c r="G65" i="1"/>
  <c r="I65" i="1"/>
  <c r="E25" i="2"/>
  <c r="F98" i="1"/>
  <c r="G98" i="1"/>
  <c r="I98" i="1"/>
  <c r="E58" i="2"/>
  <c r="E71" i="2"/>
  <c r="E82" i="2"/>
  <c r="E14" i="2"/>
  <c r="E53" i="2"/>
  <c r="E36" i="2"/>
  <c r="E69" i="2"/>
  <c r="E33" i="2"/>
  <c r="E111" i="2"/>
  <c r="E120" i="2"/>
  <c r="E119" i="2"/>
  <c r="E55" i="2"/>
  <c r="F58" i="1"/>
  <c r="G58" i="1"/>
  <c r="I58" i="1"/>
  <c r="E18" i="2"/>
  <c r="E65" i="2"/>
  <c r="E64" i="2"/>
  <c r="E133" i="2"/>
  <c r="E37" i="2"/>
  <c r="E22" i="2"/>
  <c r="E62" i="2"/>
  <c r="E15" i="2"/>
  <c r="E100" i="2"/>
  <c r="E115" i="2"/>
  <c r="E108" i="2"/>
  <c r="F74" i="1"/>
  <c r="G74" i="1"/>
  <c r="I74" i="1"/>
  <c r="E34" i="2"/>
  <c r="F57" i="1"/>
  <c r="G57" i="1"/>
  <c r="I57" i="1"/>
  <c r="E17" i="2"/>
  <c r="I21" i="1"/>
  <c r="E60" i="2"/>
  <c r="E59" i="2"/>
  <c r="E128" i="2"/>
  <c r="E32" i="2"/>
  <c r="E97" i="2"/>
  <c r="E57" i="2"/>
  <c r="E117" i="2"/>
  <c r="E104" i="2"/>
  <c r="E103" i="2"/>
  <c r="E94" i="2"/>
  <c r="E49" i="2"/>
  <c r="E54" i="2"/>
  <c r="E87" i="2"/>
  <c r="E86" i="2"/>
  <c r="E132" i="2"/>
  <c r="E51" i="2"/>
  <c r="E106" i="2"/>
  <c r="E121" i="2"/>
  <c r="E99" i="2"/>
  <c r="E118" i="2"/>
  <c r="F50" i="1"/>
  <c r="G50" i="1"/>
  <c r="E122" i="2"/>
  <c r="E43" i="2"/>
  <c r="E48" i="2"/>
  <c r="E81" i="2"/>
  <c r="E80" i="2"/>
  <c r="E127" i="2"/>
  <c r="E41" i="2"/>
  <c r="E101" i="2"/>
  <c r="E110" i="2"/>
  <c r="E113" i="2"/>
  <c r="E90" i="2"/>
  <c r="E24" i="2"/>
  <c r="E89" i="2"/>
  <c r="E28" i="2"/>
  <c r="E38" i="2"/>
  <c r="E75" i="2"/>
  <c r="E74" i="2"/>
  <c r="E85" i="2"/>
  <c r="E35" i="2"/>
  <c r="E21" i="2"/>
  <c r="E105" i="2"/>
  <c r="E114" i="2"/>
  <c r="E102" i="2"/>
  <c r="F90" i="1"/>
  <c r="G90" i="1"/>
  <c r="I90" i="1"/>
  <c r="E50" i="2"/>
  <c r="E129" i="2"/>
  <c r="E27" i="2"/>
  <c r="E70" i="2"/>
  <c r="E52" i="2"/>
  <c r="E79" i="2"/>
  <c r="E31" i="2"/>
  <c r="E11" i="2"/>
  <c r="E109" i="2"/>
  <c r="E112" i="2"/>
  <c r="F66" i="1"/>
  <c r="G66" i="1"/>
  <c r="I66" i="1"/>
  <c r="E26" i="2"/>
  <c r="E88" i="2"/>
  <c r="E23" i="2"/>
  <c r="E63" i="2"/>
  <c r="E47" i="2"/>
  <c r="E126" i="2"/>
  <c r="E12" i="2"/>
  <c r="E116" i="2"/>
  <c r="E13" i="2"/>
  <c r="E98" i="2"/>
  <c r="E107" i="2"/>
  <c r="I50" i="1"/>
  <c r="C11" i="1"/>
  <c r="C12" i="1"/>
  <c r="O152" i="1" l="1"/>
  <c r="C16" i="1"/>
  <c r="D18" i="1" s="1"/>
  <c r="O117" i="1"/>
  <c r="O39" i="1"/>
  <c r="O29" i="1"/>
  <c r="O146" i="1"/>
  <c r="O51" i="1"/>
  <c r="O47" i="1"/>
  <c r="O115" i="1"/>
  <c r="O56" i="1"/>
  <c r="O123" i="1"/>
  <c r="O136" i="1"/>
  <c r="O111" i="1"/>
  <c r="C15" i="1"/>
  <c r="O148" i="1"/>
  <c r="O139" i="1"/>
  <c r="O60" i="1"/>
  <c r="O140" i="1"/>
  <c r="O77" i="1"/>
  <c r="O108" i="1"/>
  <c r="O87" i="1"/>
  <c r="O138" i="1"/>
  <c r="O49" i="1"/>
  <c r="O122" i="1"/>
  <c r="O150" i="1"/>
  <c r="O101" i="1"/>
  <c r="O37" i="1"/>
  <c r="O27" i="1"/>
  <c r="O144" i="1"/>
  <c r="O58" i="1"/>
  <c r="O125" i="1"/>
  <c r="O128" i="1"/>
  <c r="O64" i="1"/>
  <c r="O133" i="1"/>
  <c r="O75" i="1"/>
  <c r="O81" i="1"/>
  <c r="O54" i="1"/>
  <c r="O71" i="1"/>
  <c r="O24" i="1"/>
  <c r="O78" i="1"/>
  <c r="O22" i="1"/>
  <c r="O151" i="1"/>
  <c r="O98" i="1"/>
  <c r="O100" i="1"/>
  <c r="O28" i="1"/>
  <c r="O145" i="1"/>
  <c r="O50" i="1"/>
  <c r="O35" i="1"/>
  <c r="O52" i="1"/>
  <c r="O66" i="1"/>
  <c r="O135" i="1"/>
  <c r="O53" i="1"/>
  <c r="O72" i="1"/>
  <c r="O92" i="1"/>
  <c r="O83" i="1"/>
  <c r="O89" i="1"/>
  <c r="O62" i="1"/>
  <c r="O129" i="1"/>
  <c r="O104" i="1"/>
  <c r="O34" i="1"/>
  <c r="O93" i="1"/>
  <c r="O106" i="1"/>
  <c r="O43" i="1"/>
  <c r="O102" i="1"/>
  <c r="O134" i="1"/>
  <c r="O30" i="1"/>
  <c r="O118" i="1"/>
  <c r="O36" i="1"/>
  <c r="O26" i="1"/>
  <c r="O141" i="1"/>
  <c r="O45" i="1"/>
  <c r="O68" i="1"/>
  <c r="O74" i="1"/>
  <c r="O46" i="1"/>
  <c r="O61" i="1"/>
  <c r="O80" i="1"/>
  <c r="O109" i="1"/>
  <c r="O91" i="1"/>
  <c r="O124" i="1"/>
  <c r="O70" i="1"/>
  <c r="O130" i="1"/>
  <c r="O97" i="1"/>
  <c r="O112" i="1"/>
  <c r="O99" i="1"/>
  <c r="O76" i="1"/>
  <c r="O55" i="1"/>
  <c r="O132" i="1"/>
  <c r="O69" i="1"/>
  <c r="O137" i="1"/>
  <c r="O131" i="1"/>
  <c r="O32" i="1"/>
  <c r="O96" i="1"/>
  <c r="O40" i="1"/>
  <c r="O105" i="1"/>
  <c r="O119" i="1"/>
  <c r="O25" i="1"/>
  <c r="O90" i="1"/>
  <c r="O86" i="1"/>
  <c r="O23" i="1"/>
  <c r="O147" i="1"/>
  <c r="O65" i="1"/>
  <c r="O41" i="1"/>
  <c r="O31" i="1"/>
  <c r="O21" i="1"/>
  <c r="O116" i="1"/>
  <c r="O38" i="1"/>
  <c r="O149" i="1"/>
  <c r="O107" i="1"/>
  <c r="O110" i="1"/>
  <c r="O42" i="1"/>
  <c r="O113" i="1"/>
  <c r="O59" i="1"/>
  <c r="O126" i="1"/>
  <c r="O127" i="1"/>
  <c r="O103" i="1"/>
  <c r="O73" i="1"/>
  <c r="O95" i="1"/>
  <c r="O63" i="1"/>
  <c r="O120" i="1"/>
  <c r="O67" i="1"/>
  <c r="O142" i="1"/>
  <c r="O114" i="1"/>
  <c r="O79" i="1"/>
  <c r="O121" i="1"/>
  <c r="O84" i="1"/>
  <c r="O48" i="1"/>
  <c r="O82" i="1"/>
  <c r="O88" i="1"/>
  <c r="O44" i="1"/>
  <c r="O143" i="1"/>
  <c r="O57" i="1"/>
  <c r="O33" i="1"/>
  <c r="O85" i="1"/>
  <c r="O94" i="1"/>
  <c r="F18" i="1" l="1"/>
  <c r="F19" i="1" s="1"/>
  <c r="C18" i="1"/>
</calcChain>
</file>

<file path=xl/sharedStrings.xml><?xml version="1.0" encoding="utf-8"?>
<sst xmlns="http://schemas.openxmlformats.org/spreadsheetml/2006/main" count="1372" uniqueCount="533">
  <si>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</si>
  <si>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</si>
  <si>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</si>
  <si>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</si>
  <si>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</si>
  <si>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</si>
  <si>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</si>
  <si>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</si>
  <si>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</si>
  <si>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</si>
  <si>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</si>
  <si>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</si>
  <si>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</si>
  <si>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</si>
  <si>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</si>
  <si>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</si>
  <si>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</si>
  <si>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</si>
  <si>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</si>
  <si>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</si>
  <si>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</si>
  <si>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</si>
  <si>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</si>
  <si>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</si>
  <si>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</si>
  <si>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</si>
  <si>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</si>
  <si>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</si>
  <si>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phe</t>
  </si>
  <si>
    <t>M S IT. 37,607</t>
  </si>
  <si>
    <t>K</t>
  </si>
  <si>
    <t>AP J 135,80</t>
  </si>
  <si>
    <t>v</t>
  </si>
  <si>
    <t>AN 294,226</t>
  </si>
  <si>
    <t>v                    277</t>
  </si>
  <si>
    <t>PEREM ZW. PRIL. 4</t>
  </si>
  <si>
    <t>pg</t>
  </si>
  <si>
    <t>MVS 8,136</t>
  </si>
  <si>
    <t>N</t>
  </si>
  <si>
    <t>MVS 8,192</t>
  </si>
  <si>
    <t>MVS 9,80</t>
  </si>
  <si>
    <t>:</t>
  </si>
  <si>
    <t>MVS 9,163</t>
  </si>
  <si>
    <t>MVS 10,42</t>
  </si>
  <si>
    <t>BAAVSS 60,15</t>
  </si>
  <si>
    <t>BAV-M 36</t>
  </si>
  <si>
    <t>MVS 10,104</t>
  </si>
  <si>
    <t>BAV-M 38</t>
  </si>
  <si>
    <t>IBVS 3078</t>
  </si>
  <si>
    <t>MVS 10,163</t>
  </si>
  <si>
    <t>MVS 11,19</t>
  </si>
  <si>
    <t>BAV-M 43</t>
  </si>
  <si>
    <t>BAAVSS 67,7</t>
  </si>
  <si>
    <t>BAV-M 46</t>
  </si>
  <si>
    <t>MVS 11,155</t>
  </si>
  <si>
    <t>MVS 12,16</t>
  </si>
  <si>
    <t>BAAVSS 70,16</t>
  </si>
  <si>
    <t>BAV-M 50</t>
  </si>
  <si>
    <t>MVS 11,164</t>
  </si>
  <si>
    <t>IBVS 3355</t>
  </si>
  <si>
    <t>BAAVSS 70,22</t>
  </si>
  <si>
    <t>MVS 12,51</t>
  </si>
  <si>
    <t>BAV-M 56</t>
  </si>
  <si>
    <t>BAV-M 59</t>
  </si>
  <si>
    <t>MVS 12,141</t>
  </si>
  <si>
    <t>BAV-M 60</t>
  </si>
  <si>
    <t>BRNO 31</t>
  </si>
  <si>
    <t>BAV-M 62</t>
  </si>
  <si>
    <t>BAV-M 68</t>
  </si>
  <si>
    <t>BAV-M 79</t>
  </si>
  <si>
    <t>BAV-M 93</t>
  </si>
  <si>
    <t>BAV-M 101</t>
  </si>
  <si>
    <t>II</t>
  </si>
  <si>
    <t>EB/GS/SD:</t>
  </si>
  <si>
    <t># of data points:</t>
  </si>
  <si>
    <t>IBVS 5438</t>
  </si>
  <si>
    <t>I</t>
  </si>
  <si>
    <t>What a mess!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</si>
  <si>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</si>
  <si>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</si>
  <si>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</si>
  <si>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</si>
  <si>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</si>
  <si>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</si>
  <si>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OEJV 0060</t>
  </si>
  <si>
    <t>vis</t>
  </si>
  <si>
    <t>IBVS 5931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</si>
  <si>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</si>
  <si>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</si>
  <si>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</si>
  <si>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</si>
  <si>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</si>
  <si>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</si>
  <si>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</si>
  <si>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</t>
  </si>
  <si>
    <t>V</t>
  </si>
  <si>
    <t>F </t>
  </si>
  <si>
    <t>2417193.7 </t>
  </si>
  <si>
    <t> 14.12.1905 04:48 </t>
  </si>
  <si>
    <t> -0.0 </t>
  </si>
  <si>
    <t> Kukarkin&amp;Parenago </t>
  </si>
  <si>
    <t> PZ 5.278 </t>
  </si>
  <si>
    <t>2426901.6 </t>
  </si>
  <si>
    <t> 13.07.1932 02:24 </t>
  </si>
  <si>
    <t> -0.1 </t>
  </si>
  <si>
    <t>V </t>
  </si>
  <si>
    <t> B.V.Kukarkin </t>
  </si>
  <si>
    <t> CTAO 1 </t>
  </si>
  <si>
    <t>2427757.2 </t>
  </si>
  <si>
    <t> 15.11.1934 16:48 </t>
  </si>
  <si>
    <t>2427924.20 </t>
  </si>
  <si>
    <t> 01.05.1935 16:48 </t>
  </si>
  <si>
    <t> -0.41 </t>
  </si>
  <si>
    <t> F.Lause </t>
  </si>
  <si>
    <t> AN 258.311 </t>
  </si>
  <si>
    <t>2427942.74 </t>
  </si>
  <si>
    <t> 20.05.1935 05:45 </t>
  </si>
  <si>
    <t> -0.47 </t>
  </si>
  <si>
    <t>2427961.46 </t>
  </si>
  <si>
    <t> 07.06.1935 23:02 </t>
  </si>
  <si>
    <t> -0.35 </t>
  </si>
  <si>
    <t>2427980.08 </t>
  </si>
  <si>
    <t> 26.06.1935 13:55 </t>
  </si>
  <si>
    <t> -0.32 </t>
  </si>
  <si>
    <t>2428036.07 </t>
  </si>
  <si>
    <t> 21.08.1935 13:40 </t>
  </si>
  <si>
    <t> -0.13 </t>
  </si>
  <si>
    <t>2428054.63 </t>
  </si>
  <si>
    <t> 09.09.1935 03:07 </t>
  </si>
  <si>
    <t> -0.16 </t>
  </si>
  <si>
    <t>2428073.16 </t>
  </si>
  <si>
    <t> 27.09.1935 15:50 </t>
  </si>
  <si>
    <t> -0.23 </t>
  </si>
  <si>
    <t>2428110.36 </t>
  </si>
  <si>
    <t> 03.11.1935 20:38 </t>
  </si>
  <si>
    <t>2428129.13 </t>
  </si>
  <si>
    <t> 22.11.1935 15:07 </t>
  </si>
  <si>
    <t> -0.06 </t>
  </si>
  <si>
    <t>2428501.168 </t>
  </si>
  <si>
    <t> 28.11.1936 16:01 </t>
  </si>
  <si>
    <t> 0.028 </t>
  </si>
  <si>
    <t> W.Dziewulski </t>
  </si>
  <si>
    <t> BTOR 7.15 </t>
  </si>
  <si>
    <t>2428910.12 </t>
  </si>
  <si>
    <t> 11.01.1938 14:52 </t>
  </si>
  <si>
    <t> -0.17 </t>
  </si>
  <si>
    <t> S.Gaposchkin </t>
  </si>
  <si>
    <t> HA 113.69 </t>
  </si>
  <si>
    <t>2428947.5 </t>
  </si>
  <si>
    <t> 18.02.1938 00:00 </t>
  </si>
  <si>
    <t> 0.0 </t>
  </si>
  <si>
    <t>2429691.82 </t>
  </si>
  <si>
    <t> 03.03.1940 07:40 </t>
  </si>
  <si>
    <t> 0.43 </t>
  </si>
  <si>
    <t> M.P.Remenchiz </t>
  </si>
  <si>
    <t> PZ 6.10 </t>
  </si>
  <si>
    <t>2431848.8 </t>
  </si>
  <si>
    <t> 28.01.1946 07:12 </t>
  </si>
  <si>
    <t> 0.1 </t>
  </si>
  <si>
    <t> A.J.Filin </t>
  </si>
  <si>
    <t> CTAD 74/75 </t>
  </si>
  <si>
    <t>2433541.41 </t>
  </si>
  <si>
    <t> 16.09.1950 21:50 </t>
  </si>
  <si>
    <t> 0.29 </t>
  </si>
  <si>
    <t> S.Kaho </t>
  </si>
  <si>
    <t> BTOK 49.385 </t>
  </si>
  <si>
    <t>2434266.296 </t>
  </si>
  <si>
    <t> 10.09.1952 19:06 </t>
  </si>
  <si>
    <t> -0.140 </t>
  </si>
  <si>
    <t> H.A.Abt </t>
  </si>
  <si>
    <t> PASP 67.174 </t>
  </si>
  <si>
    <t>2435680.23 </t>
  </si>
  <si>
    <t> 25.07.1956 17:31 </t>
  </si>
  <si>
    <t> 0.37 </t>
  </si>
  <si>
    <t> A.Biskupski </t>
  </si>
  <si>
    <t> URAN 30.430 </t>
  </si>
  <si>
    <t>2436051.76 </t>
  </si>
  <si>
    <t> 01.08.1957 06:14 </t>
  </si>
  <si>
    <t>E </t>
  </si>
  <si>
    <t>?</t>
  </si>
  <si>
    <t> A.Fresa </t>
  </si>
  <si>
    <t> MSAI 37.607 </t>
  </si>
  <si>
    <t>2436349.39 </t>
  </si>
  <si>
    <t> 25.05.1958 21:21 </t>
  </si>
  <si>
    <t> 0.01 </t>
  </si>
  <si>
    <t> R.Szafraniec </t>
  </si>
  <si>
    <t> AA 28.508 </t>
  </si>
  <si>
    <t>2437390.78 </t>
  </si>
  <si>
    <t> 01.04.1961 06:43 </t>
  </si>
  <si>
    <t> -0.08 </t>
  </si>
  <si>
    <t> A.M.Heiser </t>
  </si>
  <si>
    <t> APJ 135.78 </t>
  </si>
  <si>
    <t>2440105.96 </t>
  </si>
  <si>
    <t> 06.09.1968 11:02 </t>
  </si>
  <si>
    <t> Kalv &amp; Pustylnik </t>
  </si>
  <si>
    <t> PTAO 43.115 </t>
  </si>
  <si>
    <t>2440478.15 </t>
  </si>
  <si>
    <t> 13.09.1969 15:36 </t>
  </si>
  <si>
    <t> 0.07 </t>
  </si>
  <si>
    <t> M.Fernandes </t>
  </si>
  <si>
    <t>BAVM 26 </t>
  </si>
  <si>
    <t>2440719.73 </t>
  </si>
  <si>
    <t> 13.05.1970 05:31 </t>
  </si>
  <si>
    <t> -0.12 </t>
  </si>
  <si>
    <t>2441593.87 </t>
  </si>
  <si>
    <t> 03.10.1972 08:52 </t>
  </si>
  <si>
    <t> -0.07 </t>
  </si>
  <si>
    <t>2442598.70 </t>
  </si>
  <si>
    <t> 05.07.1975 04:48 </t>
  </si>
  <si>
    <t> 0.48 </t>
  </si>
  <si>
    <t> Soviet.Amateur </t>
  </si>
  <si>
    <t> PZP 4.277 </t>
  </si>
  <si>
    <t>2443732.495 </t>
  </si>
  <si>
    <t> 11.08.1978 23:52 </t>
  </si>
  <si>
    <t> -0.186 </t>
  </si>
  <si>
    <t> T.Berthold </t>
  </si>
  <si>
    <t> MVS 8.136 </t>
  </si>
  <si>
    <t>2444123.00 </t>
  </si>
  <si>
    <t> 06.09.1979 12:00 </t>
  </si>
  <si>
    <t> P.Enskonatus </t>
  </si>
  <si>
    <t> MVS 8.192 </t>
  </si>
  <si>
    <t>2444458.2 </t>
  </si>
  <si>
    <t> 06.08.1980 16:48 </t>
  </si>
  <si>
    <t> 0.2 </t>
  </si>
  <si>
    <t> M.Rätz </t>
  </si>
  <si>
    <t> MVS 9.80 </t>
  </si>
  <si>
    <t>2444466.87 </t>
  </si>
  <si>
    <t> 15.08.1980 08:52 </t>
  </si>
  <si>
    <t> -0.42 </t>
  </si>
  <si>
    <t> K.Reichenbächer </t>
  </si>
  <si>
    <t> MVS 9.163 </t>
  </si>
  <si>
    <t>2444467.0 </t>
  </si>
  <si>
    <t> 15.08.1980 12:00 </t>
  </si>
  <si>
    <t> -0.3 </t>
  </si>
  <si>
    <t>2444486.0 </t>
  </si>
  <si>
    <t> 03.09.1980 12:00 </t>
  </si>
  <si>
    <t>2444495.51 </t>
  </si>
  <si>
    <t> 13.09.1980 00:14 </t>
  </si>
  <si>
    <t> 0.32 </t>
  </si>
  <si>
    <t>2444866.84 </t>
  </si>
  <si>
    <t> 19.09.1981 08:09 </t>
  </si>
  <si>
    <t> -0.30 </t>
  </si>
  <si>
    <t>2445164.60 </t>
  </si>
  <si>
    <t> 14.07.1982 02:24 </t>
  </si>
  <si>
    <t> -0.11 </t>
  </si>
  <si>
    <t> K.Rätz </t>
  </si>
  <si>
    <t>2445174.05 </t>
  </si>
  <si>
    <t> 23.07.1982 13:12 </t>
  </si>
  <si>
    <t> 0.04 </t>
  </si>
  <si>
    <t> T.Brelstaff </t>
  </si>
  <si>
    <t> VSSC 60.20 </t>
  </si>
  <si>
    <t>2445183.26 </t>
  </si>
  <si>
    <t> 01.08.1982 18:14 </t>
  </si>
  <si>
    <t> -0.04 </t>
  </si>
  <si>
    <t>2445183.35 </t>
  </si>
  <si>
    <t> 01.08.1982 20:24 </t>
  </si>
  <si>
    <t> 0.05 </t>
  </si>
  <si>
    <t> W.Braune </t>
  </si>
  <si>
    <t>BAVM 36 </t>
  </si>
  <si>
    <t>2445192.07 </t>
  </si>
  <si>
    <t> 10.08.1982 13:40 </t>
  </si>
  <si>
    <t> -0.53 </t>
  </si>
  <si>
    <t>2445210.72 </t>
  </si>
  <si>
    <t> 29.08.1982 05:16 </t>
  </si>
  <si>
    <t> -0.48 </t>
  </si>
  <si>
    <t>2445211.086 </t>
  </si>
  <si>
    <t> 29.08.1982 14:03 </t>
  </si>
  <si>
    <t> -0.114 </t>
  </si>
  <si>
    <t>B;V</t>
  </si>
  <si>
    <t>B</t>
  </si>
  <si>
    <t>2445220.367 </t>
  </si>
  <si>
    <t> 07.09.1982 20:48 </t>
  </si>
  <si>
    <t> -0.132 </t>
  </si>
  <si>
    <t>G</t>
  </si>
  <si>
    <t>2445294.27 </t>
  </si>
  <si>
    <t> 20.11.1982 18:28 </t>
  </si>
  <si>
    <t> -0.62 </t>
  </si>
  <si>
    <t>2445536.66 </t>
  </si>
  <si>
    <t> 21.07.1983 03:50 </t>
  </si>
  <si>
    <t> -0.00 </t>
  </si>
  <si>
    <t> MVS 10.104 </t>
  </si>
  <si>
    <t>2445555.09 </t>
  </si>
  <si>
    <t> 08.08.1983 14:09 </t>
  </si>
  <si>
    <t>2445555.20 </t>
  </si>
  <si>
    <t> 08.08.1983 16:48 </t>
  </si>
  <si>
    <t>BAVM 38 </t>
  </si>
  <si>
    <t>2445564.50 </t>
  </si>
  <si>
    <t> 18.08.1983 00:00 </t>
  </si>
  <si>
    <t>2445583.08 </t>
  </si>
  <si>
    <t> 05.09.1983 13:55 </t>
  </si>
  <si>
    <t>2445657.95 </t>
  </si>
  <si>
    <t> 19.11.1983 10:48 </t>
  </si>
  <si>
    <t> 0.40 </t>
  </si>
  <si>
    <t> M.D.Taylor </t>
  </si>
  <si>
    <t>2445666.60 </t>
  </si>
  <si>
    <t> 28.11.1983 02:24 </t>
  </si>
  <si>
    <t> -0.24 </t>
  </si>
  <si>
    <t>2445834.099 </t>
  </si>
  <si>
    <t> 13.05.1984 14:22 </t>
  </si>
  <si>
    <t> -0.125 </t>
  </si>
  <si>
    <t> M.C.Akan </t>
  </si>
  <si>
    <t>IBVS 3078 </t>
  </si>
  <si>
    <t>2445871.605 </t>
  </si>
  <si>
    <t> 20.06.1984 02:31 </t>
  </si>
  <si>
    <t> 0.185 </t>
  </si>
  <si>
    <t> MVS 10.164 </t>
  </si>
  <si>
    <t>2445936.572 </t>
  </si>
  <si>
    <t> 24.08.1984 01:43 </t>
  </si>
  <si>
    <t> 0.060 </t>
  </si>
  <si>
    <t>2446057.30 </t>
  </si>
  <si>
    <t> 22.12.1984 19:12 </t>
  </si>
  <si>
    <t> -0.10 </t>
  </si>
  <si>
    <t>2446112.85 </t>
  </si>
  <si>
    <t> 16.02.1985 08:24 </t>
  </si>
  <si>
    <t> -0.34 </t>
  </si>
  <si>
    <t> T.Lehmamm </t>
  </si>
  <si>
    <t> MVS 11.19 </t>
  </si>
  <si>
    <t>2446224.695 </t>
  </si>
  <si>
    <t> 08.06.1985 04:40 </t>
  </si>
  <si>
    <t> -0.082 </t>
  </si>
  <si>
    <t>2446271.385 </t>
  </si>
  <si>
    <t> 24.07.1985 21:14 </t>
  </si>
  <si>
    <t> 0.114 </t>
  </si>
  <si>
    <t>2446299.000 </t>
  </si>
  <si>
    <t> 21.08.1985 12:00 </t>
  </si>
  <si>
    <t> -0.168 </t>
  </si>
  <si>
    <t> R.Schertler </t>
  </si>
  <si>
    <t>BAVM 43 </t>
  </si>
  <si>
    <t>2446317.65 </t>
  </si>
  <si>
    <t> 09.09.1985 03:36 </t>
  </si>
  <si>
    <t>2446327.33 </t>
  </si>
  <si>
    <t> 18.09.1985 19:55 </t>
  </si>
  <si>
    <t> 0.27 </t>
  </si>
  <si>
    <t>2446373.63 </t>
  </si>
  <si>
    <t> 04.11.1985 03:07 </t>
  </si>
  <si>
    <t>2446652.63 </t>
  </si>
  <si>
    <t> 10.08.1986 03:07 </t>
  </si>
  <si>
    <t> 0.11 </t>
  </si>
  <si>
    <t> H.Duncan </t>
  </si>
  <si>
    <t> VSSC 67.8 </t>
  </si>
  <si>
    <t>2446661.63 </t>
  </si>
  <si>
    <t> 19.08.1986 03:07 </t>
  </si>
  <si>
    <t> -0.19 </t>
  </si>
  <si>
    <t>2446670.97 </t>
  </si>
  <si>
    <t> 28.08.1986 11:16 </t>
  </si>
  <si>
    <t> -0.15 </t>
  </si>
  <si>
    <t>BAVM 46 </t>
  </si>
  <si>
    <t>2446680.20 </t>
  </si>
  <si>
    <t> 06.09.1986 16:48 </t>
  </si>
  <si>
    <t> -0.22 </t>
  </si>
  <si>
    <t>2446689.72 </t>
  </si>
  <si>
    <t> 16.09.1986 05:16 </t>
  </si>
  <si>
    <t> 0.00 </t>
  </si>
  <si>
    <t> T.Lehmann </t>
  </si>
  <si>
    <t> MVS 11.155 </t>
  </si>
  <si>
    <t>2446699.53 </t>
  </si>
  <si>
    <t> 26.09.1986 00:43 </t>
  </si>
  <si>
    <t> 0.51 </t>
  </si>
  <si>
    <t>2446708.30 </t>
  </si>
  <si>
    <t> 04.10.1986 19:12 </t>
  </si>
  <si>
    <t> -0.02 </t>
  </si>
  <si>
    <t> A.Thomas </t>
  </si>
  <si>
    <t>2446745.58 </t>
  </si>
  <si>
    <t> 11.11.1986 01:55 </t>
  </si>
  <si>
    <t> MVS 12.16 </t>
  </si>
  <si>
    <t>2446763.71 </t>
  </si>
  <si>
    <t> 29.11.1986 05:02 </t>
  </si>
  <si>
    <t> -0.40 </t>
  </si>
  <si>
    <t>2446764.000 </t>
  </si>
  <si>
    <t> 29.11.1986 12:00 </t>
  </si>
  <si>
    <t> -0.111 </t>
  </si>
  <si>
    <t>2446764.08 </t>
  </si>
  <si>
    <t> 29.11.1986 13:55 </t>
  </si>
  <si>
    <t> -0.03 </t>
  </si>
  <si>
    <t>2446773.25 </t>
  </si>
  <si>
    <t> 08.12.1986 18:00 </t>
  </si>
  <si>
    <t>2447024.73 </t>
  </si>
  <si>
    <t> 17.08.1987 05:31 </t>
  </si>
  <si>
    <t> 0.25 </t>
  </si>
  <si>
    <t> VSSC 70.19 </t>
  </si>
  <si>
    <t>2447034.05 </t>
  </si>
  <si>
    <t> 26.08.1987 13:12 </t>
  </si>
  <si>
    <t>2447042.70 </t>
  </si>
  <si>
    <t> 04.09.1987 04:48 </t>
  </si>
  <si>
    <t> -0.38 </t>
  </si>
  <si>
    <t> W.Renz </t>
  </si>
  <si>
    <t>BAVM 50 </t>
  </si>
  <si>
    <t>2447052.19 </t>
  </si>
  <si>
    <t> 13.09.1987 16:33 </t>
  </si>
  <si>
    <t> A.Chapman </t>
  </si>
  <si>
    <t>2447061.95 </t>
  </si>
  <si>
    <t> 23.09.1987 10:48 </t>
  </si>
  <si>
    <t> 0.28 </t>
  </si>
  <si>
    <t>2447080.21 </t>
  </si>
  <si>
    <t> 11.10.1987 17:02 </t>
  </si>
  <si>
    <t> MVS 11.164 </t>
  </si>
  <si>
    <t>2447359.056 </t>
  </si>
  <si>
    <t> 16.07.1988 13:20 </t>
  </si>
  <si>
    <t> -0.182 </t>
  </si>
  <si>
    <t> C.Ibanoglu </t>
  </si>
  <si>
    <t>IBVS 3355 </t>
  </si>
  <si>
    <t>2447377.27 </t>
  </si>
  <si>
    <t> 03.08.1988 18:28 </t>
  </si>
  <si>
    <t> -0.57 </t>
  </si>
  <si>
    <t> VSSC 72.25 </t>
  </si>
  <si>
    <t>2447387.57 </t>
  </si>
  <si>
    <t> 14.08.1988 01:40 </t>
  </si>
  <si>
    <t> 0.44 </t>
  </si>
  <si>
    <t>2447675.437 </t>
  </si>
  <si>
    <t> 28.05.1989 22:29 </t>
  </si>
  <si>
    <t> 0.037 </t>
  </si>
  <si>
    <t> MVS 12.51 </t>
  </si>
  <si>
    <t>2447824.00 </t>
  </si>
  <si>
    <t> 24.10.1989 12:00 </t>
  </si>
  <si>
    <t> -0.18 </t>
  </si>
  <si>
    <t> M.Dahm </t>
  </si>
  <si>
    <t>BAVM 56 </t>
  </si>
  <si>
    <t>2447833.30 </t>
  </si>
  <si>
    <t> 02.11.1989 19:12 </t>
  </si>
  <si>
    <t>2447834.23 </t>
  </si>
  <si>
    <t> 03.11.1989 17:31 </t>
  </si>
  <si>
    <t> 0.75 </t>
  </si>
  <si>
    <t> VSSC 73 </t>
  </si>
  <si>
    <t>2447861.31 </t>
  </si>
  <si>
    <t> 30.11.1989 19:26 </t>
  </si>
  <si>
    <t>2448159.19 </t>
  </si>
  <si>
    <t> 24.09.1990 16:33 </t>
  </si>
  <si>
    <t>BAVM 59 </t>
  </si>
  <si>
    <t>2448159.20 </t>
  </si>
  <si>
    <t> 24.09.1990 16:48 </t>
  </si>
  <si>
    <t> 0.26 </t>
  </si>
  <si>
    <t>2448168.50 </t>
  </si>
  <si>
    <t> 04.10.1990 00:00 </t>
  </si>
  <si>
    <t>2448176.76 </t>
  </si>
  <si>
    <t> 12.10.1990 06:14 </t>
  </si>
  <si>
    <t> -0.78 </t>
  </si>
  <si>
    <t> MVS 12.141 </t>
  </si>
  <si>
    <t>2448177.24 </t>
  </si>
  <si>
    <t> 12.10.1990 17:45 </t>
  </si>
  <si>
    <t>2448205.18 </t>
  </si>
  <si>
    <t> 09.11.1990 16:19 </t>
  </si>
  <si>
    <t> -0.25 </t>
  </si>
  <si>
    <t>2448381.42 </t>
  </si>
  <si>
    <t> 04.05.1991 22:04 </t>
  </si>
  <si>
    <t> -0.69 </t>
  </si>
  <si>
    <t>BAVM 60 </t>
  </si>
  <si>
    <t>2448558.49 </t>
  </si>
  <si>
    <t> 28.10.1991 23:45 </t>
  </si>
  <si>
    <t>2448679.702 </t>
  </si>
  <si>
    <t> 27.02.1992 04:50 </t>
  </si>
  <si>
    <t> 0.025 </t>
  </si>
  <si>
    <t> A.Slatinsky </t>
  </si>
  <si>
    <t> BRNO 31 </t>
  </si>
  <si>
    <t>2448791.22 </t>
  </si>
  <si>
    <t> 17.06.1992 17:16 </t>
  </si>
  <si>
    <t>BAVM 62 </t>
  </si>
  <si>
    <t>2448986.43 </t>
  </si>
  <si>
    <t> 29.12.1992 22:19 </t>
  </si>
  <si>
    <t>BAVM 68 </t>
  </si>
  <si>
    <t>2449117.140 </t>
  </si>
  <si>
    <t> 09.05.1993 15:21 </t>
  </si>
  <si>
    <t> 0.416 </t>
  </si>
  <si>
    <t> P.Molik </t>
  </si>
  <si>
    <t>2449144.76 </t>
  </si>
  <si>
    <t> 06.06.1993 06:14 </t>
  </si>
  <si>
    <t> 0.14 </t>
  </si>
  <si>
    <t>BAVM 79 </t>
  </si>
  <si>
    <t>2449200.379 </t>
  </si>
  <si>
    <t> 31.07.1993 21:05 </t>
  </si>
  <si>
    <t> -0.035 </t>
  </si>
  <si>
    <t>2449237.54 </t>
  </si>
  <si>
    <t> 07.09.1993 00:57 </t>
  </si>
  <si>
    <t>2449237.65 </t>
  </si>
  <si>
    <t> 07.09.1993 03:36 </t>
  </si>
  <si>
    <t>2450074.439 </t>
  </si>
  <si>
    <t> 22.12.1995 22:32 </t>
  </si>
  <si>
    <t> -0.068 </t>
  </si>
  <si>
    <t> H.Schubert </t>
  </si>
  <si>
    <t>BAVM 93 </t>
  </si>
  <si>
    <t>2450465.28 </t>
  </si>
  <si>
    <t> 16.01.1997 18:43 </t>
  </si>
  <si>
    <t> 0.22 </t>
  </si>
  <si>
    <t>BAVM 101 </t>
  </si>
  <si>
    <t>2450986.05 </t>
  </si>
  <si>
    <t> 21.06.1998 13:12 </t>
  </si>
  <si>
    <t> R.Meyer </t>
  </si>
  <si>
    <t>BAVM 122 </t>
  </si>
  <si>
    <t>2451376.26 </t>
  </si>
  <si>
    <t> 16.07.1999 18:14 </t>
  </si>
  <si>
    <t> -0.09 </t>
  </si>
  <si>
    <t>BAVM 131 </t>
  </si>
  <si>
    <t>2451413.49 </t>
  </si>
  <si>
    <t> 22.08.1999 23:45 </t>
  </si>
  <si>
    <t> -0.05 </t>
  </si>
  <si>
    <t> K.Tikkanen </t>
  </si>
  <si>
    <t> BBS 122 </t>
  </si>
  <si>
    <t>2451422.97 </t>
  </si>
  <si>
    <t> 01.09.1999 11:16 </t>
  </si>
  <si>
    <t> 0.13 </t>
  </si>
  <si>
    <t>2451729.67 </t>
  </si>
  <si>
    <t> 04.07.2000 04:04 </t>
  </si>
  <si>
    <t> BBS 129 </t>
  </si>
  <si>
    <t>2451739.04 </t>
  </si>
  <si>
    <t> 13.07.2000 12:57 </t>
  </si>
  <si>
    <t>2451757.6 </t>
  </si>
  <si>
    <t> 01.08.2000 02:24 </t>
  </si>
  <si>
    <t>BAVM 143 </t>
  </si>
  <si>
    <t>2452882.90 </t>
  </si>
  <si>
    <t> 31.08.2003 09:36 </t>
  </si>
  <si>
    <t>BAVM 171 </t>
  </si>
  <si>
    <t>2452891.87 </t>
  </si>
  <si>
    <t> 09.09.2003 08:52 </t>
  </si>
  <si>
    <t>2453040.9777 </t>
  </si>
  <si>
    <t> 05.02.2004 11:27 </t>
  </si>
  <si>
    <t> 0.1329 </t>
  </si>
  <si>
    <t>C </t>
  </si>
  <si>
    <t> P.Zasche (ESA INTEGRAL) </t>
  </si>
  <si>
    <t>IBVS 5931 </t>
  </si>
  <si>
    <t>2453133.8367 </t>
  </si>
  <si>
    <t> 08.05.2004 08:04 </t>
  </si>
  <si>
    <t> 0.0033 </t>
  </si>
  <si>
    <t>2453198.9077 </t>
  </si>
  <si>
    <t> 12.07.2004 09:47 </t>
  </si>
  <si>
    <t> -0.0178 </t>
  </si>
  <si>
    <t>2453645.3 </t>
  </si>
  <si>
    <t> 01.10.2005 19:12 </t>
  </si>
  <si>
    <t>BAVM 192 </t>
  </si>
  <si>
    <t>2454445.0398 </t>
  </si>
  <si>
    <t> 10.12.2007 12:57 </t>
  </si>
  <si>
    <t> 0.0664 </t>
  </si>
  <si>
    <t>BAD?</t>
  </si>
  <si>
    <t>JBAV, 76</t>
  </si>
  <si>
    <t>V0367 Cyg / GSC 03166-00772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</si>
</sst>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67">
    <xf numFmtId="0" fontId="0" fillId="0" borderId="0" xfId="0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>
      <alignment horizontal="center"/>
    </xf>
    <xf numFmtId="0" fontId="5" fillId="0" borderId="0" xfId="0" applyFont="1" applyAlignment="1"/>
    <xf numFmtId="0" fontId="5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0" xfId="0" applyFont="1">
      <alignment vertical="top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 applyAlignment="1"/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3" fillId="0" borderId="0" xfId="0" applyFont="1">
      <alignment vertical="top"/>
    </xf>
    <xf numFmtId="0" fontId="9" fillId="0" borderId="0" xfId="0" applyFont="1" applyAlignment="1">
      <alignment horizontal="center"/>
    </xf>
    <xf numFmtId="0" fontId="10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4" fontId="7" fillId="0" borderId="0" xfId="0" applyNumberFormat="1" applyFont="1" applyAlignme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8" fillId="0" borderId="0" xfId="0" applyFont="1" applyAlignment="1"/>
    <xf numFmtId="0" fontId="4" fillId="0" borderId="0" xfId="0" applyFont="1" applyAlignment="1"/>
    <xf numFmtId="14" fontId="4" fillId="0" borderId="0" xfId="0" applyNumberFormat="1" applyFont="1" applyAlignme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4" fillId="2" borderId="12" xfId="0" applyFont="1" applyFill="1" applyBorder="1" applyAlignment="1">
      <alignment horizontal="left" vertical="top" wrapText="1" indent="1"/>
    </xf>
    <xf numFmtId="0" fontId="4" fillId="2" borderId="12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right" vertical="top" wrapText="1"/>
    </xf>
    <xf numFmtId="0" fontId="17" fillId="2" borderId="12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5" xfId="0" applyFont="1" applyBorder="1" applyAlignment="1">
      <alignment horizont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left" vertical="center"/>
    </xf>
    <xf numFmtId="165" fontId="18" fillId="0" borderId="0" xfId="0" applyNumberFormat="1" applyFont="1" applyAlignment="1">
      <alignment horizontal="left"/>
    </xf>
    <xf numFmtId="165" fontId="21" fillId="0" borderId="0" xfId="0" applyNumberFormat="1" applyFont="1" applyAlignment="1" applyProtection="1">
      <alignment horizontal="left" vertical="center" wrapText="1"/>
      <protection locked="0"/>
    </xf>
    <xf numFmtId="165" fontId="7" fillId="0" borderId="0" xfId="0" applyNumberFormat="1" applyFont="1" applyAlignment="1">
      <alignment horizontal="left"/>
    </xf>
    <xf numFmtId="0" fontId="22" fillId="0" borderId="0" xfId="0" applyFont="1" applyAlignment="1"/>
    <xf numFmtId="0" fontId="21" fillId="0" borderId="0" xfId="0" applyFont="1" applyAlignment="1">
      <alignment horizontal="left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 b="1"/>
              <a:t>V0367 Cyg - O-C Diag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745727531893545"/>
          <c:y val="0.14769252958613219"/>
          <c:w val="0.81099792438171914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-1086</c:v>
                </c:pt>
                <c:pt idx="1">
                  <c:v>-564</c:v>
                </c:pt>
                <c:pt idx="2">
                  <c:v>-518</c:v>
                </c:pt>
                <c:pt idx="3">
                  <c:v>-509</c:v>
                </c:pt>
                <c:pt idx="4">
                  <c:v>-508</c:v>
                </c:pt>
                <c:pt idx="5">
                  <c:v>-507</c:v>
                </c:pt>
                <c:pt idx="6">
                  <c:v>-506</c:v>
                </c:pt>
                <c:pt idx="7">
                  <c:v>-503</c:v>
                </c:pt>
                <c:pt idx="8">
                  <c:v>-502</c:v>
                </c:pt>
                <c:pt idx="9">
                  <c:v>-501</c:v>
                </c:pt>
                <c:pt idx="10">
                  <c:v>-499</c:v>
                </c:pt>
                <c:pt idx="11">
                  <c:v>-498</c:v>
                </c:pt>
                <c:pt idx="12">
                  <c:v>-478</c:v>
                </c:pt>
                <c:pt idx="13">
                  <c:v>-456</c:v>
                </c:pt>
                <c:pt idx="14">
                  <c:v>-454</c:v>
                </c:pt>
                <c:pt idx="15">
                  <c:v>-414</c:v>
                </c:pt>
                <c:pt idx="16">
                  <c:v>-298</c:v>
                </c:pt>
                <c:pt idx="17">
                  <c:v>-207</c:v>
                </c:pt>
                <c:pt idx="18">
                  <c:v>-168</c:v>
                </c:pt>
                <c:pt idx="19">
                  <c:v>-92</c:v>
                </c:pt>
                <c:pt idx="20">
                  <c:v>-72</c:v>
                </c:pt>
                <c:pt idx="21">
                  <c:v>-69</c:v>
                </c:pt>
                <c:pt idx="22">
                  <c:v>-56</c:v>
                </c:pt>
                <c:pt idx="23">
                  <c:v>-13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146</c:v>
                </c:pt>
                <c:pt idx="28">
                  <c:v>166</c:v>
                </c:pt>
                <c:pt idx="29">
                  <c:v>179</c:v>
                </c:pt>
                <c:pt idx="30">
                  <c:v>226</c:v>
                </c:pt>
                <c:pt idx="31">
                  <c:v>280</c:v>
                </c:pt>
                <c:pt idx="32">
                  <c:v>341</c:v>
                </c:pt>
                <c:pt idx="33">
                  <c:v>362</c:v>
                </c:pt>
                <c:pt idx="34">
                  <c:v>380</c:v>
                </c:pt>
                <c:pt idx="35">
                  <c:v>380.5</c:v>
                </c:pt>
                <c:pt idx="36">
                  <c:v>380.5</c:v>
                </c:pt>
                <c:pt idx="37">
                  <c:v>381.5</c:v>
                </c:pt>
                <c:pt idx="38">
                  <c:v>382</c:v>
                </c:pt>
                <c:pt idx="39">
                  <c:v>402</c:v>
                </c:pt>
                <c:pt idx="40">
                  <c:v>418</c:v>
                </c:pt>
                <c:pt idx="41">
                  <c:v>418.5</c:v>
                </c:pt>
                <c:pt idx="42">
                  <c:v>419</c:v>
                </c:pt>
                <c:pt idx="43">
                  <c:v>419</c:v>
                </c:pt>
                <c:pt idx="44">
                  <c:v>419.5</c:v>
                </c:pt>
                <c:pt idx="45">
                  <c:v>420.5</c:v>
                </c:pt>
                <c:pt idx="46">
                  <c:v>420.5</c:v>
                </c:pt>
                <c:pt idx="47">
                  <c:v>420.5</c:v>
                </c:pt>
                <c:pt idx="48">
                  <c:v>421</c:v>
                </c:pt>
                <c:pt idx="49">
                  <c:v>421</c:v>
                </c:pt>
                <c:pt idx="50">
                  <c:v>425</c:v>
                </c:pt>
                <c:pt idx="51">
                  <c:v>438</c:v>
                </c:pt>
                <c:pt idx="52">
                  <c:v>439</c:v>
                </c:pt>
                <c:pt idx="53">
                  <c:v>439</c:v>
                </c:pt>
                <c:pt idx="54">
                  <c:v>439.5</c:v>
                </c:pt>
                <c:pt idx="55">
                  <c:v>440.5</c:v>
                </c:pt>
                <c:pt idx="56">
                  <c:v>444.5</c:v>
                </c:pt>
                <c:pt idx="57">
                  <c:v>445</c:v>
                </c:pt>
                <c:pt idx="58">
                  <c:v>454</c:v>
                </c:pt>
                <c:pt idx="59">
                  <c:v>456</c:v>
                </c:pt>
                <c:pt idx="60">
                  <c:v>459.5</c:v>
                </c:pt>
                <c:pt idx="61">
                  <c:v>466</c:v>
                </c:pt>
                <c:pt idx="62">
                  <c:v>469</c:v>
                </c:pt>
                <c:pt idx="63">
                  <c:v>475</c:v>
                </c:pt>
                <c:pt idx="64">
                  <c:v>477.5</c:v>
                </c:pt>
                <c:pt idx="65">
                  <c:v>479</c:v>
                </c:pt>
                <c:pt idx="66">
                  <c:v>480</c:v>
                </c:pt>
                <c:pt idx="67">
                  <c:v>480.5</c:v>
                </c:pt>
                <c:pt idx="68">
                  <c:v>483</c:v>
                </c:pt>
                <c:pt idx="69">
                  <c:v>498</c:v>
                </c:pt>
                <c:pt idx="70">
                  <c:v>498.5</c:v>
                </c:pt>
                <c:pt idx="71">
                  <c:v>499</c:v>
                </c:pt>
                <c:pt idx="72">
                  <c:v>499.5</c:v>
                </c:pt>
                <c:pt idx="73">
                  <c:v>500</c:v>
                </c:pt>
                <c:pt idx="74">
                  <c:v>500.5</c:v>
                </c:pt>
                <c:pt idx="75">
                  <c:v>501</c:v>
                </c:pt>
                <c:pt idx="76">
                  <c:v>503</c:v>
                </c:pt>
                <c:pt idx="77">
                  <c:v>504</c:v>
                </c:pt>
                <c:pt idx="78">
                  <c:v>504</c:v>
                </c:pt>
                <c:pt idx="79">
                  <c:v>504</c:v>
                </c:pt>
                <c:pt idx="80">
                  <c:v>504.5</c:v>
                </c:pt>
                <c:pt idx="81">
                  <c:v>504.5</c:v>
                </c:pt>
                <c:pt idx="82">
                  <c:v>518</c:v>
                </c:pt>
                <c:pt idx="83">
                  <c:v>518.5</c:v>
                </c:pt>
                <c:pt idx="84">
                  <c:v>519</c:v>
                </c:pt>
                <c:pt idx="85">
                  <c:v>519.5</c:v>
                </c:pt>
                <c:pt idx="86">
                  <c:v>520</c:v>
                </c:pt>
                <c:pt idx="87">
                  <c:v>521</c:v>
                </c:pt>
                <c:pt idx="88">
                  <c:v>536</c:v>
                </c:pt>
                <c:pt idx="89">
                  <c:v>537</c:v>
                </c:pt>
                <c:pt idx="90">
                  <c:v>537.5</c:v>
                </c:pt>
                <c:pt idx="91">
                  <c:v>553</c:v>
                </c:pt>
                <c:pt idx="92">
                  <c:v>561</c:v>
                </c:pt>
                <c:pt idx="93">
                  <c:v>561</c:v>
                </c:pt>
                <c:pt idx="94">
                  <c:v>561.5</c:v>
                </c:pt>
                <c:pt idx="95">
                  <c:v>561.5</c:v>
                </c:pt>
                <c:pt idx="96">
                  <c:v>563</c:v>
                </c:pt>
                <c:pt idx="97">
                  <c:v>579</c:v>
                </c:pt>
                <c:pt idx="98">
                  <c:v>579</c:v>
                </c:pt>
                <c:pt idx="99">
                  <c:v>579.5</c:v>
                </c:pt>
                <c:pt idx="100">
                  <c:v>580</c:v>
                </c:pt>
                <c:pt idx="101">
                  <c:v>580</c:v>
                </c:pt>
                <c:pt idx="102">
                  <c:v>581.5</c:v>
                </c:pt>
                <c:pt idx="103">
                  <c:v>591</c:v>
                </c:pt>
                <c:pt idx="104">
                  <c:v>600.5</c:v>
                </c:pt>
                <c:pt idx="105">
                  <c:v>607</c:v>
                </c:pt>
                <c:pt idx="106">
                  <c:v>613</c:v>
                </c:pt>
                <c:pt idx="107">
                  <c:v>623.5</c:v>
                </c:pt>
                <c:pt idx="108">
                  <c:v>630.5</c:v>
                </c:pt>
                <c:pt idx="109">
                  <c:v>630.5</c:v>
                </c:pt>
                <c:pt idx="110">
                  <c:v>632</c:v>
                </c:pt>
                <c:pt idx="111">
                  <c:v>635</c:v>
                </c:pt>
                <c:pt idx="112">
                  <c:v>635</c:v>
                </c:pt>
                <c:pt idx="113">
                  <c:v>637</c:v>
                </c:pt>
                <c:pt idx="114">
                  <c:v>637</c:v>
                </c:pt>
                <c:pt idx="115">
                  <c:v>682</c:v>
                </c:pt>
                <c:pt idx="116">
                  <c:v>703</c:v>
                </c:pt>
                <c:pt idx="117">
                  <c:v>731</c:v>
                </c:pt>
                <c:pt idx="118">
                  <c:v>752</c:v>
                </c:pt>
                <c:pt idx="119">
                  <c:v>754</c:v>
                </c:pt>
                <c:pt idx="120">
                  <c:v>754.5</c:v>
                </c:pt>
                <c:pt idx="121">
                  <c:v>771</c:v>
                </c:pt>
                <c:pt idx="122">
                  <c:v>771.5</c:v>
                </c:pt>
                <c:pt idx="123">
                  <c:v>772.5</c:v>
                </c:pt>
                <c:pt idx="124">
                  <c:v>833</c:v>
                </c:pt>
                <c:pt idx="125">
                  <c:v>833.5</c:v>
                </c:pt>
                <c:pt idx="126">
                  <c:v>841.5</c:v>
                </c:pt>
                <c:pt idx="127">
                  <c:v>846.5</c:v>
                </c:pt>
                <c:pt idx="128">
                  <c:v>850</c:v>
                </c:pt>
                <c:pt idx="129">
                  <c:v>874</c:v>
                </c:pt>
                <c:pt idx="130">
                  <c:v>917</c:v>
                </c:pt>
                <c:pt idx="131">
                  <c:v>1205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3">
                  <c:v>-0.41043000000354368</c:v>
                </c:pt>
                <c:pt idx="4">
                  <c:v>-0.46816000000035274</c:v>
                </c:pt>
                <c:pt idx="5">
                  <c:v>-0.34589000000414671</c:v>
                </c:pt>
                <c:pt idx="6">
                  <c:v>-0.32362000000284752</c:v>
                </c:pt>
                <c:pt idx="7">
                  <c:v>-0.12681000000156928</c:v>
                </c:pt>
                <c:pt idx="8">
                  <c:v>-0.16454000000157976</c:v>
                </c:pt>
                <c:pt idx="9">
                  <c:v>-0.23227000000406406</c:v>
                </c:pt>
                <c:pt idx="10">
                  <c:v>-0.22773000000597676</c:v>
                </c:pt>
                <c:pt idx="11">
                  <c:v>-5.5460000003222376E-2</c:v>
                </c:pt>
                <c:pt idx="22">
                  <c:v>7.8799999973853119E-3</c:v>
                </c:pt>
                <c:pt idx="2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83-4F0F-98EF-BCEC04B1DC8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2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6">
                    <c:v>0</c:v>
                  </c:pt>
                  <c:pt idx="53">
                    <c:v>0</c:v>
                  </c:pt>
                  <c:pt idx="57">
                    <c:v>0</c:v>
                  </c:pt>
                  <c:pt idx="80">
                    <c:v>0</c:v>
                  </c:pt>
                  <c:pt idx="84">
                    <c:v>0</c:v>
                  </c:pt>
                  <c:pt idx="95">
                    <c:v>0</c:v>
                  </c:pt>
                  <c:pt idx="96">
                    <c:v>0</c:v>
                  </c:pt>
                  <c:pt idx="109">
                    <c:v>0</c:v>
                  </c:pt>
                  <c:pt idx="111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0.06</c:v>
                  </c:pt>
                  <c:pt idx="122">
                    <c:v>0.17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4.5600000000000002E-2</c:v>
                  </c:pt>
                  <c:pt idx="127">
                    <c:v>2.7199999999999998E-2</c:v>
                  </c:pt>
                  <c:pt idx="128">
                    <c:v>3.15E-2</c:v>
                  </c:pt>
                  <c:pt idx="129">
                    <c:v>0</c:v>
                  </c:pt>
                  <c:pt idx="130">
                    <c:v>2.7699999999999999E-2</c:v>
                  </c:pt>
                  <c:pt idx="131">
                    <c:v>1.9E-3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2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6">
                    <c:v>0</c:v>
                  </c:pt>
                  <c:pt idx="53">
                    <c:v>0</c:v>
                  </c:pt>
                  <c:pt idx="57">
                    <c:v>0</c:v>
                  </c:pt>
                  <c:pt idx="80">
                    <c:v>0</c:v>
                  </c:pt>
                  <c:pt idx="84">
                    <c:v>0</c:v>
                  </c:pt>
                  <c:pt idx="95">
                    <c:v>0</c:v>
                  </c:pt>
                  <c:pt idx="96">
                    <c:v>0</c:v>
                  </c:pt>
                  <c:pt idx="109">
                    <c:v>0</c:v>
                  </c:pt>
                  <c:pt idx="111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0.06</c:v>
                  </c:pt>
                  <c:pt idx="122">
                    <c:v>0.17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4.5600000000000002E-2</c:v>
                  </c:pt>
                  <c:pt idx="127">
                    <c:v>2.7199999999999998E-2</c:v>
                  </c:pt>
                  <c:pt idx="128">
                    <c:v>3.15E-2</c:v>
                  </c:pt>
                  <c:pt idx="129">
                    <c:v>0</c:v>
                  </c:pt>
                  <c:pt idx="130">
                    <c:v>2.7699999999999999E-2</c:v>
                  </c:pt>
                  <c:pt idx="131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-1086</c:v>
                </c:pt>
                <c:pt idx="1">
                  <c:v>-564</c:v>
                </c:pt>
                <c:pt idx="2">
                  <c:v>-518</c:v>
                </c:pt>
                <c:pt idx="3">
                  <c:v>-509</c:v>
                </c:pt>
                <c:pt idx="4">
                  <c:v>-508</c:v>
                </c:pt>
                <c:pt idx="5">
                  <c:v>-507</c:v>
                </c:pt>
                <c:pt idx="6">
                  <c:v>-506</c:v>
                </c:pt>
                <c:pt idx="7">
                  <c:v>-503</c:v>
                </c:pt>
                <c:pt idx="8">
                  <c:v>-502</c:v>
                </c:pt>
                <c:pt idx="9">
                  <c:v>-501</c:v>
                </c:pt>
                <c:pt idx="10">
                  <c:v>-499</c:v>
                </c:pt>
                <c:pt idx="11">
                  <c:v>-498</c:v>
                </c:pt>
                <c:pt idx="12">
                  <c:v>-478</c:v>
                </c:pt>
                <c:pt idx="13">
                  <c:v>-456</c:v>
                </c:pt>
                <c:pt idx="14">
                  <c:v>-454</c:v>
                </c:pt>
                <c:pt idx="15">
                  <c:v>-414</c:v>
                </c:pt>
                <c:pt idx="16">
                  <c:v>-298</c:v>
                </c:pt>
                <c:pt idx="17">
                  <c:v>-207</c:v>
                </c:pt>
                <c:pt idx="18">
                  <c:v>-168</c:v>
                </c:pt>
                <c:pt idx="19">
                  <c:v>-92</c:v>
                </c:pt>
                <c:pt idx="20">
                  <c:v>-72</c:v>
                </c:pt>
                <c:pt idx="21">
                  <c:v>-69</c:v>
                </c:pt>
                <c:pt idx="22">
                  <c:v>-56</c:v>
                </c:pt>
                <c:pt idx="23">
                  <c:v>-13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146</c:v>
                </c:pt>
                <c:pt idx="28">
                  <c:v>166</c:v>
                </c:pt>
                <c:pt idx="29">
                  <c:v>179</c:v>
                </c:pt>
                <c:pt idx="30">
                  <c:v>226</c:v>
                </c:pt>
                <c:pt idx="31">
                  <c:v>280</c:v>
                </c:pt>
                <c:pt idx="32">
                  <c:v>341</c:v>
                </c:pt>
                <c:pt idx="33">
                  <c:v>362</c:v>
                </c:pt>
                <c:pt idx="34">
                  <c:v>380</c:v>
                </c:pt>
                <c:pt idx="35">
                  <c:v>380.5</c:v>
                </c:pt>
                <c:pt idx="36">
                  <c:v>380.5</c:v>
                </c:pt>
                <c:pt idx="37">
                  <c:v>381.5</c:v>
                </c:pt>
                <c:pt idx="38">
                  <c:v>382</c:v>
                </c:pt>
                <c:pt idx="39">
                  <c:v>402</c:v>
                </c:pt>
                <c:pt idx="40">
                  <c:v>418</c:v>
                </c:pt>
                <c:pt idx="41">
                  <c:v>418.5</c:v>
                </c:pt>
                <c:pt idx="42">
                  <c:v>419</c:v>
                </c:pt>
                <c:pt idx="43">
                  <c:v>419</c:v>
                </c:pt>
                <c:pt idx="44">
                  <c:v>419.5</c:v>
                </c:pt>
                <c:pt idx="45">
                  <c:v>420.5</c:v>
                </c:pt>
                <c:pt idx="46">
                  <c:v>420.5</c:v>
                </c:pt>
                <c:pt idx="47">
                  <c:v>420.5</c:v>
                </c:pt>
                <c:pt idx="48">
                  <c:v>421</c:v>
                </c:pt>
                <c:pt idx="49">
                  <c:v>421</c:v>
                </c:pt>
                <c:pt idx="50">
                  <c:v>425</c:v>
                </c:pt>
                <c:pt idx="51">
                  <c:v>438</c:v>
                </c:pt>
                <c:pt idx="52">
                  <c:v>439</c:v>
                </c:pt>
                <c:pt idx="53">
                  <c:v>439</c:v>
                </c:pt>
                <c:pt idx="54">
                  <c:v>439.5</c:v>
                </c:pt>
                <c:pt idx="55">
                  <c:v>440.5</c:v>
                </c:pt>
                <c:pt idx="56">
                  <c:v>444.5</c:v>
                </c:pt>
                <c:pt idx="57">
                  <c:v>445</c:v>
                </c:pt>
                <c:pt idx="58">
                  <c:v>454</c:v>
                </c:pt>
                <c:pt idx="59">
                  <c:v>456</c:v>
                </c:pt>
                <c:pt idx="60">
                  <c:v>459.5</c:v>
                </c:pt>
                <c:pt idx="61">
                  <c:v>466</c:v>
                </c:pt>
                <c:pt idx="62">
                  <c:v>469</c:v>
                </c:pt>
                <c:pt idx="63">
                  <c:v>475</c:v>
                </c:pt>
                <c:pt idx="64">
                  <c:v>477.5</c:v>
                </c:pt>
                <c:pt idx="65">
                  <c:v>479</c:v>
                </c:pt>
                <c:pt idx="66">
                  <c:v>480</c:v>
                </c:pt>
                <c:pt idx="67">
                  <c:v>480.5</c:v>
                </c:pt>
                <c:pt idx="68">
                  <c:v>483</c:v>
                </c:pt>
                <c:pt idx="69">
                  <c:v>498</c:v>
                </c:pt>
                <c:pt idx="70">
                  <c:v>498.5</c:v>
                </c:pt>
                <c:pt idx="71">
                  <c:v>499</c:v>
                </c:pt>
                <c:pt idx="72">
                  <c:v>499.5</c:v>
                </c:pt>
                <c:pt idx="73">
                  <c:v>500</c:v>
                </c:pt>
                <c:pt idx="74">
                  <c:v>500.5</c:v>
                </c:pt>
                <c:pt idx="75">
                  <c:v>501</c:v>
                </c:pt>
                <c:pt idx="76">
                  <c:v>503</c:v>
                </c:pt>
                <c:pt idx="77">
                  <c:v>504</c:v>
                </c:pt>
                <c:pt idx="78">
                  <c:v>504</c:v>
                </c:pt>
                <c:pt idx="79">
                  <c:v>504</c:v>
                </c:pt>
                <c:pt idx="80">
                  <c:v>504.5</c:v>
                </c:pt>
                <c:pt idx="81">
                  <c:v>504.5</c:v>
                </c:pt>
                <c:pt idx="82">
                  <c:v>518</c:v>
                </c:pt>
                <c:pt idx="83">
                  <c:v>518.5</c:v>
                </c:pt>
                <c:pt idx="84">
                  <c:v>519</c:v>
                </c:pt>
                <c:pt idx="85">
                  <c:v>519.5</c:v>
                </c:pt>
                <c:pt idx="86">
                  <c:v>520</c:v>
                </c:pt>
                <c:pt idx="87">
                  <c:v>521</c:v>
                </c:pt>
                <c:pt idx="88">
                  <c:v>536</c:v>
                </c:pt>
                <c:pt idx="89">
                  <c:v>537</c:v>
                </c:pt>
                <c:pt idx="90">
                  <c:v>537.5</c:v>
                </c:pt>
                <c:pt idx="91">
                  <c:v>553</c:v>
                </c:pt>
                <c:pt idx="92">
                  <c:v>561</c:v>
                </c:pt>
                <c:pt idx="93">
                  <c:v>561</c:v>
                </c:pt>
                <c:pt idx="94">
                  <c:v>561.5</c:v>
                </c:pt>
                <c:pt idx="95">
                  <c:v>561.5</c:v>
                </c:pt>
                <c:pt idx="96">
                  <c:v>563</c:v>
                </c:pt>
                <c:pt idx="97">
                  <c:v>579</c:v>
                </c:pt>
                <c:pt idx="98">
                  <c:v>579</c:v>
                </c:pt>
                <c:pt idx="99">
                  <c:v>579.5</c:v>
                </c:pt>
                <c:pt idx="100">
                  <c:v>580</c:v>
                </c:pt>
                <c:pt idx="101">
                  <c:v>580</c:v>
                </c:pt>
                <c:pt idx="102">
                  <c:v>581.5</c:v>
                </c:pt>
                <c:pt idx="103">
                  <c:v>591</c:v>
                </c:pt>
                <c:pt idx="104">
                  <c:v>600.5</c:v>
                </c:pt>
                <c:pt idx="105">
                  <c:v>607</c:v>
                </c:pt>
                <c:pt idx="106">
                  <c:v>613</c:v>
                </c:pt>
                <c:pt idx="107">
                  <c:v>623.5</c:v>
                </c:pt>
                <c:pt idx="108">
                  <c:v>630.5</c:v>
                </c:pt>
                <c:pt idx="109">
                  <c:v>630.5</c:v>
                </c:pt>
                <c:pt idx="110">
                  <c:v>632</c:v>
                </c:pt>
                <c:pt idx="111">
                  <c:v>635</c:v>
                </c:pt>
                <c:pt idx="112">
                  <c:v>635</c:v>
                </c:pt>
                <c:pt idx="113">
                  <c:v>637</c:v>
                </c:pt>
                <c:pt idx="114">
                  <c:v>637</c:v>
                </c:pt>
                <c:pt idx="115">
                  <c:v>682</c:v>
                </c:pt>
                <c:pt idx="116">
                  <c:v>703</c:v>
                </c:pt>
                <c:pt idx="117">
                  <c:v>731</c:v>
                </c:pt>
                <c:pt idx="118">
                  <c:v>752</c:v>
                </c:pt>
                <c:pt idx="119">
                  <c:v>754</c:v>
                </c:pt>
                <c:pt idx="120">
                  <c:v>754.5</c:v>
                </c:pt>
                <c:pt idx="121">
                  <c:v>771</c:v>
                </c:pt>
                <c:pt idx="122">
                  <c:v>771.5</c:v>
                </c:pt>
                <c:pt idx="123">
                  <c:v>772.5</c:v>
                </c:pt>
                <c:pt idx="124">
                  <c:v>833</c:v>
                </c:pt>
                <c:pt idx="125">
                  <c:v>833.5</c:v>
                </c:pt>
                <c:pt idx="126">
                  <c:v>841.5</c:v>
                </c:pt>
                <c:pt idx="127">
                  <c:v>846.5</c:v>
                </c:pt>
                <c:pt idx="128">
                  <c:v>850</c:v>
                </c:pt>
                <c:pt idx="129">
                  <c:v>874</c:v>
                </c:pt>
                <c:pt idx="130">
                  <c:v>917</c:v>
                </c:pt>
                <c:pt idx="131">
                  <c:v>1205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0">
                  <c:v>-2.0220000005792826E-2</c:v>
                </c:pt>
                <c:pt idx="1">
                  <c:v>-0.13528000000587781</c:v>
                </c:pt>
                <c:pt idx="2">
                  <c:v>-3.0860000002576271E-2</c:v>
                </c:pt>
                <c:pt idx="12">
                  <c:v>2.7939999996306142E-2</c:v>
                </c:pt>
                <c:pt idx="13">
                  <c:v>-0.17012000000613625</c:v>
                </c:pt>
                <c:pt idx="14">
                  <c:v>1.4419999995880062E-2</c:v>
                </c:pt>
                <c:pt idx="15">
                  <c:v>0.42521999999735272</c:v>
                </c:pt>
                <c:pt idx="16">
                  <c:v>6.8539999996573897E-2</c:v>
                </c:pt>
                <c:pt idx="17">
                  <c:v>0.28510999999707565</c:v>
                </c:pt>
                <c:pt idx="18">
                  <c:v>-0.14036000000487547</c:v>
                </c:pt>
                <c:pt idx="19">
                  <c:v>0.3661599999977625</c:v>
                </c:pt>
                <c:pt idx="20">
                  <c:v>-5.844000000070082E-2</c:v>
                </c:pt>
                <c:pt idx="21">
                  <c:v>-3.1630000004952308E-2</c:v>
                </c:pt>
                <c:pt idx="23">
                  <c:v>-3.4509999997681007E-2</c:v>
                </c:pt>
                <c:pt idx="24">
                  <c:v>-7.5000000004365575E-2</c:v>
                </c:pt>
                <c:pt idx="26">
                  <c:v>0.10499999999592546</c:v>
                </c:pt>
                <c:pt idx="27">
                  <c:v>-0.16358000000036554</c:v>
                </c:pt>
                <c:pt idx="28">
                  <c:v>7.181999999738764E-2</c:v>
                </c:pt>
                <c:pt idx="29">
                  <c:v>-0.11867000000347616</c:v>
                </c:pt>
                <c:pt idx="30">
                  <c:v>-7.1980000000621658E-2</c:v>
                </c:pt>
                <c:pt idx="31">
                  <c:v>0.4805999999953201</c:v>
                </c:pt>
                <c:pt idx="32">
                  <c:v>-0.18592999999964377</c:v>
                </c:pt>
                <c:pt idx="33">
                  <c:v>-0.23326000000088243</c:v>
                </c:pt>
                <c:pt idx="34">
                  <c:v>0.20759999999427237</c:v>
                </c:pt>
                <c:pt idx="35">
                  <c:v>-0.42126499999722</c:v>
                </c:pt>
                <c:pt idx="36">
                  <c:v>-0.29126499999983935</c:v>
                </c:pt>
                <c:pt idx="37">
                  <c:v>0.1110049999988405</c:v>
                </c:pt>
                <c:pt idx="38">
                  <c:v>0.32213999999657972</c:v>
                </c:pt>
                <c:pt idx="39">
                  <c:v>-0.30246000000624917</c:v>
                </c:pt>
                <c:pt idx="40">
                  <c:v>-0.10614000000350643</c:v>
                </c:pt>
                <c:pt idx="41">
                  <c:v>4.4995000003837049E-2</c:v>
                </c:pt>
                <c:pt idx="42">
                  <c:v>-4.387000000133412E-2</c:v>
                </c:pt>
                <c:pt idx="43">
                  <c:v>4.6129999995173421E-2</c:v>
                </c:pt>
                <c:pt idx="44">
                  <c:v>-0.53273500000068452</c:v>
                </c:pt>
                <c:pt idx="45">
                  <c:v>-0.48046500000054948</c:v>
                </c:pt>
                <c:pt idx="46">
                  <c:v>-0.11446499999874504</c:v>
                </c:pt>
                <c:pt idx="47">
                  <c:v>-0.11446499999874504</c:v>
                </c:pt>
                <c:pt idx="48">
                  <c:v>-0.1323300000076415</c:v>
                </c:pt>
                <c:pt idx="49">
                  <c:v>-0.1323300000076415</c:v>
                </c:pt>
                <c:pt idx="50">
                  <c:v>-0.62025000000721775</c:v>
                </c:pt>
                <c:pt idx="51">
                  <c:v>-7.4000000313390046E-4</c:v>
                </c:pt>
                <c:pt idx="52">
                  <c:v>-0.16847000000416301</c:v>
                </c:pt>
                <c:pt idx="53">
                  <c:v>-5.8470000003580935E-2</c:v>
                </c:pt>
                <c:pt idx="54">
                  <c:v>-5.7335000004968606E-2</c:v>
                </c:pt>
                <c:pt idx="55">
                  <c:v>-7.5064999997266568E-2</c:v>
                </c:pt>
                <c:pt idx="56">
                  <c:v>0.40401499999279622</c:v>
                </c:pt>
                <c:pt idx="57">
                  <c:v>-0.24485000000277068</c:v>
                </c:pt>
                <c:pt idx="59">
                  <c:v>0.1851200000019162</c:v>
                </c:pt>
                <c:pt idx="61">
                  <c:v>-9.7179999997024424E-2</c:v>
                </c:pt>
                <c:pt idx="62">
                  <c:v>-0.34037000000535045</c:v>
                </c:pt>
                <c:pt idx="65">
                  <c:v>-0.16767000000254484</c:v>
                </c:pt>
                <c:pt idx="66">
                  <c:v>-0.1154000000024098</c:v>
                </c:pt>
                <c:pt idx="67">
                  <c:v>0.26573500000085915</c:v>
                </c:pt>
                <c:pt idx="68">
                  <c:v>7.1409999996831175E-2</c:v>
                </c:pt>
                <c:pt idx="69">
                  <c:v>0.1054599999988568</c:v>
                </c:pt>
                <c:pt idx="70">
                  <c:v>-0.19340500000544125</c:v>
                </c:pt>
                <c:pt idx="71">
                  <c:v>-0.15226999999867985</c:v>
                </c:pt>
                <c:pt idx="72">
                  <c:v>-0.22113500000705244</c:v>
                </c:pt>
                <c:pt idx="73">
                  <c:v>0</c:v>
                </c:pt>
                <c:pt idx="74">
                  <c:v>0.51113499999337364</c:v>
                </c:pt>
                <c:pt idx="75">
                  <c:v>-1.772999999957392E-2</c:v>
                </c:pt>
                <c:pt idx="76">
                  <c:v>6.6809999996621627E-2</c:v>
                </c:pt>
                <c:pt idx="77">
                  <c:v>-0.40092000000731787</c:v>
                </c:pt>
                <c:pt idx="79">
                  <c:v>-3.0920000004698522E-2</c:v>
                </c:pt>
                <c:pt idx="80">
                  <c:v>-0.15978500000346685</c:v>
                </c:pt>
                <c:pt idx="81">
                  <c:v>-0.15478500000608619</c:v>
                </c:pt>
                <c:pt idx="82">
                  <c:v>0.25086000000010245</c:v>
                </c:pt>
                <c:pt idx="83">
                  <c:v>0.27199500000278931</c:v>
                </c:pt>
                <c:pt idx="84">
                  <c:v>-0.37687000000732951</c:v>
                </c:pt>
                <c:pt idx="85">
                  <c:v>-0.18573499999911292</c:v>
                </c:pt>
                <c:pt idx="86">
                  <c:v>0.2753999999986263</c:v>
                </c:pt>
                <c:pt idx="87">
                  <c:v>-6.2330000000656582E-2</c:v>
                </c:pt>
                <c:pt idx="89">
                  <c:v>-0.56601000000227941</c:v>
                </c:pt>
                <c:pt idx="90">
                  <c:v>0.43512499999633292</c:v>
                </c:pt>
                <c:pt idx="91">
                  <c:v>3.7309999992430676E-2</c:v>
                </c:pt>
                <c:pt idx="92">
                  <c:v>-0.18153000000165775</c:v>
                </c:pt>
                <c:pt idx="93">
                  <c:v>-0.18153000000165775</c:v>
                </c:pt>
                <c:pt idx="94">
                  <c:v>-0.18039500000304542</c:v>
                </c:pt>
                <c:pt idx="95">
                  <c:v>0.74960499999724561</c:v>
                </c:pt>
                <c:pt idx="96">
                  <c:v>-6.699000000662636E-2</c:v>
                </c:pt>
                <c:pt idx="97">
                  <c:v>0.24932999999873573</c:v>
                </c:pt>
                <c:pt idx="98">
                  <c:v>0.25932999999349704</c:v>
                </c:pt>
                <c:pt idx="99">
                  <c:v>0.26046499999938533</c:v>
                </c:pt>
                <c:pt idx="100">
                  <c:v>-0.77840000000287546</c:v>
                </c:pt>
                <c:pt idx="101">
                  <c:v>-0.29840000000694999</c:v>
                </c:pt>
                <c:pt idx="102">
                  <c:v>-0.25499500000296393</c:v>
                </c:pt>
                <c:pt idx="103">
                  <c:v>-0.69343000000662869</c:v>
                </c:pt>
                <c:pt idx="104">
                  <c:v>-0.30186500000854721</c:v>
                </c:pt>
                <c:pt idx="105">
                  <c:v>2.4889999993320089E-2</c:v>
                </c:pt>
                <c:pt idx="106">
                  <c:v>-4.3490000003657769E-2</c:v>
                </c:pt>
                <c:pt idx="107">
                  <c:v>-0.10965500000020256</c:v>
                </c:pt>
                <c:pt idx="108">
                  <c:v>0.41623499999695923</c:v>
                </c:pt>
                <c:pt idx="109">
                  <c:v>0.41623499999695923</c:v>
                </c:pt>
                <c:pt idx="110">
                  <c:v>0.13964000000123633</c:v>
                </c:pt>
                <c:pt idx="111">
                  <c:v>-3.5550000007788185E-2</c:v>
                </c:pt>
                <c:pt idx="112">
                  <c:v>-3.4550000003946479E-2</c:v>
                </c:pt>
                <c:pt idx="113">
                  <c:v>-6.9009999999252614E-2</c:v>
                </c:pt>
                <c:pt idx="114">
                  <c:v>4.0990000001329463E-2</c:v>
                </c:pt>
                <c:pt idx="115">
                  <c:v>-6.7860000002838206E-2</c:v>
                </c:pt>
                <c:pt idx="116">
                  <c:v>0.22080999999889173</c:v>
                </c:pt>
                <c:pt idx="117">
                  <c:v>0.25437000000238186</c:v>
                </c:pt>
                <c:pt idx="118">
                  <c:v>-8.7959999997110572E-2</c:v>
                </c:pt>
                <c:pt idx="119">
                  <c:v>-5.3420000003825407E-2</c:v>
                </c:pt>
                <c:pt idx="120">
                  <c:v>0.12771499999507796</c:v>
                </c:pt>
                <c:pt idx="121">
                  <c:v>-3.4830000004149042E-2</c:v>
                </c:pt>
                <c:pt idx="122">
                  <c:v>3.6305000001448207E-2</c:v>
                </c:pt>
                <c:pt idx="123">
                  <c:v>-1.4250000022002496E-3</c:v>
                </c:pt>
                <c:pt idx="124">
                  <c:v>0.13590999999723863</c:v>
                </c:pt>
                <c:pt idx="125">
                  <c:v>-0.19295499999861931</c:v>
                </c:pt>
                <c:pt idx="129">
                  <c:v>2.8980000002775341E-2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83-4F0F-98EF-BCEC04B1DC8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-1086</c:v>
                </c:pt>
                <c:pt idx="1">
                  <c:v>-564</c:v>
                </c:pt>
                <c:pt idx="2">
                  <c:v>-518</c:v>
                </c:pt>
                <c:pt idx="3">
                  <c:v>-509</c:v>
                </c:pt>
                <c:pt idx="4">
                  <c:v>-508</c:v>
                </c:pt>
                <c:pt idx="5">
                  <c:v>-507</c:v>
                </c:pt>
                <c:pt idx="6">
                  <c:v>-506</c:v>
                </c:pt>
                <c:pt idx="7">
                  <c:v>-503</c:v>
                </c:pt>
                <c:pt idx="8">
                  <c:v>-502</c:v>
                </c:pt>
                <c:pt idx="9">
                  <c:v>-501</c:v>
                </c:pt>
                <c:pt idx="10">
                  <c:v>-499</c:v>
                </c:pt>
                <c:pt idx="11">
                  <c:v>-498</c:v>
                </c:pt>
                <c:pt idx="12">
                  <c:v>-478</c:v>
                </c:pt>
                <c:pt idx="13">
                  <c:v>-456</c:v>
                </c:pt>
                <c:pt idx="14">
                  <c:v>-454</c:v>
                </c:pt>
                <c:pt idx="15">
                  <c:v>-414</c:v>
                </c:pt>
                <c:pt idx="16">
                  <c:v>-298</c:v>
                </c:pt>
                <c:pt idx="17">
                  <c:v>-207</c:v>
                </c:pt>
                <c:pt idx="18">
                  <c:v>-168</c:v>
                </c:pt>
                <c:pt idx="19">
                  <c:v>-92</c:v>
                </c:pt>
                <c:pt idx="20">
                  <c:v>-72</c:v>
                </c:pt>
                <c:pt idx="21">
                  <c:v>-69</c:v>
                </c:pt>
                <c:pt idx="22">
                  <c:v>-56</c:v>
                </c:pt>
                <c:pt idx="23">
                  <c:v>-13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146</c:v>
                </c:pt>
                <c:pt idx="28">
                  <c:v>166</c:v>
                </c:pt>
                <c:pt idx="29">
                  <c:v>179</c:v>
                </c:pt>
                <c:pt idx="30">
                  <c:v>226</c:v>
                </c:pt>
                <c:pt idx="31">
                  <c:v>280</c:v>
                </c:pt>
                <c:pt idx="32">
                  <c:v>341</c:v>
                </c:pt>
                <c:pt idx="33">
                  <c:v>362</c:v>
                </c:pt>
                <c:pt idx="34">
                  <c:v>380</c:v>
                </c:pt>
                <c:pt idx="35">
                  <c:v>380.5</c:v>
                </c:pt>
                <c:pt idx="36">
                  <c:v>380.5</c:v>
                </c:pt>
                <c:pt idx="37">
                  <c:v>381.5</c:v>
                </c:pt>
                <c:pt idx="38">
                  <c:v>382</c:v>
                </c:pt>
                <c:pt idx="39">
                  <c:v>402</c:v>
                </c:pt>
                <c:pt idx="40">
                  <c:v>418</c:v>
                </c:pt>
                <c:pt idx="41">
                  <c:v>418.5</c:v>
                </c:pt>
                <c:pt idx="42">
                  <c:v>419</c:v>
                </c:pt>
                <c:pt idx="43">
                  <c:v>419</c:v>
                </c:pt>
                <c:pt idx="44">
                  <c:v>419.5</c:v>
                </c:pt>
                <c:pt idx="45">
                  <c:v>420.5</c:v>
                </c:pt>
                <c:pt idx="46">
                  <c:v>420.5</c:v>
                </c:pt>
                <c:pt idx="47">
                  <c:v>420.5</c:v>
                </c:pt>
                <c:pt idx="48">
                  <c:v>421</c:v>
                </c:pt>
                <c:pt idx="49">
                  <c:v>421</c:v>
                </c:pt>
                <c:pt idx="50">
                  <c:v>425</c:v>
                </c:pt>
                <c:pt idx="51">
                  <c:v>438</c:v>
                </c:pt>
                <c:pt idx="52">
                  <c:v>439</c:v>
                </c:pt>
                <c:pt idx="53">
                  <c:v>439</c:v>
                </c:pt>
                <c:pt idx="54">
                  <c:v>439.5</c:v>
                </c:pt>
                <c:pt idx="55">
                  <c:v>440.5</c:v>
                </c:pt>
                <c:pt idx="56">
                  <c:v>444.5</c:v>
                </c:pt>
                <c:pt idx="57">
                  <c:v>445</c:v>
                </c:pt>
                <c:pt idx="58">
                  <c:v>454</c:v>
                </c:pt>
                <c:pt idx="59">
                  <c:v>456</c:v>
                </c:pt>
                <c:pt idx="60">
                  <c:v>459.5</c:v>
                </c:pt>
                <c:pt idx="61">
                  <c:v>466</c:v>
                </c:pt>
                <c:pt idx="62">
                  <c:v>469</c:v>
                </c:pt>
                <c:pt idx="63">
                  <c:v>475</c:v>
                </c:pt>
                <c:pt idx="64">
                  <c:v>477.5</c:v>
                </c:pt>
                <c:pt idx="65">
                  <c:v>479</c:v>
                </c:pt>
                <c:pt idx="66">
                  <c:v>480</c:v>
                </c:pt>
                <c:pt idx="67">
                  <c:v>480.5</c:v>
                </c:pt>
                <c:pt idx="68">
                  <c:v>483</c:v>
                </c:pt>
                <c:pt idx="69">
                  <c:v>498</c:v>
                </c:pt>
                <c:pt idx="70">
                  <c:v>498.5</c:v>
                </c:pt>
                <c:pt idx="71">
                  <c:v>499</c:v>
                </c:pt>
                <c:pt idx="72">
                  <c:v>499.5</c:v>
                </c:pt>
                <c:pt idx="73">
                  <c:v>500</c:v>
                </c:pt>
                <c:pt idx="74">
                  <c:v>500.5</c:v>
                </c:pt>
                <c:pt idx="75">
                  <c:v>501</c:v>
                </c:pt>
                <c:pt idx="76">
                  <c:v>503</c:v>
                </c:pt>
                <c:pt idx="77">
                  <c:v>504</c:v>
                </c:pt>
                <c:pt idx="78">
                  <c:v>504</c:v>
                </c:pt>
                <c:pt idx="79">
                  <c:v>504</c:v>
                </c:pt>
                <c:pt idx="80">
                  <c:v>504.5</c:v>
                </c:pt>
                <c:pt idx="81">
                  <c:v>504.5</c:v>
                </c:pt>
                <c:pt idx="82">
                  <c:v>518</c:v>
                </c:pt>
                <c:pt idx="83">
                  <c:v>518.5</c:v>
                </c:pt>
                <c:pt idx="84">
                  <c:v>519</c:v>
                </c:pt>
                <c:pt idx="85">
                  <c:v>519.5</c:v>
                </c:pt>
                <c:pt idx="86">
                  <c:v>520</c:v>
                </c:pt>
                <c:pt idx="87">
                  <c:v>521</c:v>
                </c:pt>
                <c:pt idx="88">
                  <c:v>536</c:v>
                </c:pt>
                <c:pt idx="89">
                  <c:v>537</c:v>
                </c:pt>
                <c:pt idx="90">
                  <c:v>537.5</c:v>
                </c:pt>
                <c:pt idx="91">
                  <c:v>553</c:v>
                </c:pt>
                <c:pt idx="92">
                  <c:v>561</c:v>
                </c:pt>
                <c:pt idx="93">
                  <c:v>561</c:v>
                </c:pt>
                <c:pt idx="94">
                  <c:v>561.5</c:v>
                </c:pt>
                <c:pt idx="95">
                  <c:v>561.5</c:v>
                </c:pt>
                <c:pt idx="96">
                  <c:v>563</c:v>
                </c:pt>
                <c:pt idx="97">
                  <c:v>579</c:v>
                </c:pt>
                <c:pt idx="98">
                  <c:v>579</c:v>
                </c:pt>
                <c:pt idx="99">
                  <c:v>579.5</c:v>
                </c:pt>
                <c:pt idx="100">
                  <c:v>580</c:v>
                </c:pt>
                <c:pt idx="101">
                  <c:v>580</c:v>
                </c:pt>
                <c:pt idx="102">
                  <c:v>581.5</c:v>
                </c:pt>
                <c:pt idx="103">
                  <c:v>591</c:v>
                </c:pt>
                <c:pt idx="104">
                  <c:v>600.5</c:v>
                </c:pt>
                <c:pt idx="105">
                  <c:v>607</c:v>
                </c:pt>
                <c:pt idx="106">
                  <c:v>613</c:v>
                </c:pt>
                <c:pt idx="107">
                  <c:v>623.5</c:v>
                </c:pt>
                <c:pt idx="108">
                  <c:v>630.5</c:v>
                </c:pt>
                <c:pt idx="109">
                  <c:v>630.5</c:v>
                </c:pt>
                <c:pt idx="110">
                  <c:v>632</c:v>
                </c:pt>
                <c:pt idx="111">
                  <c:v>635</c:v>
                </c:pt>
                <c:pt idx="112">
                  <c:v>635</c:v>
                </c:pt>
                <c:pt idx="113">
                  <c:v>637</c:v>
                </c:pt>
                <c:pt idx="114">
                  <c:v>637</c:v>
                </c:pt>
                <c:pt idx="115">
                  <c:v>682</c:v>
                </c:pt>
                <c:pt idx="116">
                  <c:v>703</c:v>
                </c:pt>
                <c:pt idx="117">
                  <c:v>731</c:v>
                </c:pt>
                <c:pt idx="118">
                  <c:v>752</c:v>
                </c:pt>
                <c:pt idx="119">
                  <c:v>754</c:v>
                </c:pt>
                <c:pt idx="120">
                  <c:v>754.5</c:v>
                </c:pt>
                <c:pt idx="121">
                  <c:v>771</c:v>
                </c:pt>
                <c:pt idx="122">
                  <c:v>771.5</c:v>
                </c:pt>
                <c:pt idx="123">
                  <c:v>772.5</c:v>
                </c:pt>
                <c:pt idx="124">
                  <c:v>833</c:v>
                </c:pt>
                <c:pt idx="125">
                  <c:v>833.5</c:v>
                </c:pt>
                <c:pt idx="126">
                  <c:v>841.5</c:v>
                </c:pt>
                <c:pt idx="127">
                  <c:v>846.5</c:v>
                </c:pt>
                <c:pt idx="128">
                  <c:v>850</c:v>
                </c:pt>
                <c:pt idx="129">
                  <c:v>874</c:v>
                </c:pt>
                <c:pt idx="130">
                  <c:v>917</c:v>
                </c:pt>
                <c:pt idx="131">
                  <c:v>1205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58">
                  <c:v>-0.12541999999666587</c:v>
                </c:pt>
                <c:pt idx="60">
                  <c:v>6.0064999997848645E-2</c:v>
                </c:pt>
                <c:pt idx="63">
                  <c:v>-8.1750000004831236E-2</c:v>
                </c:pt>
                <c:pt idx="64">
                  <c:v>0.11392499999783468</c:v>
                </c:pt>
                <c:pt idx="78">
                  <c:v>-0.11092000000644475</c:v>
                </c:pt>
                <c:pt idx="88">
                  <c:v>-0.18228000000817701</c:v>
                </c:pt>
                <c:pt idx="126">
                  <c:v>0.13290499999857275</c:v>
                </c:pt>
                <c:pt idx="127">
                  <c:v>3.254999995988328E-3</c:v>
                </c:pt>
                <c:pt idx="128">
                  <c:v>-1.7799999994167592E-2</c:v>
                </c:pt>
                <c:pt idx="130">
                  <c:v>6.6389999992679805E-2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D83-4F0F-98EF-BCEC04B1DC8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2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6">
                    <c:v>0</c:v>
                  </c:pt>
                  <c:pt idx="53">
                    <c:v>0</c:v>
                  </c:pt>
                  <c:pt idx="57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2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6">
                    <c:v>0</c:v>
                  </c:pt>
                  <c:pt idx="53">
                    <c:v>0</c:v>
                  </c:pt>
                  <c:pt idx="5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-1086</c:v>
                </c:pt>
                <c:pt idx="1">
                  <c:v>-564</c:v>
                </c:pt>
                <c:pt idx="2">
                  <c:v>-518</c:v>
                </c:pt>
                <c:pt idx="3">
                  <c:v>-509</c:v>
                </c:pt>
                <c:pt idx="4">
                  <c:v>-508</c:v>
                </c:pt>
                <c:pt idx="5">
                  <c:v>-507</c:v>
                </c:pt>
                <c:pt idx="6">
                  <c:v>-506</c:v>
                </c:pt>
                <c:pt idx="7">
                  <c:v>-503</c:v>
                </c:pt>
                <c:pt idx="8">
                  <c:v>-502</c:v>
                </c:pt>
                <c:pt idx="9">
                  <c:v>-501</c:v>
                </c:pt>
                <c:pt idx="10">
                  <c:v>-499</c:v>
                </c:pt>
                <c:pt idx="11">
                  <c:v>-498</c:v>
                </c:pt>
                <c:pt idx="12">
                  <c:v>-478</c:v>
                </c:pt>
                <c:pt idx="13">
                  <c:v>-456</c:v>
                </c:pt>
                <c:pt idx="14">
                  <c:v>-454</c:v>
                </c:pt>
                <c:pt idx="15">
                  <c:v>-414</c:v>
                </c:pt>
                <c:pt idx="16">
                  <c:v>-298</c:v>
                </c:pt>
                <c:pt idx="17">
                  <c:v>-207</c:v>
                </c:pt>
                <c:pt idx="18">
                  <c:v>-168</c:v>
                </c:pt>
                <c:pt idx="19">
                  <c:v>-92</c:v>
                </c:pt>
                <c:pt idx="20">
                  <c:v>-72</c:v>
                </c:pt>
                <c:pt idx="21">
                  <c:v>-69</c:v>
                </c:pt>
                <c:pt idx="22">
                  <c:v>-56</c:v>
                </c:pt>
                <c:pt idx="23">
                  <c:v>-13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146</c:v>
                </c:pt>
                <c:pt idx="28">
                  <c:v>166</c:v>
                </c:pt>
                <c:pt idx="29">
                  <c:v>179</c:v>
                </c:pt>
                <c:pt idx="30">
                  <c:v>226</c:v>
                </c:pt>
                <c:pt idx="31">
                  <c:v>280</c:v>
                </c:pt>
                <c:pt idx="32">
                  <c:v>341</c:v>
                </c:pt>
                <c:pt idx="33">
                  <c:v>362</c:v>
                </c:pt>
                <c:pt idx="34">
                  <c:v>380</c:v>
                </c:pt>
                <c:pt idx="35">
                  <c:v>380.5</c:v>
                </c:pt>
                <c:pt idx="36">
                  <c:v>380.5</c:v>
                </c:pt>
                <c:pt idx="37">
                  <c:v>381.5</c:v>
                </c:pt>
                <c:pt idx="38">
                  <c:v>382</c:v>
                </c:pt>
                <c:pt idx="39">
                  <c:v>402</c:v>
                </c:pt>
                <c:pt idx="40">
                  <c:v>418</c:v>
                </c:pt>
                <c:pt idx="41">
                  <c:v>418.5</c:v>
                </c:pt>
                <c:pt idx="42">
                  <c:v>419</c:v>
                </c:pt>
                <c:pt idx="43">
                  <c:v>419</c:v>
                </c:pt>
                <c:pt idx="44">
                  <c:v>419.5</c:v>
                </c:pt>
                <c:pt idx="45">
                  <c:v>420.5</c:v>
                </c:pt>
                <c:pt idx="46">
                  <c:v>420.5</c:v>
                </c:pt>
                <c:pt idx="47">
                  <c:v>420.5</c:v>
                </c:pt>
                <c:pt idx="48">
                  <c:v>421</c:v>
                </c:pt>
                <c:pt idx="49">
                  <c:v>421</c:v>
                </c:pt>
                <c:pt idx="50">
                  <c:v>425</c:v>
                </c:pt>
                <c:pt idx="51">
                  <c:v>438</c:v>
                </c:pt>
                <c:pt idx="52">
                  <c:v>439</c:v>
                </c:pt>
                <c:pt idx="53">
                  <c:v>439</c:v>
                </c:pt>
                <c:pt idx="54">
                  <c:v>439.5</c:v>
                </c:pt>
                <c:pt idx="55">
                  <c:v>440.5</c:v>
                </c:pt>
                <c:pt idx="56">
                  <c:v>444.5</c:v>
                </c:pt>
                <c:pt idx="57">
                  <c:v>445</c:v>
                </c:pt>
                <c:pt idx="58">
                  <c:v>454</c:v>
                </c:pt>
                <c:pt idx="59">
                  <c:v>456</c:v>
                </c:pt>
                <c:pt idx="60">
                  <c:v>459.5</c:v>
                </c:pt>
                <c:pt idx="61">
                  <c:v>466</c:v>
                </c:pt>
                <c:pt idx="62">
                  <c:v>469</c:v>
                </c:pt>
                <c:pt idx="63">
                  <c:v>475</c:v>
                </c:pt>
                <c:pt idx="64">
                  <c:v>477.5</c:v>
                </c:pt>
                <c:pt idx="65">
                  <c:v>479</c:v>
                </c:pt>
                <c:pt idx="66">
                  <c:v>480</c:v>
                </c:pt>
                <c:pt idx="67">
                  <c:v>480.5</c:v>
                </c:pt>
                <c:pt idx="68">
                  <c:v>483</c:v>
                </c:pt>
                <c:pt idx="69">
                  <c:v>498</c:v>
                </c:pt>
                <c:pt idx="70">
                  <c:v>498.5</c:v>
                </c:pt>
                <c:pt idx="71">
                  <c:v>499</c:v>
                </c:pt>
                <c:pt idx="72">
                  <c:v>499.5</c:v>
                </c:pt>
                <c:pt idx="73">
                  <c:v>500</c:v>
                </c:pt>
                <c:pt idx="74">
                  <c:v>500.5</c:v>
                </c:pt>
                <c:pt idx="75">
                  <c:v>501</c:v>
                </c:pt>
                <c:pt idx="76">
                  <c:v>503</c:v>
                </c:pt>
                <c:pt idx="77">
                  <c:v>504</c:v>
                </c:pt>
                <c:pt idx="78">
                  <c:v>504</c:v>
                </c:pt>
                <c:pt idx="79">
                  <c:v>504</c:v>
                </c:pt>
                <c:pt idx="80">
                  <c:v>504.5</c:v>
                </c:pt>
                <c:pt idx="81">
                  <c:v>504.5</c:v>
                </c:pt>
                <c:pt idx="82">
                  <c:v>518</c:v>
                </c:pt>
                <c:pt idx="83">
                  <c:v>518.5</c:v>
                </c:pt>
                <c:pt idx="84">
                  <c:v>519</c:v>
                </c:pt>
                <c:pt idx="85">
                  <c:v>519.5</c:v>
                </c:pt>
                <c:pt idx="86">
                  <c:v>520</c:v>
                </c:pt>
                <c:pt idx="87">
                  <c:v>521</c:v>
                </c:pt>
                <c:pt idx="88">
                  <c:v>536</c:v>
                </c:pt>
                <c:pt idx="89">
                  <c:v>537</c:v>
                </c:pt>
                <c:pt idx="90">
                  <c:v>537.5</c:v>
                </c:pt>
                <c:pt idx="91">
                  <c:v>553</c:v>
                </c:pt>
                <c:pt idx="92">
                  <c:v>561</c:v>
                </c:pt>
                <c:pt idx="93">
                  <c:v>561</c:v>
                </c:pt>
                <c:pt idx="94">
                  <c:v>561.5</c:v>
                </c:pt>
                <c:pt idx="95">
                  <c:v>561.5</c:v>
                </c:pt>
                <c:pt idx="96">
                  <c:v>563</c:v>
                </c:pt>
                <c:pt idx="97">
                  <c:v>579</c:v>
                </c:pt>
                <c:pt idx="98">
                  <c:v>579</c:v>
                </c:pt>
                <c:pt idx="99">
                  <c:v>579.5</c:v>
                </c:pt>
                <c:pt idx="100">
                  <c:v>580</c:v>
                </c:pt>
                <c:pt idx="101">
                  <c:v>580</c:v>
                </c:pt>
                <c:pt idx="102">
                  <c:v>581.5</c:v>
                </c:pt>
                <c:pt idx="103">
                  <c:v>591</c:v>
                </c:pt>
                <c:pt idx="104">
                  <c:v>600.5</c:v>
                </c:pt>
                <c:pt idx="105">
                  <c:v>607</c:v>
                </c:pt>
                <c:pt idx="106">
                  <c:v>613</c:v>
                </c:pt>
                <c:pt idx="107">
                  <c:v>623.5</c:v>
                </c:pt>
                <c:pt idx="108">
                  <c:v>630.5</c:v>
                </c:pt>
                <c:pt idx="109">
                  <c:v>630.5</c:v>
                </c:pt>
                <c:pt idx="110">
                  <c:v>632</c:v>
                </c:pt>
                <c:pt idx="111">
                  <c:v>635</c:v>
                </c:pt>
                <c:pt idx="112">
                  <c:v>635</c:v>
                </c:pt>
                <c:pt idx="113">
                  <c:v>637</c:v>
                </c:pt>
                <c:pt idx="114">
                  <c:v>637</c:v>
                </c:pt>
                <c:pt idx="115">
                  <c:v>682</c:v>
                </c:pt>
                <c:pt idx="116">
                  <c:v>703</c:v>
                </c:pt>
                <c:pt idx="117">
                  <c:v>731</c:v>
                </c:pt>
                <c:pt idx="118">
                  <c:v>752</c:v>
                </c:pt>
                <c:pt idx="119">
                  <c:v>754</c:v>
                </c:pt>
                <c:pt idx="120">
                  <c:v>754.5</c:v>
                </c:pt>
                <c:pt idx="121">
                  <c:v>771</c:v>
                </c:pt>
                <c:pt idx="122">
                  <c:v>771.5</c:v>
                </c:pt>
                <c:pt idx="123">
                  <c:v>772.5</c:v>
                </c:pt>
                <c:pt idx="124">
                  <c:v>833</c:v>
                </c:pt>
                <c:pt idx="125">
                  <c:v>833.5</c:v>
                </c:pt>
                <c:pt idx="126">
                  <c:v>841.5</c:v>
                </c:pt>
                <c:pt idx="127">
                  <c:v>846.5</c:v>
                </c:pt>
                <c:pt idx="128">
                  <c:v>850</c:v>
                </c:pt>
                <c:pt idx="129">
                  <c:v>874</c:v>
                </c:pt>
                <c:pt idx="130">
                  <c:v>917</c:v>
                </c:pt>
                <c:pt idx="131">
                  <c:v>1205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131">
                  <c:v>-0.16575000000011642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D83-4F0F-98EF-BCEC04B1DC8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2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6">
                    <c:v>0</c:v>
                  </c:pt>
                  <c:pt idx="53">
                    <c:v>0</c:v>
                  </c:pt>
                  <c:pt idx="57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2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6">
                    <c:v>0</c:v>
                  </c:pt>
                  <c:pt idx="53">
                    <c:v>0</c:v>
                  </c:pt>
                  <c:pt idx="5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-1086</c:v>
                </c:pt>
                <c:pt idx="1">
                  <c:v>-564</c:v>
                </c:pt>
                <c:pt idx="2">
                  <c:v>-518</c:v>
                </c:pt>
                <c:pt idx="3">
                  <c:v>-509</c:v>
                </c:pt>
                <c:pt idx="4">
                  <c:v>-508</c:v>
                </c:pt>
                <c:pt idx="5">
                  <c:v>-507</c:v>
                </c:pt>
                <c:pt idx="6">
                  <c:v>-506</c:v>
                </c:pt>
                <c:pt idx="7">
                  <c:v>-503</c:v>
                </c:pt>
                <c:pt idx="8">
                  <c:v>-502</c:v>
                </c:pt>
                <c:pt idx="9">
                  <c:v>-501</c:v>
                </c:pt>
                <c:pt idx="10">
                  <c:v>-499</c:v>
                </c:pt>
                <c:pt idx="11">
                  <c:v>-498</c:v>
                </c:pt>
                <c:pt idx="12">
                  <c:v>-478</c:v>
                </c:pt>
                <c:pt idx="13">
                  <c:v>-456</c:v>
                </c:pt>
                <c:pt idx="14">
                  <c:v>-454</c:v>
                </c:pt>
                <c:pt idx="15">
                  <c:v>-414</c:v>
                </c:pt>
                <c:pt idx="16">
                  <c:v>-298</c:v>
                </c:pt>
                <c:pt idx="17">
                  <c:v>-207</c:v>
                </c:pt>
                <c:pt idx="18">
                  <c:v>-168</c:v>
                </c:pt>
                <c:pt idx="19">
                  <c:v>-92</c:v>
                </c:pt>
                <c:pt idx="20">
                  <c:v>-72</c:v>
                </c:pt>
                <c:pt idx="21">
                  <c:v>-69</c:v>
                </c:pt>
                <c:pt idx="22">
                  <c:v>-56</c:v>
                </c:pt>
                <c:pt idx="23">
                  <c:v>-13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146</c:v>
                </c:pt>
                <c:pt idx="28">
                  <c:v>166</c:v>
                </c:pt>
                <c:pt idx="29">
                  <c:v>179</c:v>
                </c:pt>
                <c:pt idx="30">
                  <c:v>226</c:v>
                </c:pt>
                <c:pt idx="31">
                  <c:v>280</c:v>
                </c:pt>
                <c:pt idx="32">
                  <c:v>341</c:v>
                </c:pt>
                <c:pt idx="33">
                  <c:v>362</c:v>
                </c:pt>
                <c:pt idx="34">
                  <c:v>380</c:v>
                </c:pt>
                <c:pt idx="35">
                  <c:v>380.5</c:v>
                </c:pt>
                <c:pt idx="36">
                  <c:v>380.5</c:v>
                </c:pt>
                <c:pt idx="37">
                  <c:v>381.5</c:v>
                </c:pt>
                <c:pt idx="38">
                  <c:v>382</c:v>
                </c:pt>
                <c:pt idx="39">
                  <c:v>402</c:v>
                </c:pt>
                <c:pt idx="40">
                  <c:v>418</c:v>
                </c:pt>
                <c:pt idx="41">
                  <c:v>418.5</c:v>
                </c:pt>
                <c:pt idx="42">
                  <c:v>419</c:v>
                </c:pt>
                <c:pt idx="43">
                  <c:v>419</c:v>
                </c:pt>
                <c:pt idx="44">
                  <c:v>419.5</c:v>
                </c:pt>
                <c:pt idx="45">
                  <c:v>420.5</c:v>
                </c:pt>
                <c:pt idx="46">
                  <c:v>420.5</c:v>
                </c:pt>
                <c:pt idx="47">
                  <c:v>420.5</c:v>
                </c:pt>
                <c:pt idx="48">
                  <c:v>421</c:v>
                </c:pt>
                <c:pt idx="49">
                  <c:v>421</c:v>
                </c:pt>
                <c:pt idx="50">
                  <c:v>425</c:v>
                </c:pt>
                <c:pt idx="51">
                  <c:v>438</c:v>
                </c:pt>
                <c:pt idx="52">
                  <c:v>439</c:v>
                </c:pt>
                <c:pt idx="53">
                  <c:v>439</c:v>
                </c:pt>
                <c:pt idx="54">
                  <c:v>439.5</c:v>
                </c:pt>
                <c:pt idx="55">
                  <c:v>440.5</c:v>
                </c:pt>
                <c:pt idx="56">
                  <c:v>444.5</c:v>
                </c:pt>
                <c:pt idx="57">
                  <c:v>445</c:v>
                </c:pt>
                <c:pt idx="58">
                  <c:v>454</c:v>
                </c:pt>
                <c:pt idx="59">
                  <c:v>456</c:v>
                </c:pt>
                <c:pt idx="60">
                  <c:v>459.5</c:v>
                </c:pt>
                <c:pt idx="61">
                  <c:v>466</c:v>
                </c:pt>
                <c:pt idx="62">
                  <c:v>469</c:v>
                </c:pt>
                <c:pt idx="63">
                  <c:v>475</c:v>
                </c:pt>
                <c:pt idx="64">
                  <c:v>477.5</c:v>
                </c:pt>
                <c:pt idx="65">
                  <c:v>479</c:v>
                </c:pt>
                <c:pt idx="66">
                  <c:v>480</c:v>
                </c:pt>
                <c:pt idx="67">
                  <c:v>480.5</c:v>
                </c:pt>
                <c:pt idx="68">
                  <c:v>483</c:v>
                </c:pt>
                <c:pt idx="69">
                  <c:v>498</c:v>
                </c:pt>
                <c:pt idx="70">
                  <c:v>498.5</c:v>
                </c:pt>
                <c:pt idx="71">
                  <c:v>499</c:v>
                </c:pt>
                <c:pt idx="72">
                  <c:v>499.5</c:v>
                </c:pt>
                <c:pt idx="73">
                  <c:v>500</c:v>
                </c:pt>
                <c:pt idx="74">
                  <c:v>500.5</c:v>
                </c:pt>
                <c:pt idx="75">
                  <c:v>501</c:v>
                </c:pt>
                <c:pt idx="76">
                  <c:v>503</c:v>
                </c:pt>
                <c:pt idx="77">
                  <c:v>504</c:v>
                </c:pt>
                <c:pt idx="78">
                  <c:v>504</c:v>
                </c:pt>
                <c:pt idx="79">
                  <c:v>504</c:v>
                </c:pt>
                <c:pt idx="80">
                  <c:v>504.5</c:v>
                </c:pt>
                <c:pt idx="81">
                  <c:v>504.5</c:v>
                </c:pt>
                <c:pt idx="82">
                  <c:v>518</c:v>
                </c:pt>
                <c:pt idx="83">
                  <c:v>518.5</c:v>
                </c:pt>
                <c:pt idx="84">
                  <c:v>519</c:v>
                </c:pt>
                <c:pt idx="85">
                  <c:v>519.5</c:v>
                </c:pt>
                <c:pt idx="86">
                  <c:v>520</c:v>
                </c:pt>
                <c:pt idx="87">
                  <c:v>521</c:v>
                </c:pt>
                <c:pt idx="88">
                  <c:v>536</c:v>
                </c:pt>
                <c:pt idx="89">
                  <c:v>537</c:v>
                </c:pt>
                <c:pt idx="90">
                  <c:v>537.5</c:v>
                </c:pt>
                <c:pt idx="91">
                  <c:v>553</c:v>
                </c:pt>
                <c:pt idx="92">
                  <c:v>561</c:v>
                </c:pt>
                <c:pt idx="93">
                  <c:v>561</c:v>
                </c:pt>
                <c:pt idx="94">
                  <c:v>561.5</c:v>
                </c:pt>
                <c:pt idx="95">
                  <c:v>561.5</c:v>
                </c:pt>
                <c:pt idx="96">
                  <c:v>563</c:v>
                </c:pt>
                <c:pt idx="97">
                  <c:v>579</c:v>
                </c:pt>
                <c:pt idx="98">
                  <c:v>579</c:v>
                </c:pt>
                <c:pt idx="99">
                  <c:v>579.5</c:v>
                </c:pt>
                <c:pt idx="100">
                  <c:v>580</c:v>
                </c:pt>
                <c:pt idx="101">
                  <c:v>580</c:v>
                </c:pt>
                <c:pt idx="102">
                  <c:v>581.5</c:v>
                </c:pt>
                <c:pt idx="103">
                  <c:v>591</c:v>
                </c:pt>
                <c:pt idx="104">
                  <c:v>600.5</c:v>
                </c:pt>
                <c:pt idx="105">
                  <c:v>607</c:v>
                </c:pt>
                <c:pt idx="106">
                  <c:v>613</c:v>
                </c:pt>
                <c:pt idx="107">
                  <c:v>623.5</c:v>
                </c:pt>
                <c:pt idx="108">
                  <c:v>630.5</c:v>
                </c:pt>
                <c:pt idx="109">
                  <c:v>630.5</c:v>
                </c:pt>
                <c:pt idx="110">
                  <c:v>632</c:v>
                </c:pt>
                <c:pt idx="111">
                  <c:v>635</c:v>
                </c:pt>
                <c:pt idx="112">
                  <c:v>635</c:v>
                </c:pt>
                <c:pt idx="113">
                  <c:v>637</c:v>
                </c:pt>
                <c:pt idx="114">
                  <c:v>637</c:v>
                </c:pt>
                <c:pt idx="115">
                  <c:v>682</c:v>
                </c:pt>
                <c:pt idx="116">
                  <c:v>703</c:v>
                </c:pt>
                <c:pt idx="117">
                  <c:v>731</c:v>
                </c:pt>
                <c:pt idx="118">
                  <c:v>752</c:v>
                </c:pt>
                <c:pt idx="119">
                  <c:v>754</c:v>
                </c:pt>
                <c:pt idx="120">
                  <c:v>754.5</c:v>
                </c:pt>
                <c:pt idx="121">
                  <c:v>771</c:v>
                </c:pt>
                <c:pt idx="122">
                  <c:v>771.5</c:v>
                </c:pt>
                <c:pt idx="123">
                  <c:v>772.5</c:v>
                </c:pt>
                <c:pt idx="124">
                  <c:v>833</c:v>
                </c:pt>
                <c:pt idx="125">
                  <c:v>833.5</c:v>
                </c:pt>
                <c:pt idx="126">
                  <c:v>841.5</c:v>
                </c:pt>
                <c:pt idx="127">
                  <c:v>846.5</c:v>
                </c:pt>
                <c:pt idx="128">
                  <c:v>850</c:v>
                </c:pt>
                <c:pt idx="129">
                  <c:v>874</c:v>
                </c:pt>
                <c:pt idx="130">
                  <c:v>917</c:v>
                </c:pt>
                <c:pt idx="131">
                  <c:v>1205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D83-4F0F-98EF-BCEC04B1DC8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2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6">
                    <c:v>0</c:v>
                  </c:pt>
                  <c:pt idx="53">
                    <c:v>0</c:v>
                  </c:pt>
                  <c:pt idx="57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2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6">
                    <c:v>0</c:v>
                  </c:pt>
                  <c:pt idx="53">
                    <c:v>0</c:v>
                  </c:pt>
                  <c:pt idx="5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-1086</c:v>
                </c:pt>
                <c:pt idx="1">
                  <c:v>-564</c:v>
                </c:pt>
                <c:pt idx="2">
                  <c:v>-518</c:v>
                </c:pt>
                <c:pt idx="3">
                  <c:v>-509</c:v>
                </c:pt>
                <c:pt idx="4">
                  <c:v>-508</c:v>
                </c:pt>
                <c:pt idx="5">
                  <c:v>-507</c:v>
                </c:pt>
                <c:pt idx="6">
                  <c:v>-506</c:v>
                </c:pt>
                <c:pt idx="7">
                  <c:v>-503</c:v>
                </c:pt>
                <c:pt idx="8">
                  <c:v>-502</c:v>
                </c:pt>
                <c:pt idx="9">
                  <c:v>-501</c:v>
                </c:pt>
                <c:pt idx="10">
                  <c:v>-499</c:v>
                </c:pt>
                <c:pt idx="11">
                  <c:v>-498</c:v>
                </c:pt>
                <c:pt idx="12">
                  <c:v>-478</c:v>
                </c:pt>
                <c:pt idx="13">
                  <c:v>-456</c:v>
                </c:pt>
                <c:pt idx="14">
                  <c:v>-454</c:v>
                </c:pt>
                <c:pt idx="15">
                  <c:v>-414</c:v>
                </c:pt>
                <c:pt idx="16">
                  <c:v>-298</c:v>
                </c:pt>
                <c:pt idx="17">
                  <c:v>-207</c:v>
                </c:pt>
                <c:pt idx="18">
                  <c:v>-168</c:v>
                </c:pt>
                <c:pt idx="19">
                  <c:v>-92</c:v>
                </c:pt>
                <c:pt idx="20">
                  <c:v>-72</c:v>
                </c:pt>
                <c:pt idx="21">
                  <c:v>-69</c:v>
                </c:pt>
                <c:pt idx="22">
                  <c:v>-56</c:v>
                </c:pt>
                <c:pt idx="23">
                  <c:v>-13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146</c:v>
                </c:pt>
                <c:pt idx="28">
                  <c:v>166</c:v>
                </c:pt>
                <c:pt idx="29">
                  <c:v>179</c:v>
                </c:pt>
                <c:pt idx="30">
                  <c:v>226</c:v>
                </c:pt>
                <c:pt idx="31">
                  <c:v>280</c:v>
                </c:pt>
                <c:pt idx="32">
                  <c:v>341</c:v>
                </c:pt>
                <c:pt idx="33">
                  <c:v>362</c:v>
                </c:pt>
                <c:pt idx="34">
                  <c:v>380</c:v>
                </c:pt>
                <c:pt idx="35">
                  <c:v>380.5</c:v>
                </c:pt>
                <c:pt idx="36">
                  <c:v>380.5</c:v>
                </c:pt>
                <c:pt idx="37">
                  <c:v>381.5</c:v>
                </c:pt>
                <c:pt idx="38">
                  <c:v>382</c:v>
                </c:pt>
                <c:pt idx="39">
                  <c:v>402</c:v>
                </c:pt>
                <c:pt idx="40">
                  <c:v>418</c:v>
                </c:pt>
                <c:pt idx="41">
                  <c:v>418.5</c:v>
                </c:pt>
                <c:pt idx="42">
                  <c:v>419</c:v>
                </c:pt>
                <c:pt idx="43">
                  <c:v>419</c:v>
                </c:pt>
                <c:pt idx="44">
                  <c:v>419.5</c:v>
                </c:pt>
                <c:pt idx="45">
                  <c:v>420.5</c:v>
                </c:pt>
                <c:pt idx="46">
                  <c:v>420.5</c:v>
                </c:pt>
                <c:pt idx="47">
                  <c:v>420.5</c:v>
                </c:pt>
                <c:pt idx="48">
                  <c:v>421</c:v>
                </c:pt>
                <c:pt idx="49">
                  <c:v>421</c:v>
                </c:pt>
                <c:pt idx="50">
                  <c:v>425</c:v>
                </c:pt>
                <c:pt idx="51">
                  <c:v>438</c:v>
                </c:pt>
                <c:pt idx="52">
                  <c:v>439</c:v>
                </c:pt>
                <c:pt idx="53">
                  <c:v>439</c:v>
                </c:pt>
                <c:pt idx="54">
                  <c:v>439.5</c:v>
                </c:pt>
                <c:pt idx="55">
                  <c:v>440.5</c:v>
                </c:pt>
                <c:pt idx="56">
                  <c:v>444.5</c:v>
                </c:pt>
                <c:pt idx="57">
                  <c:v>445</c:v>
                </c:pt>
                <c:pt idx="58">
                  <c:v>454</c:v>
                </c:pt>
                <c:pt idx="59">
                  <c:v>456</c:v>
                </c:pt>
                <c:pt idx="60">
                  <c:v>459.5</c:v>
                </c:pt>
                <c:pt idx="61">
                  <c:v>466</c:v>
                </c:pt>
                <c:pt idx="62">
                  <c:v>469</c:v>
                </c:pt>
                <c:pt idx="63">
                  <c:v>475</c:v>
                </c:pt>
                <c:pt idx="64">
                  <c:v>477.5</c:v>
                </c:pt>
                <c:pt idx="65">
                  <c:v>479</c:v>
                </c:pt>
                <c:pt idx="66">
                  <c:v>480</c:v>
                </c:pt>
                <c:pt idx="67">
                  <c:v>480.5</c:v>
                </c:pt>
                <c:pt idx="68">
                  <c:v>483</c:v>
                </c:pt>
                <c:pt idx="69">
                  <c:v>498</c:v>
                </c:pt>
                <c:pt idx="70">
                  <c:v>498.5</c:v>
                </c:pt>
                <c:pt idx="71">
                  <c:v>499</c:v>
                </c:pt>
                <c:pt idx="72">
                  <c:v>499.5</c:v>
                </c:pt>
                <c:pt idx="73">
                  <c:v>500</c:v>
                </c:pt>
                <c:pt idx="74">
                  <c:v>500.5</c:v>
                </c:pt>
                <c:pt idx="75">
                  <c:v>501</c:v>
                </c:pt>
                <c:pt idx="76">
                  <c:v>503</c:v>
                </c:pt>
                <c:pt idx="77">
                  <c:v>504</c:v>
                </c:pt>
                <c:pt idx="78">
                  <c:v>504</c:v>
                </c:pt>
                <c:pt idx="79">
                  <c:v>504</c:v>
                </c:pt>
                <c:pt idx="80">
                  <c:v>504.5</c:v>
                </c:pt>
                <c:pt idx="81">
                  <c:v>504.5</c:v>
                </c:pt>
                <c:pt idx="82">
                  <c:v>518</c:v>
                </c:pt>
                <c:pt idx="83">
                  <c:v>518.5</c:v>
                </c:pt>
                <c:pt idx="84">
                  <c:v>519</c:v>
                </c:pt>
                <c:pt idx="85">
                  <c:v>519.5</c:v>
                </c:pt>
                <c:pt idx="86">
                  <c:v>520</c:v>
                </c:pt>
                <c:pt idx="87">
                  <c:v>521</c:v>
                </c:pt>
                <c:pt idx="88">
                  <c:v>536</c:v>
                </c:pt>
                <c:pt idx="89">
                  <c:v>537</c:v>
                </c:pt>
                <c:pt idx="90">
                  <c:v>537.5</c:v>
                </c:pt>
                <c:pt idx="91">
                  <c:v>553</c:v>
                </c:pt>
                <c:pt idx="92">
                  <c:v>561</c:v>
                </c:pt>
                <c:pt idx="93">
                  <c:v>561</c:v>
                </c:pt>
                <c:pt idx="94">
                  <c:v>561.5</c:v>
                </c:pt>
                <c:pt idx="95">
                  <c:v>561.5</c:v>
                </c:pt>
                <c:pt idx="96">
                  <c:v>563</c:v>
                </c:pt>
                <c:pt idx="97">
                  <c:v>579</c:v>
                </c:pt>
                <c:pt idx="98">
                  <c:v>579</c:v>
                </c:pt>
                <c:pt idx="99">
                  <c:v>579.5</c:v>
                </c:pt>
                <c:pt idx="100">
                  <c:v>580</c:v>
                </c:pt>
                <c:pt idx="101">
                  <c:v>580</c:v>
                </c:pt>
                <c:pt idx="102">
                  <c:v>581.5</c:v>
                </c:pt>
                <c:pt idx="103">
                  <c:v>591</c:v>
                </c:pt>
                <c:pt idx="104">
                  <c:v>600.5</c:v>
                </c:pt>
                <c:pt idx="105">
                  <c:v>607</c:v>
                </c:pt>
                <c:pt idx="106">
                  <c:v>613</c:v>
                </c:pt>
                <c:pt idx="107">
                  <c:v>623.5</c:v>
                </c:pt>
                <c:pt idx="108">
                  <c:v>630.5</c:v>
                </c:pt>
                <c:pt idx="109">
                  <c:v>630.5</c:v>
                </c:pt>
                <c:pt idx="110">
                  <c:v>632</c:v>
                </c:pt>
                <c:pt idx="111">
                  <c:v>635</c:v>
                </c:pt>
                <c:pt idx="112">
                  <c:v>635</c:v>
                </c:pt>
                <c:pt idx="113">
                  <c:v>637</c:v>
                </c:pt>
                <c:pt idx="114">
                  <c:v>637</c:v>
                </c:pt>
                <c:pt idx="115">
                  <c:v>682</c:v>
                </c:pt>
                <c:pt idx="116">
                  <c:v>703</c:v>
                </c:pt>
                <c:pt idx="117">
                  <c:v>731</c:v>
                </c:pt>
                <c:pt idx="118">
                  <c:v>752</c:v>
                </c:pt>
                <c:pt idx="119">
                  <c:v>754</c:v>
                </c:pt>
                <c:pt idx="120">
                  <c:v>754.5</c:v>
                </c:pt>
                <c:pt idx="121">
                  <c:v>771</c:v>
                </c:pt>
                <c:pt idx="122">
                  <c:v>771.5</c:v>
                </c:pt>
                <c:pt idx="123">
                  <c:v>772.5</c:v>
                </c:pt>
                <c:pt idx="124">
                  <c:v>833</c:v>
                </c:pt>
                <c:pt idx="125">
                  <c:v>833.5</c:v>
                </c:pt>
                <c:pt idx="126">
                  <c:v>841.5</c:v>
                </c:pt>
                <c:pt idx="127">
                  <c:v>846.5</c:v>
                </c:pt>
                <c:pt idx="128">
                  <c:v>850</c:v>
                </c:pt>
                <c:pt idx="129">
                  <c:v>874</c:v>
                </c:pt>
                <c:pt idx="130">
                  <c:v>917</c:v>
                </c:pt>
                <c:pt idx="131">
                  <c:v>1205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D83-4F0F-98EF-BCEC04B1DC8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2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6">
                    <c:v>0</c:v>
                  </c:pt>
                  <c:pt idx="53">
                    <c:v>0</c:v>
                  </c:pt>
                  <c:pt idx="57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2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6">
                    <c:v>0</c:v>
                  </c:pt>
                  <c:pt idx="53">
                    <c:v>0</c:v>
                  </c:pt>
                  <c:pt idx="5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-1086</c:v>
                </c:pt>
                <c:pt idx="1">
                  <c:v>-564</c:v>
                </c:pt>
                <c:pt idx="2">
                  <c:v>-518</c:v>
                </c:pt>
                <c:pt idx="3">
                  <c:v>-509</c:v>
                </c:pt>
                <c:pt idx="4">
                  <c:v>-508</c:v>
                </c:pt>
                <c:pt idx="5">
                  <c:v>-507</c:v>
                </c:pt>
                <c:pt idx="6">
                  <c:v>-506</c:v>
                </c:pt>
                <c:pt idx="7">
                  <c:v>-503</c:v>
                </c:pt>
                <c:pt idx="8">
                  <c:v>-502</c:v>
                </c:pt>
                <c:pt idx="9">
                  <c:v>-501</c:v>
                </c:pt>
                <c:pt idx="10">
                  <c:v>-499</c:v>
                </c:pt>
                <c:pt idx="11">
                  <c:v>-498</c:v>
                </c:pt>
                <c:pt idx="12">
                  <c:v>-478</c:v>
                </c:pt>
                <c:pt idx="13">
                  <c:v>-456</c:v>
                </c:pt>
                <c:pt idx="14">
                  <c:v>-454</c:v>
                </c:pt>
                <c:pt idx="15">
                  <c:v>-414</c:v>
                </c:pt>
                <c:pt idx="16">
                  <c:v>-298</c:v>
                </c:pt>
                <c:pt idx="17">
                  <c:v>-207</c:v>
                </c:pt>
                <c:pt idx="18">
                  <c:v>-168</c:v>
                </c:pt>
                <c:pt idx="19">
                  <c:v>-92</c:v>
                </c:pt>
                <c:pt idx="20">
                  <c:v>-72</c:v>
                </c:pt>
                <c:pt idx="21">
                  <c:v>-69</c:v>
                </c:pt>
                <c:pt idx="22">
                  <c:v>-56</c:v>
                </c:pt>
                <c:pt idx="23">
                  <c:v>-13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146</c:v>
                </c:pt>
                <c:pt idx="28">
                  <c:v>166</c:v>
                </c:pt>
                <c:pt idx="29">
                  <c:v>179</c:v>
                </c:pt>
                <c:pt idx="30">
                  <c:v>226</c:v>
                </c:pt>
                <c:pt idx="31">
                  <c:v>280</c:v>
                </c:pt>
                <c:pt idx="32">
                  <c:v>341</c:v>
                </c:pt>
                <c:pt idx="33">
                  <c:v>362</c:v>
                </c:pt>
                <c:pt idx="34">
                  <c:v>380</c:v>
                </c:pt>
                <c:pt idx="35">
                  <c:v>380.5</c:v>
                </c:pt>
                <c:pt idx="36">
                  <c:v>380.5</c:v>
                </c:pt>
                <c:pt idx="37">
                  <c:v>381.5</c:v>
                </c:pt>
                <c:pt idx="38">
                  <c:v>382</c:v>
                </c:pt>
                <c:pt idx="39">
                  <c:v>402</c:v>
                </c:pt>
                <c:pt idx="40">
                  <c:v>418</c:v>
                </c:pt>
                <c:pt idx="41">
                  <c:v>418.5</c:v>
                </c:pt>
                <c:pt idx="42">
                  <c:v>419</c:v>
                </c:pt>
                <c:pt idx="43">
                  <c:v>419</c:v>
                </c:pt>
                <c:pt idx="44">
                  <c:v>419.5</c:v>
                </c:pt>
                <c:pt idx="45">
                  <c:v>420.5</c:v>
                </c:pt>
                <c:pt idx="46">
                  <c:v>420.5</c:v>
                </c:pt>
                <c:pt idx="47">
                  <c:v>420.5</c:v>
                </c:pt>
                <c:pt idx="48">
                  <c:v>421</c:v>
                </c:pt>
                <c:pt idx="49">
                  <c:v>421</c:v>
                </c:pt>
                <c:pt idx="50">
                  <c:v>425</c:v>
                </c:pt>
                <c:pt idx="51">
                  <c:v>438</c:v>
                </c:pt>
                <c:pt idx="52">
                  <c:v>439</c:v>
                </c:pt>
                <c:pt idx="53">
                  <c:v>439</c:v>
                </c:pt>
                <c:pt idx="54">
                  <c:v>439.5</c:v>
                </c:pt>
                <c:pt idx="55">
                  <c:v>440.5</c:v>
                </c:pt>
                <c:pt idx="56">
                  <c:v>444.5</c:v>
                </c:pt>
                <c:pt idx="57">
                  <c:v>445</c:v>
                </c:pt>
                <c:pt idx="58">
                  <c:v>454</c:v>
                </c:pt>
                <c:pt idx="59">
                  <c:v>456</c:v>
                </c:pt>
                <c:pt idx="60">
                  <c:v>459.5</c:v>
                </c:pt>
                <c:pt idx="61">
                  <c:v>466</c:v>
                </c:pt>
                <c:pt idx="62">
                  <c:v>469</c:v>
                </c:pt>
                <c:pt idx="63">
                  <c:v>475</c:v>
                </c:pt>
                <c:pt idx="64">
                  <c:v>477.5</c:v>
                </c:pt>
                <c:pt idx="65">
                  <c:v>479</c:v>
                </c:pt>
                <c:pt idx="66">
                  <c:v>480</c:v>
                </c:pt>
                <c:pt idx="67">
                  <c:v>480.5</c:v>
                </c:pt>
                <c:pt idx="68">
                  <c:v>483</c:v>
                </c:pt>
                <c:pt idx="69">
                  <c:v>498</c:v>
                </c:pt>
                <c:pt idx="70">
                  <c:v>498.5</c:v>
                </c:pt>
                <c:pt idx="71">
                  <c:v>499</c:v>
                </c:pt>
                <c:pt idx="72">
                  <c:v>499.5</c:v>
                </c:pt>
                <c:pt idx="73">
                  <c:v>500</c:v>
                </c:pt>
                <c:pt idx="74">
                  <c:v>500.5</c:v>
                </c:pt>
                <c:pt idx="75">
                  <c:v>501</c:v>
                </c:pt>
                <c:pt idx="76">
                  <c:v>503</c:v>
                </c:pt>
                <c:pt idx="77">
                  <c:v>504</c:v>
                </c:pt>
                <c:pt idx="78">
                  <c:v>504</c:v>
                </c:pt>
                <c:pt idx="79">
                  <c:v>504</c:v>
                </c:pt>
                <c:pt idx="80">
                  <c:v>504.5</c:v>
                </c:pt>
                <c:pt idx="81">
                  <c:v>504.5</c:v>
                </c:pt>
                <c:pt idx="82">
                  <c:v>518</c:v>
                </c:pt>
                <c:pt idx="83">
                  <c:v>518.5</c:v>
                </c:pt>
                <c:pt idx="84">
                  <c:v>519</c:v>
                </c:pt>
                <c:pt idx="85">
                  <c:v>519.5</c:v>
                </c:pt>
                <c:pt idx="86">
                  <c:v>520</c:v>
                </c:pt>
                <c:pt idx="87">
                  <c:v>521</c:v>
                </c:pt>
                <c:pt idx="88">
                  <c:v>536</c:v>
                </c:pt>
                <c:pt idx="89">
                  <c:v>537</c:v>
                </c:pt>
                <c:pt idx="90">
                  <c:v>537.5</c:v>
                </c:pt>
                <c:pt idx="91">
                  <c:v>553</c:v>
                </c:pt>
                <c:pt idx="92">
                  <c:v>561</c:v>
                </c:pt>
                <c:pt idx="93">
                  <c:v>561</c:v>
                </c:pt>
                <c:pt idx="94">
                  <c:v>561.5</c:v>
                </c:pt>
                <c:pt idx="95">
                  <c:v>561.5</c:v>
                </c:pt>
                <c:pt idx="96">
                  <c:v>563</c:v>
                </c:pt>
                <c:pt idx="97">
                  <c:v>579</c:v>
                </c:pt>
                <c:pt idx="98">
                  <c:v>579</c:v>
                </c:pt>
                <c:pt idx="99">
                  <c:v>579.5</c:v>
                </c:pt>
                <c:pt idx="100">
                  <c:v>580</c:v>
                </c:pt>
                <c:pt idx="101">
                  <c:v>580</c:v>
                </c:pt>
                <c:pt idx="102">
                  <c:v>581.5</c:v>
                </c:pt>
                <c:pt idx="103">
                  <c:v>591</c:v>
                </c:pt>
                <c:pt idx="104">
                  <c:v>600.5</c:v>
                </c:pt>
                <c:pt idx="105">
                  <c:v>607</c:v>
                </c:pt>
                <c:pt idx="106">
                  <c:v>613</c:v>
                </c:pt>
                <c:pt idx="107">
                  <c:v>623.5</c:v>
                </c:pt>
                <c:pt idx="108">
                  <c:v>630.5</c:v>
                </c:pt>
                <c:pt idx="109">
                  <c:v>630.5</c:v>
                </c:pt>
                <c:pt idx="110">
                  <c:v>632</c:v>
                </c:pt>
                <c:pt idx="111">
                  <c:v>635</c:v>
                </c:pt>
                <c:pt idx="112">
                  <c:v>635</c:v>
                </c:pt>
                <c:pt idx="113">
                  <c:v>637</c:v>
                </c:pt>
                <c:pt idx="114">
                  <c:v>637</c:v>
                </c:pt>
                <c:pt idx="115">
                  <c:v>682</c:v>
                </c:pt>
                <c:pt idx="116">
                  <c:v>703</c:v>
                </c:pt>
                <c:pt idx="117">
                  <c:v>731</c:v>
                </c:pt>
                <c:pt idx="118">
                  <c:v>752</c:v>
                </c:pt>
                <c:pt idx="119">
                  <c:v>754</c:v>
                </c:pt>
                <c:pt idx="120">
                  <c:v>754.5</c:v>
                </c:pt>
                <c:pt idx="121">
                  <c:v>771</c:v>
                </c:pt>
                <c:pt idx="122">
                  <c:v>771.5</c:v>
                </c:pt>
                <c:pt idx="123">
                  <c:v>772.5</c:v>
                </c:pt>
                <c:pt idx="124">
                  <c:v>833</c:v>
                </c:pt>
                <c:pt idx="125">
                  <c:v>833.5</c:v>
                </c:pt>
                <c:pt idx="126">
                  <c:v>841.5</c:v>
                </c:pt>
                <c:pt idx="127">
                  <c:v>846.5</c:v>
                </c:pt>
                <c:pt idx="128">
                  <c:v>850</c:v>
                </c:pt>
                <c:pt idx="129">
                  <c:v>874</c:v>
                </c:pt>
                <c:pt idx="130">
                  <c:v>917</c:v>
                </c:pt>
                <c:pt idx="131">
                  <c:v>1205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D83-4F0F-98EF-BCEC04B1DC8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-1086</c:v>
                </c:pt>
                <c:pt idx="1">
                  <c:v>-564</c:v>
                </c:pt>
                <c:pt idx="2">
                  <c:v>-518</c:v>
                </c:pt>
                <c:pt idx="3">
                  <c:v>-509</c:v>
                </c:pt>
                <c:pt idx="4">
                  <c:v>-508</c:v>
                </c:pt>
                <c:pt idx="5">
                  <c:v>-507</c:v>
                </c:pt>
                <c:pt idx="6">
                  <c:v>-506</c:v>
                </c:pt>
                <c:pt idx="7">
                  <c:v>-503</c:v>
                </c:pt>
                <c:pt idx="8">
                  <c:v>-502</c:v>
                </c:pt>
                <c:pt idx="9">
                  <c:v>-501</c:v>
                </c:pt>
                <c:pt idx="10">
                  <c:v>-499</c:v>
                </c:pt>
                <c:pt idx="11">
                  <c:v>-498</c:v>
                </c:pt>
                <c:pt idx="12">
                  <c:v>-478</c:v>
                </c:pt>
                <c:pt idx="13">
                  <c:v>-456</c:v>
                </c:pt>
                <c:pt idx="14">
                  <c:v>-454</c:v>
                </c:pt>
                <c:pt idx="15">
                  <c:v>-414</c:v>
                </c:pt>
                <c:pt idx="16">
                  <c:v>-298</c:v>
                </c:pt>
                <c:pt idx="17">
                  <c:v>-207</c:v>
                </c:pt>
                <c:pt idx="18">
                  <c:v>-168</c:v>
                </c:pt>
                <c:pt idx="19">
                  <c:v>-92</c:v>
                </c:pt>
                <c:pt idx="20">
                  <c:v>-72</c:v>
                </c:pt>
                <c:pt idx="21">
                  <c:v>-69</c:v>
                </c:pt>
                <c:pt idx="22">
                  <c:v>-56</c:v>
                </c:pt>
                <c:pt idx="23">
                  <c:v>-13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146</c:v>
                </c:pt>
                <c:pt idx="28">
                  <c:v>166</c:v>
                </c:pt>
                <c:pt idx="29">
                  <c:v>179</c:v>
                </c:pt>
                <c:pt idx="30">
                  <c:v>226</c:v>
                </c:pt>
                <c:pt idx="31">
                  <c:v>280</c:v>
                </c:pt>
                <c:pt idx="32">
                  <c:v>341</c:v>
                </c:pt>
                <c:pt idx="33">
                  <c:v>362</c:v>
                </c:pt>
                <c:pt idx="34">
                  <c:v>380</c:v>
                </c:pt>
                <c:pt idx="35">
                  <c:v>380.5</c:v>
                </c:pt>
                <c:pt idx="36">
                  <c:v>380.5</c:v>
                </c:pt>
                <c:pt idx="37">
                  <c:v>381.5</c:v>
                </c:pt>
                <c:pt idx="38">
                  <c:v>382</c:v>
                </c:pt>
                <c:pt idx="39">
                  <c:v>402</c:v>
                </c:pt>
                <c:pt idx="40">
                  <c:v>418</c:v>
                </c:pt>
                <c:pt idx="41">
                  <c:v>418.5</c:v>
                </c:pt>
                <c:pt idx="42">
                  <c:v>419</c:v>
                </c:pt>
                <c:pt idx="43">
                  <c:v>419</c:v>
                </c:pt>
                <c:pt idx="44">
                  <c:v>419.5</c:v>
                </c:pt>
                <c:pt idx="45">
                  <c:v>420.5</c:v>
                </c:pt>
                <c:pt idx="46">
                  <c:v>420.5</c:v>
                </c:pt>
                <c:pt idx="47">
                  <c:v>420.5</c:v>
                </c:pt>
                <c:pt idx="48">
                  <c:v>421</c:v>
                </c:pt>
                <c:pt idx="49">
                  <c:v>421</c:v>
                </c:pt>
                <c:pt idx="50">
                  <c:v>425</c:v>
                </c:pt>
                <c:pt idx="51">
                  <c:v>438</c:v>
                </c:pt>
                <c:pt idx="52">
                  <c:v>439</c:v>
                </c:pt>
                <c:pt idx="53">
                  <c:v>439</c:v>
                </c:pt>
                <c:pt idx="54">
                  <c:v>439.5</c:v>
                </c:pt>
                <c:pt idx="55">
                  <c:v>440.5</c:v>
                </c:pt>
                <c:pt idx="56">
                  <c:v>444.5</c:v>
                </c:pt>
                <c:pt idx="57">
                  <c:v>445</c:v>
                </c:pt>
                <c:pt idx="58">
                  <c:v>454</c:v>
                </c:pt>
                <c:pt idx="59">
                  <c:v>456</c:v>
                </c:pt>
                <c:pt idx="60">
                  <c:v>459.5</c:v>
                </c:pt>
                <c:pt idx="61">
                  <c:v>466</c:v>
                </c:pt>
                <c:pt idx="62">
                  <c:v>469</c:v>
                </c:pt>
                <c:pt idx="63">
                  <c:v>475</c:v>
                </c:pt>
                <c:pt idx="64">
                  <c:v>477.5</c:v>
                </c:pt>
                <c:pt idx="65">
                  <c:v>479</c:v>
                </c:pt>
                <c:pt idx="66">
                  <c:v>480</c:v>
                </c:pt>
                <c:pt idx="67">
                  <c:v>480.5</c:v>
                </c:pt>
                <c:pt idx="68">
                  <c:v>483</c:v>
                </c:pt>
                <c:pt idx="69">
                  <c:v>498</c:v>
                </c:pt>
                <c:pt idx="70">
                  <c:v>498.5</c:v>
                </c:pt>
                <c:pt idx="71">
                  <c:v>499</c:v>
                </c:pt>
                <c:pt idx="72">
                  <c:v>499.5</c:v>
                </c:pt>
                <c:pt idx="73">
                  <c:v>500</c:v>
                </c:pt>
                <c:pt idx="74">
                  <c:v>500.5</c:v>
                </c:pt>
                <c:pt idx="75">
                  <c:v>501</c:v>
                </c:pt>
                <c:pt idx="76">
                  <c:v>503</c:v>
                </c:pt>
                <c:pt idx="77">
                  <c:v>504</c:v>
                </c:pt>
                <c:pt idx="78">
                  <c:v>504</c:v>
                </c:pt>
                <c:pt idx="79">
                  <c:v>504</c:v>
                </c:pt>
                <c:pt idx="80">
                  <c:v>504.5</c:v>
                </c:pt>
                <c:pt idx="81">
                  <c:v>504.5</c:v>
                </c:pt>
                <c:pt idx="82">
                  <c:v>518</c:v>
                </c:pt>
                <c:pt idx="83">
                  <c:v>518.5</c:v>
                </c:pt>
                <c:pt idx="84">
                  <c:v>519</c:v>
                </c:pt>
                <c:pt idx="85">
                  <c:v>519.5</c:v>
                </c:pt>
                <c:pt idx="86">
                  <c:v>520</c:v>
                </c:pt>
                <c:pt idx="87">
                  <c:v>521</c:v>
                </c:pt>
                <c:pt idx="88">
                  <c:v>536</c:v>
                </c:pt>
                <c:pt idx="89">
                  <c:v>537</c:v>
                </c:pt>
                <c:pt idx="90">
                  <c:v>537.5</c:v>
                </c:pt>
                <c:pt idx="91">
                  <c:v>553</c:v>
                </c:pt>
                <c:pt idx="92">
                  <c:v>561</c:v>
                </c:pt>
                <c:pt idx="93">
                  <c:v>561</c:v>
                </c:pt>
                <c:pt idx="94">
                  <c:v>561.5</c:v>
                </c:pt>
                <c:pt idx="95">
                  <c:v>561.5</c:v>
                </c:pt>
                <c:pt idx="96">
                  <c:v>563</c:v>
                </c:pt>
                <c:pt idx="97">
                  <c:v>579</c:v>
                </c:pt>
                <c:pt idx="98">
                  <c:v>579</c:v>
                </c:pt>
                <c:pt idx="99">
                  <c:v>579.5</c:v>
                </c:pt>
                <c:pt idx="100">
                  <c:v>580</c:v>
                </c:pt>
                <c:pt idx="101">
                  <c:v>580</c:v>
                </c:pt>
                <c:pt idx="102">
                  <c:v>581.5</c:v>
                </c:pt>
                <c:pt idx="103">
                  <c:v>591</c:v>
                </c:pt>
                <c:pt idx="104">
                  <c:v>600.5</c:v>
                </c:pt>
                <c:pt idx="105">
                  <c:v>607</c:v>
                </c:pt>
                <c:pt idx="106">
                  <c:v>613</c:v>
                </c:pt>
                <c:pt idx="107">
                  <c:v>623.5</c:v>
                </c:pt>
                <c:pt idx="108">
                  <c:v>630.5</c:v>
                </c:pt>
                <c:pt idx="109">
                  <c:v>630.5</c:v>
                </c:pt>
                <c:pt idx="110">
                  <c:v>632</c:v>
                </c:pt>
                <c:pt idx="111">
                  <c:v>635</c:v>
                </c:pt>
                <c:pt idx="112">
                  <c:v>635</c:v>
                </c:pt>
                <c:pt idx="113">
                  <c:v>637</c:v>
                </c:pt>
                <c:pt idx="114">
                  <c:v>637</c:v>
                </c:pt>
                <c:pt idx="115">
                  <c:v>682</c:v>
                </c:pt>
                <c:pt idx="116">
                  <c:v>703</c:v>
                </c:pt>
                <c:pt idx="117">
                  <c:v>731</c:v>
                </c:pt>
                <c:pt idx="118">
                  <c:v>752</c:v>
                </c:pt>
                <c:pt idx="119">
                  <c:v>754</c:v>
                </c:pt>
                <c:pt idx="120">
                  <c:v>754.5</c:v>
                </c:pt>
                <c:pt idx="121">
                  <c:v>771</c:v>
                </c:pt>
                <c:pt idx="122">
                  <c:v>771.5</c:v>
                </c:pt>
                <c:pt idx="123">
                  <c:v>772.5</c:v>
                </c:pt>
                <c:pt idx="124">
                  <c:v>833</c:v>
                </c:pt>
                <c:pt idx="125">
                  <c:v>833.5</c:v>
                </c:pt>
                <c:pt idx="126">
                  <c:v>841.5</c:v>
                </c:pt>
                <c:pt idx="127">
                  <c:v>846.5</c:v>
                </c:pt>
                <c:pt idx="128">
                  <c:v>850</c:v>
                </c:pt>
                <c:pt idx="129">
                  <c:v>874</c:v>
                </c:pt>
                <c:pt idx="130">
                  <c:v>917</c:v>
                </c:pt>
                <c:pt idx="131">
                  <c:v>1205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0">
                  <c:v>-0.13305861988941894</c:v>
                </c:pt>
                <c:pt idx="1">
                  <c:v>-0.10286786247757657</c:v>
                </c:pt>
                <c:pt idx="2">
                  <c:v>-0.10020737427653298</c:v>
                </c:pt>
                <c:pt idx="3">
                  <c:v>-9.9686843976328807E-2</c:v>
                </c:pt>
                <c:pt idx="4">
                  <c:v>-9.9629007276306122E-2</c:v>
                </c:pt>
                <c:pt idx="5">
                  <c:v>-9.9571170576283438E-2</c:v>
                </c:pt>
                <c:pt idx="6">
                  <c:v>-9.951333387626074E-2</c:v>
                </c:pt>
                <c:pt idx="7">
                  <c:v>-9.9339823776192687E-2</c:v>
                </c:pt>
                <c:pt idx="8">
                  <c:v>-9.9281987076170003E-2</c:v>
                </c:pt>
                <c:pt idx="9">
                  <c:v>-9.9224150376147319E-2</c:v>
                </c:pt>
                <c:pt idx="10">
                  <c:v>-9.9108476976101936E-2</c:v>
                </c:pt>
                <c:pt idx="11">
                  <c:v>-9.9050640276079252E-2</c:v>
                </c:pt>
                <c:pt idx="12">
                  <c:v>-9.7893906275625525E-2</c:v>
                </c:pt>
                <c:pt idx="13">
                  <c:v>-9.6621498875126416E-2</c:v>
                </c:pt>
                <c:pt idx="14">
                  <c:v>-9.6505825475081047E-2</c:v>
                </c:pt>
                <c:pt idx="15">
                  <c:v>-9.419235747417358E-2</c:v>
                </c:pt>
                <c:pt idx="16">
                  <c:v>-8.7483300271541942E-2</c:v>
                </c:pt>
                <c:pt idx="17">
                  <c:v>-8.2220160569477466E-2</c:v>
                </c:pt>
                <c:pt idx="18">
                  <c:v>-7.9964529268592696E-2</c:v>
                </c:pt>
                <c:pt idx="19">
                  <c:v>-7.5568940066868512E-2</c:v>
                </c:pt>
                <c:pt idx="20">
                  <c:v>-7.4412206066414785E-2</c:v>
                </c:pt>
                <c:pt idx="21">
                  <c:v>-7.4238695966346718E-2</c:v>
                </c:pt>
                <c:pt idx="22">
                  <c:v>-7.3486818866051795E-2</c:v>
                </c:pt>
                <c:pt idx="23">
                  <c:v>-7.0999840765076275E-2</c:v>
                </c:pt>
                <c:pt idx="24">
                  <c:v>-7.0247963664781352E-2</c:v>
                </c:pt>
                <c:pt idx="25">
                  <c:v>-7.0247963664781352E-2</c:v>
                </c:pt>
                <c:pt idx="26">
                  <c:v>-7.0247963664781352E-2</c:v>
                </c:pt>
                <c:pt idx="27">
                  <c:v>-6.1803805461469116E-2</c:v>
                </c:pt>
                <c:pt idx="28">
                  <c:v>-6.0647071461015382E-2</c:v>
                </c:pt>
                <c:pt idx="29">
                  <c:v>-5.9895194360720459E-2</c:v>
                </c:pt>
                <c:pt idx="30">
                  <c:v>-5.7176869459654195E-2</c:v>
                </c:pt>
                <c:pt idx="31">
                  <c:v>-5.405368765842912E-2</c:v>
                </c:pt>
                <c:pt idx="32">
                  <c:v>-5.0525648957045241E-2</c:v>
                </c:pt>
                <c:pt idx="33">
                  <c:v>-4.9311078256568816E-2</c:v>
                </c:pt>
                <c:pt idx="34">
                  <c:v>-4.8270017656160458E-2</c:v>
                </c:pt>
                <c:pt idx="35">
                  <c:v>-4.8241099306149116E-2</c:v>
                </c:pt>
                <c:pt idx="36">
                  <c:v>-4.8241099306149116E-2</c:v>
                </c:pt>
                <c:pt idx="37">
                  <c:v>-4.8183262606126431E-2</c:v>
                </c:pt>
                <c:pt idx="38">
                  <c:v>-4.8154344256115089E-2</c:v>
                </c:pt>
                <c:pt idx="39">
                  <c:v>-4.6997610255661362E-2</c:v>
                </c:pt>
                <c:pt idx="40">
                  <c:v>-4.6072223055298372E-2</c:v>
                </c:pt>
                <c:pt idx="41">
                  <c:v>-4.604330470528703E-2</c:v>
                </c:pt>
                <c:pt idx="42">
                  <c:v>-4.6014386355275688E-2</c:v>
                </c:pt>
                <c:pt idx="43">
                  <c:v>-4.6014386355275688E-2</c:v>
                </c:pt>
                <c:pt idx="44">
                  <c:v>-4.5985468005264346E-2</c:v>
                </c:pt>
                <c:pt idx="45">
                  <c:v>-4.5927631305241655E-2</c:v>
                </c:pt>
                <c:pt idx="46">
                  <c:v>-4.5927631305241655E-2</c:v>
                </c:pt>
                <c:pt idx="47">
                  <c:v>-4.5927631305241655E-2</c:v>
                </c:pt>
                <c:pt idx="48">
                  <c:v>-4.5898712955230313E-2</c:v>
                </c:pt>
                <c:pt idx="49">
                  <c:v>-4.5898712955230313E-2</c:v>
                </c:pt>
                <c:pt idx="50">
                  <c:v>-4.5667366155139569E-2</c:v>
                </c:pt>
                <c:pt idx="51">
                  <c:v>-4.4915489054844646E-2</c:v>
                </c:pt>
                <c:pt idx="52">
                  <c:v>-4.4857652354821954E-2</c:v>
                </c:pt>
                <c:pt idx="53">
                  <c:v>-4.4857652354821954E-2</c:v>
                </c:pt>
                <c:pt idx="54">
                  <c:v>-4.4828734004810612E-2</c:v>
                </c:pt>
                <c:pt idx="55">
                  <c:v>-4.4770897304787921E-2</c:v>
                </c:pt>
                <c:pt idx="56">
                  <c:v>-4.4539550504697184E-2</c:v>
                </c:pt>
                <c:pt idx="57">
                  <c:v>-4.4510632154685835E-2</c:v>
                </c:pt>
                <c:pt idx="58">
                  <c:v>-4.3990101854481656E-2</c:v>
                </c:pt>
                <c:pt idx="59">
                  <c:v>-4.3874428454436287E-2</c:v>
                </c:pt>
                <c:pt idx="60">
                  <c:v>-4.3672000004356878E-2</c:v>
                </c:pt>
                <c:pt idx="61">
                  <c:v>-4.3296061454209417E-2</c:v>
                </c:pt>
                <c:pt idx="62">
                  <c:v>-4.3122551354141357E-2</c:v>
                </c:pt>
                <c:pt idx="63">
                  <c:v>-4.2775531154005238E-2</c:v>
                </c:pt>
                <c:pt idx="64">
                  <c:v>-4.263093940394852E-2</c:v>
                </c:pt>
                <c:pt idx="65">
                  <c:v>-4.2544184353914494E-2</c:v>
                </c:pt>
                <c:pt idx="66">
                  <c:v>-4.2486347653891809E-2</c:v>
                </c:pt>
                <c:pt idx="67">
                  <c:v>-4.2457429303880467E-2</c:v>
                </c:pt>
                <c:pt idx="68">
                  <c:v>-4.2312837553823743E-2</c:v>
                </c:pt>
                <c:pt idx="69">
                  <c:v>-4.1445287053483451E-2</c:v>
                </c:pt>
                <c:pt idx="70">
                  <c:v>-4.1416368703472109E-2</c:v>
                </c:pt>
                <c:pt idx="71">
                  <c:v>-4.1387450353460767E-2</c:v>
                </c:pt>
                <c:pt idx="72">
                  <c:v>-4.1358532003449418E-2</c:v>
                </c:pt>
                <c:pt idx="73">
                  <c:v>-4.1329613653438076E-2</c:v>
                </c:pt>
                <c:pt idx="74">
                  <c:v>-4.1300695303426734E-2</c:v>
                </c:pt>
                <c:pt idx="75">
                  <c:v>-4.1271776953415384E-2</c:v>
                </c:pt>
                <c:pt idx="76">
                  <c:v>-4.1156103553370016E-2</c:v>
                </c:pt>
                <c:pt idx="77">
                  <c:v>-4.1098266853347332E-2</c:v>
                </c:pt>
                <c:pt idx="78">
                  <c:v>-4.1098266853347332E-2</c:v>
                </c:pt>
                <c:pt idx="79">
                  <c:v>-4.1098266853347332E-2</c:v>
                </c:pt>
                <c:pt idx="80">
                  <c:v>-4.106934850333599E-2</c:v>
                </c:pt>
                <c:pt idx="81">
                  <c:v>-4.106934850333599E-2</c:v>
                </c:pt>
                <c:pt idx="82">
                  <c:v>-4.0288553053029717E-2</c:v>
                </c:pt>
                <c:pt idx="83">
                  <c:v>-4.0259634703018375E-2</c:v>
                </c:pt>
                <c:pt idx="84">
                  <c:v>-4.0230716353007026E-2</c:v>
                </c:pt>
                <c:pt idx="85">
                  <c:v>-4.0201798002995684E-2</c:v>
                </c:pt>
                <c:pt idx="86">
                  <c:v>-4.0172879652984342E-2</c:v>
                </c:pt>
                <c:pt idx="87">
                  <c:v>-4.0115042952961658E-2</c:v>
                </c:pt>
                <c:pt idx="88">
                  <c:v>-3.9247492452621359E-2</c:v>
                </c:pt>
                <c:pt idx="89">
                  <c:v>-3.9189655752598668E-2</c:v>
                </c:pt>
                <c:pt idx="90">
                  <c:v>-3.9160737402587326E-2</c:v>
                </c:pt>
                <c:pt idx="91">
                  <c:v>-3.8264268552235685E-2</c:v>
                </c:pt>
                <c:pt idx="92">
                  <c:v>-3.7801574952054197E-2</c:v>
                </c:pt>
                <c:pt idx="93">
                  <c:v>-3.7801574952054197E-2</c:v>
                </c:pt>
                <c:pt idx="94">
                  <c:v>-3.7772656602042855E-2</c:v>
                </c:pt>
                <c:pt idx="95">
                  <c:v>-3.7772656602042855E-2</c:v>
                </c:pt>
                <c:pt idx="96">
                  <c:v>-3.7685901552008821E-2</c:v>
                </c:pt>
                <c:pt idx="97">
                  <c:v>-3.6760514351645839E-2</c:v>
                </c:pt>
                <c:pt idx="98">
                  <c:v>-3.6760514351645839E-2</c:v>
                </c:pt>
                <c:pt idx="99">
                  <c:v>-3.6731596001634496E-2</c:v>
                </c:pt>
                <c:pt idx="100">
                  <c:v>-3.6702677651623154E-2</c:v>
                </c:pt>
                <c:pt idx="101">
                  <c:v>-3.6702677651623154E-2</c:v>
                </c:pt>
                <c:pt idx="102">
                  <c:v>-3.6615922601589121E-2</c:v>
                </c:pt>
                <c:pt idx="103">
                  <c:v>-3.60664739513736E-2</c:v>
                </c:pt>
                <c:pt idx="104">
                  <c:v>-3.5517025301158078E-2</c:v>
                </c:pt>
                <c:pt idx="105">
                  <c:v>-3.5141086751010617E-2</c:v>
                </c:pt>
                <c:pt idx="106">
                  <c:v>-3.4794066550874497E-2</c:v>
                </c:pt>
                <c:pt idx="107">
                  <c:v>-3.4186781200636285E-2</c:v>
                </c:pt>
                <c:pt idx="108">
                  <c:v>-3.3781924300477481E-2</c:v>
                </c:pt>
                <c:pt idx="109">
                  <c:v>-3.3781924300477481E-2</c:v>
                </c:pt>
                <c:pt idx="110">
                  <c:v>-3.3695169250443448E-2</c:v>
                </c:pt>
                <c:pt idx="111">
                  <c:v>-3.3521659150375388E-2</c:v>
                </c:pt>
                <c:pt idx="112">
                  <c:v>-3.3521659150375388E-2</c:v>
                </c:pt>
                <c:pt idx="113">
                  <c:v>-3.3405985750330019E-2</c:v>
                </c:pt>
                <c:pt idx="114">
                  <c:v>-3.3405985750330019E-2</c:v>
                </c:pt>
                <c:pt idx="115">
                  <c:v>-3.0803334249309124E-2</c:v>
                </c:pt>
                <c:pt idx="116">
                  <c:v>-2.9588763548832706E-2</c:v>
                </c:pt>
                <c:pt idx="117">
                  <c:v>-2.7969335948197484E-2</c:v>
                </c:pt>
                <c:pt idx="118">
                  <c:v>-2.6754765247721066E-2</c:v>
                </c:pt>
                <c:pt idx="119">
                  <c:v>-2.663909184767569E-2</c:v>
                </c:pt>
                <c:pt idx="120">
                  <c:v>-2.6610173497664348E-2</c:v>
                </c:pt>
                <c:pt idx="121">
                  <c:v>-2.5655867947290023E-2</c:v>
                </c:pt>
                <c:pt idx="122">
                  <c:v>-2.5626949597278674E-2</c:v>
                </c:pt>
                <c:pt idx="123">
                  <c:v>-2.556911289725599E-2</c:v>
                </c:pt>
                <c:pt idx="124">
                  <c:v>-2.2069992545883453E-2</c:v>
                </c:pt>
                <c:pt idx="125">
                  <c:v>-2.2041074195872111E-2</c:v>
                </c:pt>
                <c:pt idx="126">
                  <c:v>-2.1578380595690616E-2</c:v>
                </c:pt>
                <c:pt idx="127">
                  <c:v>-2.1289197095577188E-2</c:v>
                </c:pt>
                <c:pt idx="128">
                  <c:v>-2.1086768645497779E-2</c:v>
                </c:pt>
                <c:pt idx="129">
                  <c:v>-1.9698687844953308E-2</c:v>
                </c:pt>
                <c:pt idx="130">
                  <c:v>-1.7211709743977781E-2</c:v>
                </c:pt>
                <c:pt idx="131">
                  <c:v>-5.5474013744405415E-4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D83-4F0F-98EF-BCEC04B1DC8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Active!$F$21:$F$300</c:f>
              <c:numCache>
                <c:formatCode>General</c:formatCode>
                <c:ptCount val="280"/>
                <c:pt idx="0">
                  <c:v>-1086</c:v>
                </c:pt>
                <c:pt idx="1">
                  <c:v>-564</c:v>
                </c:pt>
                <c:pt idx="2">
                  <c:v>-518</c:v>
                </c:pt>
                <c:pt idx="3">
                  <c:v>-509</c:v>
                </c:pt>
                <c:pt idx="4">
                  <c:v>-508</c:v>
                </c:pt>
                <c:pt idx="5">
                  <c:v>-507</c:v>
                </c:pt>
                <c:pt idx="6">
                  <c:v>-506</c:v>
                </c:pt>
                <c:pt idx="7">
                  <c:v>-503</c:v>
                </c:pt>
                <c:pt idx="8">
                  <c:v>-502</c:v>
                </c:pt>
                <c:pt idx="9">
                  <c:v>-501</c:v>
                </c:pt>
                <c:pt idx="10">
                  <c:v>-499</c:v>
                </c:pt>
                <c:pt idx="11">
                  <c:v>-498</c:v>
                </c:pt>
                <c:pt idx="12">
                  <c:v>-478</c:v>
                </c:pt>
                <c:pt idx="13">
                  <c:v>-456</c:v>
                </c:pt>
                <c:pt idx="14">
                  <c:v>-454</c:v>
                </c:pt>
                <c:pt idx="15">
                  <c:v>-414</c:v>
                </c:pt>
                <c:pt idx="16">
                  <c:v>-298</c:v>
                </c:pt>
                <c:pt idx="17">
                  <c:v>-207</c:v>
                </c:pt>
                <c:pt idx="18">
                  <c:v>-168</c:v>
                </c:pt>
                <c:pt idx="19">
                  <c:v>-92</c:v>
                </c:pt>
                <c:pt idx="20">
                  <c:v>-72</c:v>
                </c:pt>
                <c:pt idx="21">
                  <c:v>-69</c:v>
                </c:pt>
                <c:pt idx="22">
                  <c:v>-56</c:v>
                </c:pt>
                <c:pt idx="23">
                  <c:v>-13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146</c:v>
                </c:pt>
                <c:pt idx="28">
                  <c:v>166</c:v>
                </c:pt>
                <c:pt idx="29">
                  <c:v>179</c:v>
                </c:pt>
                <c:pt idx="30">
                  <c:v>226</c:v>
                </c:pt>
                <c:pt idx="31">
                  <c:v>280</c:v>
                </c:pt>
                <c:pt idx="32">
                  <c:v>341</c:v>
                </c:pt>
                <c:pt idx="33">
                  <c:v>362</c:v>
                </c:pt>
                <c:pt idx="34">
                  <c:v>380</c:v>
                </c:pt>
                <c:pt idx="35">
                  <c:v>380.5</c:v>
                </c:pt>
                <c:pt idx="36">
                  <c:v>380.5</c:v>
                </c:pt>
                <c:pt idx="37">
                  <c:v>381.5</c:v>
                </c:pt>
                <c:pt idx="38">
                  <c:v>382</c:v>
                </c:pt>
                <c:pt idx="39">
                  <c:v>402</c:v>
                </c:pt>
                <c:pt idx="40">
                  <c:v>418</c:v>
                </c:pt>
                <c:pt idx="41">
                  <c:v>418.5</c:v>
                </c:pt>
                <c:pt idx="42">
                  <c:v>419</c:v>
                </c:pt>
                <c:pt idx="43">
                  <c:v>419</c:v>
                </c:pt>
                <c:pt idx="44">
                  <c:v>419.5</c:v>
                </c:pt>
                <c:pt idx="45">
                  <c:v>420.5</c:v>
                </c:pt>
                <c:pt idx="46">
                  <c:v>420.5</c:v>
                </c:pt>
                <c:pt idx="47">
                  <c:v>420.5</c:v>
                </c:pt>
                <c:pt idx="48">
                  <c:v>421</c:v>
                </c:pt>
                <c:pt idx="49">
                  <c:v>421</c:v>
                </c:pt>
                <c:pt idx="50">
                  <c:v>425</c:v>
                </c:pt>
                <c:pt idx="51">
                  <c:v>438</c:v>
                </c:pt>
                <c:pt idx="52">
                  <c:v>439</c:v>
                </c:pt>
                <c:pt idx="53">
                  <c:v>439</c:v>
                </c:pt>
                <c:pt idx="54">
                  <c:v>439.5</c:v>
                </c:pt>
                <c:pt idx="55">
                  <c:v>440.5</c:v>
                </c:pt>
                <c:pt idx="56">
                  <c:v>444.5</c:v>
                </c:pt>
                <c:pt idx="57">
                  <c:v>445</c:v>
                </c:pt>
                <c:pt idx="58">
                  <c:v>454</c:v>
                </c:pt>
                <c:pt idx="59">
                  <c:v>456</c:v>
                </c:pt>
                <c:pt idx="60">
                  <c:v>459.5</c:v>
                </c:pt>
                <c:pt idx="61">
                  <c:v>466</c:v>
                </c:pt>
                <c:pt idx="62">
                  <c:v>469</c:v>
                </c:pt>
                <c:pt idx="63">
                  <c:v>475</c:v>
                </c:pt>
                <c:pt idx="64">
                  <c:v>477.5</c:v>
                </c:pt>
                <c:pt idx="65">
                  <c:v>479</c:v>
                </c:pt>
                <c:pt idx="66">
                  <c:v>480</c:v>
                </c:pt>
                <c:pt idx="67">
                  <c:v>480.5</c:v>
                </c:pt>
                <c:pt idx="68">
                  <c:v>483</c:v>
                </c:pt>
                <c:pt idx="69">
                  <c:v>498</c:v>
                </c:pt>
                <c:pt idx="70">
                  <c:v>498.5</c:v>
                </c:pt>
                <c:pt idx="71">
                  <c:v>499</c:v>
                </c:pt>
                <c:pt idx="72">
                  <c:v>499.5</c:v>
                </c:pt>
                <c:pt idx="73">
                  <c:v>500</c:v>
                </c:pt>
                <c:pt idx="74">
                  <c:v>500.5</c:v>
                </c:pt>
                <c:pt idx="75">
                  <c:v>501</c:v>
                </c:pt>
                <c:pt idx="76">
                  <c:v>503</c:v>
                </c:pt>
                <c:pt idx="77">
                  <c:v>504</c:v>
                </c:pt>
                <c:pt idx="78">
                  <c:v>504</c:v>
                </c:pt>
                <c:pt idx="79">
                  <c:v>504</c:v>
                </c:pt>
                <c:pt idx="80">
                  <c:v>504.5</c:v>
                </c:pt>
                <c:pt idx="81">
                  <c:v>504.5</c:v>
                </c:pt>
                <c:pt idx="82">
                  <c:v>518</c:v>
                </c:pt>
                <c:pt idx="83">
                  <c:v>518.5</c:v>
                </c:pt>
                <c:pt idx="84">
                  <c:v>519</c:v>
                </c:pt>
                <c:pt idx="85">
                  <c:v>519.5</c:v>
                </c:pt>
                <c:pt idx="86">
                  <c:v>520</c:v>
                </c:pt>
                <c:pt idx="87">
                  <c:v>521</c:v>
                </c:pt>
                <c:pt idx="88">
                  <c:v>536</c:v>
                </c:pt>
                <c:pt idx="89">
                  <c:v>537</c:v>
                </c:pt>
                <c:pt idx="90">
                  <c:v>537.5</c:v>
                </c:pt>
                <c:pt idx="91">
                  <c:v>553</c:v>
                </c:pt>
                <c:pt idx="92">
                  <c:v>561</c:v>
                </c:pt>
                <c:pt idx="93">
                  <c:v>561</c:v>
                </c:pt>
                <c:pt idx="94">
                  <c:v>561.5</c:v>
                </c:pt>
                <c:pt idx="95">
                  <c:v>561.5</c:v>
                </c:pt>
                <c:pt idx="96">
                  <c:v>563</c:v>
                </c:pt>
                <c:pt idx="97">
                  <c:v>579</c:v>
                </c:pt>
                <c:pt idx="98">
                  <c:v>579</c:v>
                </c:pt>
                <c:pt idx="99">
                  <c:v>579.5</c:v>
                </c:pt>
                <c:pt idx="100">
                  <c:v>580</c:v>
                </c:pt>
                <c:pt idx="101">
                  <c:v>580</c:v>
                </c:pt>
                <c:pt idx="102">
                  <c:v>581.5</c:v>
                </c:pt>
                <c:pt idx="103">
                  <c:v>591</c:v>
                </c:pt>
                <c:pt idx="104">
                  <c:v>600.5</c:v>
                </c:pt>
                <c:pt idx="105">
                  <c:v>607</c:v>
                </c:pt>
                <c:pt idx="106">
                  <c:v>613</c:v>
                </c:pt>
                <c:pt idx="107">
                  <c:v>623.5</c:v>
                </c:pt>
                <c:pt idx="108">
                  <c:v>630.5</c:v>
                </c:pt>
                <c:pt idx="109">
                  <c:v>630.5</c:v>
                </c:pt>
                <c:pt idx="110">
                  <c:v>632</c:v>
                </c:pt>
                <c:pt idx="111">
                  <c:v>635</c:v>
                </c:pt>
                <c:pt idx="112">
                  <c:v>635</c:v>
                </c:pt>
                <c:pt idx="113">
                  <c:v>637</c:v>
                </c:pt>
                <c:pt idx="114">
                  <c:v>637</c:v>
                </c:pt>
                <c:pt idx="115">
                  <c:v>682</c:v>
                </c:pt>
                <c:pt idx="116">
                  <c:v>703</c:v>
                </c:pt>
                <c:pt idx="117">
                  <c:v>731</c:v>
                </c:pt>
                <c:pt idx="118">
                  <c:v>752</c:v>
                </c:pt>
                <c:pt idx="119">
                  <c:v>754</c:v>
                </c:pt>
                <c:pt idx="120">
                  <c:v>754.5</c:v>
                </c:pt>
                <c:pt idx="121">
                  <c:v>771</c:v>
                </c:pt>
                <c:pt idx="122">
                  <c:v>771.5</c:v>
                </c:pt>
                <c:pt idx="123">
                  <c:v>772.5</c:v>
                </c:pt>
                <c:pt idx="124">
                  <c:v>833</c:v>
                </c:pt>
                <c:pt idx="125">
                  <c:v>833.5</c:v>
                </c:pt>
                <c:pt idx="126">
                  <c:v>841.5</c:v>
                </c:pt>
                <c:pt idx="127">
                  <c:v>846.5</c:v>
                </c:pt>
                <c:pt idx="128">
                  <c:v>850</c:v>
                </c:pt>
                <c:pt idx="129">
                  <c:v>874</c:v>
                </c:pt>
                <c:pt idx="130">
                  <c:v>917</c:v>
                </c:pt>
                <c:pt idx="131">
                  <c:v>1205</c:v>
                </c:pt>
              </c:numCache>
            </c:numRef>
          </c:xVal>
          <c:yVal>
            <c:numRef>
              <c:f>Active!$U$21:$U$300</c:f>
              <c:numCache>
                <c:formatCode>General</c:formatCode>
                <c:ptCount val="2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D83-4F0F-98EF-BCEC04B1D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7165560"/>
        <c:axId val="1"/>
      </c:scatterChart>
      <c:valAx>
        <c:axId val="727165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61945865014303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546391752577317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71655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917543812178115"/>
          <c:y val="0.92000129214617399"/>
          <c:w val="0.8264619242182355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0</xdr:rowOff>
    </xdr:from>
    <xdr:to>
      <xdr:col>17</xdr:col>
      <xdr:colOff>457200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51F27CE-291C-C6EF-49E8-8AA2344414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38" TargetMode="External"/><Relationship Id="rId13" Type="http://schemas.openxmlformats.org/officeDocument/2006/relationships/hyperlink" Target="http://www.bav-astro.de/sfs/BAVM_link.php?BAVMnr=43" TargetMode="External"/><Relationship Id="rId18" Type="http://schemas.openxmlformats.org/officeDocument/2006/relationships/hyperlink" Target="http://www.bav-astro.de/sfs/BAVM_link.php?BAVMnr=50" TargetMode="External"/><Relationship Id="rId26" Type="http://schemas.openxmlformats.org/officeDocument/2006/relationships/hyperlink" Target="http://www.bav-astro.de/sfs/BAVM_link.php?BAVMnr=60" TargetMode="External"/><Relationship Id="rId39" Type="http://schemas.openxmlformats.org/officeDocument/2006/relationships/hyperlink" Target="http://www.konkoly.hu/cgi-bin/IBVS?5931" TargetMode="External"/><Relationship Id="rId3" Type="http://schemas.openxmlformats.org/officeDocument/2006/relationships/hyperlink" Target="http://www.bav-astro.de/sfs/BAVM_link.php?BAVMnr=36" TargetMode="External"/><Relationship Id="rId21" Type="http://schemas.openxmlformats.org/officeDocument/2006/relationships/hyperlink" Target="http://www.bav-astro.de/sfs/BAVM_link.php?BAVMnr=56" TargetMode="External"/><Relationship Id="rId34" Type="http://schemas.openxmlformats.org/officeDocument/2006/relationships/hyperlink" Target="http://www.bav-astro.de/sfs/BAVM_link.php?BAVMnr=122" TargetMode="External"/><Relationship Id="rId42" Type="http://schemas.openxmlformats.org/officeDocument/2006/relationships/hyperlink" Target="http://www.bav-astro.de/sfs/BAVM_link.php?BAVMnr=192" TargetMode="External"/><Relationship Id="rId7" Type="http://schemas.openxmlformats.org/officeDocument/2006/relationships/hyperlink" Target="http://www.bav-astro.de/sfs/BAVM_link.php?BAVMnr=38" TargetMode="External"/><Relationship Id="rId12" Type="http://schemas.openxmlformats.org/officeDocument/2006/relationships/hyperlink" Target="http://www.konkoly.hu/cgi-bin/IBVS?3078" TargetMode="External"/><Relationship Id="rId17" Type="http://schemas.openxmlformats.org/officeDocument/2006/relationships/hyperlink" Target="http://www.konkoly.hu/cgi-bin/IBVS?3078" TargetMode="External"/><Relationship Id="rId25" Type="http://schemas.openxmlformats.org/officeDocument/2006/relationships/hyperlink" Target="http://www.bav-astro.de/sfs/BAVM_link.php?BAVMnr=59" TargetMode="External"/><Relationship Id="rId33" Type="http://schemas.openxmlformats.org/officeDocument/2006/relationships/hyperlink" Target="http://www.bav-astro.de/sfs/BAVM_link.php?BAVMnr=101" TargetMode="External"/><Relationship Id="rId38" Type="http://schemas.openxmlformats.org/officeDocument/2006/relationships/hyperlink" Target="http://www.bav-astro.de/sfs/BAVM_link.php?BAVMnr=171" TargetMode="External"/><Relationship Id="rId2" Type="http://schemas.openxmlformats.org/officeDocument/2006/relationships/hyperlink" Target="http://www.bav-astro.de/sfs/BAVM_link.php?BAVMnr=36" TargetMode="External"/><Relationship Id="rId16" Type="http://schemas.openxmlformats.org/officeDocument/2006/relationships/hyperlink" Target="http://www.bav-astro.de/sfs/BAVM_link.php?BAVMnr=46" TargetMode="External"/><Relationship Id="rId20" Type="http://schemas.openxmlformats.org/officeDocument/2006/relationships/hyperlink" Target="http://www.bav-astro.de/sfs/BAVM_link.php?BAVMnr=56" TargetMode="External"/><Relationship Id="rId29" Type="http://schemas.openxmlformats.org/officeDocument/2006/relationships/hyperlink" Target="http://www.bav-astro.de/sfs/BAVM_link.php?BAVMnr=79" TargetMode="External"/><Relationship Id="rId41" Type="http://schemas.openxmlformats.org/officeDocument/2006/relationships/hyperlink" Target="http://www.konkoly.hu/cgi-bin/IBVS?5931" TargetMode="External"/><Relationship Id="rId1" Type="http://schemas.openxmlformats.org/officeDocument/2006/relationships/hyperlink" Target="http://www.bav-astro.de/sfs/BAVM_link.php?BAVMnr=26" TargetMode="External"/><Relationship Id="rId6" Type="http://schemas.openxmlformats.org/officeDocument/2006/relationships/hyperlink" Target="http://www.bav-astro.de/sfs/BAVM_link.php?BAVMnr=36" TargetMode="External"/><Relationship Id="rId11" Type="http://schemas.openxmlformats.org/officeDocument/2006/relationships/hyperlink" Target="http://www.konkoly.hu/cgi-bin/IBVS?3078" TargetMode="External"/><Relationship Id="rId24" Type="http://schemas.openxmlformats.org/officeDocument/2006/relationships/hyperlink" Target="http://www.bav-astro.de/sfs/BAVM_link.php?BAVMnr=59" TargetMode="External"/><Relationship Id="rId32" Type="http://schemas.openxmlformats.org/officeDocument/2006/relationships/hyperlink" Target="http://www.bav-astro.de/sfs/BAVM_link.php?BAVMnr=93" TargetMode="External"/><Relationship Id="rId37" Type="http://schemas.openxmlformats.org/officeDocument/2006/relationships/hyperlink" Target="http://www.bav-astro.de/sfs/BAVM_link.php?BAVMnr=171" TargetMode="External"/><Relationship Id="rId40" Type="http://schemas.openxmlformats.org/officeDocument/2006/relationships/hyperlink" Target="http://www.konkoly.hu/cgi-bin/IBVS?5931" TargetMode="External"/><Relationship Id="rId5" Type="http://schemas.openxmlformats.org/officeDocument/2006/relationships/hyperlink" Target="http://www.bav-astro.de/sfs/BAVM_link.php?BAVMnr=36" TargetMode="External"/><Relationship Id="rId15" Type="http://schemas.openxmlformats.org/officeDocument/2006/relationships/hyperlink" Target="http://www.bav-astro.de/sfs/BAVM_link.php?BAVMnr=46" TargetMode="External"/><Relationship Id="rId23" Type="http://schemas.openxmlformats.org/officeDocument/2006/relationships/hyperlink" Target="http://www.bav-astro.de/sfs/BAVM_link.php?BAVMnr=59" TargetMode="External"/><Relationship Id="rId28" Type="http://schemas.openxmlformats.org/officeDocument/2006/relationships/hyperlink" Target="http://www.bav-astro.de/sfs/BAVM_link.php?BAVMnr=68" TargetMode="External"/><Relationship Id="rId36" Type="http://schemas.openxmlformats.org/officeDocument/2006/relationships/hyperlink" Target="http://www.bav-astro.de/sfs/BAVM_link.php?BAVMnr=143" TargetMode="External"/><Relationship Id="rId10" Type="http://schemas.openxmlformats.org/officeDocument/2006/relationships/hyperlink" Target="http://www.konkoly.hu/cgi-bin/IBVS?3078" TargetMode="External"/><Relationship Id="rId19" Type="http://schemas.openxmlformats.org/officeDocument/2006/relationships/hyperlink" Target="http://www.konkoly.hu/cgi-bin/IBVS?3355" TargetMode="External"/><Relationship Id="rId31" Type="http://schemas.openxmlformats.org/officeDocument/2006/relationships/hyperlink" Target="http://www.bav-astro.de/sfs/BAVM_link.php?BAVMnr=68" TargetMode="External"/><Relationship Id="rId4" Type="http://schemas.openxmlformats.org/officeDocument/2006/relationships/hyperlink" Target="http://www.bav-astro.de/sfs/BAVM_link.php?BAVMnr=36" TargetMode="External"/><Relationship Id="rId9" Type="http://schemas.openxmlformats.org/officeDocument/2006/relationships/hyperlink" Target="http://www.konkoly.hu/cgi-bin/IBVS?3078" TargetMode="External"/><Relationship Id="rId14" Type="http://schemas.openxmlformats.org/officeDocument/2006/relationships/hyperlink" Target="http://www.bav-astro.de/sfs/BAVM_link.php?BAVMnr=46" TargetMode="External"/><Relationship Id="rId22" Type="http://schemas.openxmlformats.org/officeDocument/2006/relationships/hyperlink" Target="http://www.bav-astro.de/sfs/BAVM_link.php?BAVMnr=56" TargetMode="External"/><Relationship Id="rId27" Type="http://schemas.openxmlformats.org/officeDocument/2006/relationships/hyperlink" Target="http://www.bav-astro.de/sfs/BAVM_link.php?BAVMnr=62" TargetMode="External"/><Relationship Id="rId30" Type="http://schemas.openxmlformats.org/officeDocument/2006/relationships/hyperlink" Target="http://www.bav-astro.de/sfs/BAVM_link.php?BAVMnr=68" TargetMode="External"/><Relationship Id="rId35" Type="http://schemas.openxmlformats.org/officeDocument/2006/relationships/hyperlink" Target="http://www.bav-astro.de/sfs/BAVM_link.php?BAVMnr=131" TargetMode="External"/><Relationship Id="rId43" Type="http://schemas.openxmlformats.org/officeDocument/2006/relationships/hyperlink" Target="http://www.konkoly.hu/cgi-bin/IBVS?59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51"/>
  <sheetViews>
    <sheetView tabSelected="1" workbookViewId="0">
      <pane xSplit="14" ySplit="22" topLeftCell="O138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65" t="s">
        <v>532</v>
      </c>
    </row>
    <row r="2" spans="1:6" x14ac:dyDescent="0.2">
      <c r="A2" t="s">
        <v>24</v>
      </c>
      <c r="B2" s="7" t="s">
        <v>73</v>
      </c>
    </row>
    <row r="3" spans="1:6" x14ac:dyDescent="0.2">
      <c r="C3" s="12" t="s">
        <v>77</v>
      </c>
    </row>
    <row r="4" spans="1:6" ht="14.25" thickTop="1" thickBot="1" x14ac:dyDescent="0.25">
      <c r="A4" s="4" t="s">
        <v>0</v>
      </c>
      <c r="C4" s="1">
        <v>37390.855000000003</v>
      </c>
      <c r="D4" s="2">
        <v>18.597729999999999</v>
      </c>
    </row>
    <row r="5" spans="1:6" ht="13.5" thickTop="1" x14ac:dyDescent="0.2">
      <c r="A5" s="13" t="s">
        <v>78</v>
      </c>
      <c r="B5" s="14"/>
      <c r="C5" s="15">
        <v>-9.5</v>
      </c>
      <c r="D5" s="14" t="s">
        <v>79</v>
      </c>
    </row>
    <row r="6" spans="1:6" x14ac:dyDescent="0.2">
      <c r="A6" s="4" t="s">
        <v>1</v>
      </c>
    </row>
    <row r="7" spans="1:6" x14ac:dyDescent="0.2">
      <c r="A7" t="s">
        <v>2</v>
      </c>
      <c r="C7">
        <f>+C4</f>
        <v>37390.855000000003</v>
      </c>
    </row>
    <row r="8" spans="1:6" x14ac:dyDescent="0.2">
      <c r="A8" t="s">
        <v>3</v>
      </c>
      <c r="C8">
        <f>+D4</f>
        <v>18.597729999999999</v>
      </c>
    </row>
    <row r="9" spans="1:6" x14ac:dyDescent="0.2">
      <c r="A9" s="29" t="s">
        <v>83</v>
      </c>
      <c r="B9" s="30">
        <v>21</v>
      </c>
      <c r="C9" s="18" t="str">
        <f>"F"&amp;B9</f>
        <v>F21</v>
      </c>
      <c r="D9" s="19" t="str">
        <f>"G"&amp;B9</f>
        <v>G21</v>
      </c>
    </row>
    <row r="10" spans="1:6" ht="13.5" thickBot="1" x14ac:dyDescent="0.25">
      <c r="A10" s="14"/>
      <c r="B10" s="14"/>
      <c r="C10" s="3" t="s">
        <v>20</v>
      </c>
      <c r="D10" s="3" t="s">
        <v>21</v>
      </c>
      <c r="E10" s="14"/>
    </row>
    <row r="11" spans="1:6" x14ac:dyDescent="0.2">
      <c r="A11" s="14" t="s">
        <v>16</v>
      </c>
      <c r="B11" s="14"/>
      <c r="C11" s="16">
        <f ca="1">INTERCEPT(INDIRECT($D$9):G990,INDIRECT($C$9):F990)</f>
        <v>-7.0247963664781352E-2</v>
      </c>
      <c r="D11" s="17"/>
      <c r="E11" s="14"/>
    </row>
    <row r="12" spans="1:6" x14ac:dyDescent="0.2">
      <c r="A12" s="14" t="s">
        <v>17</v>
      </c>
      <c r="B12" s="14"/>
      <c r="C12" s="16">
        <f ca="1">SLOPE(INDIRECT($D$9):G990,INDIRECT($C$9):F990)</f>
        <v>5.7836700022686552E-5</v>
      </c>
      <c r="D12" s="17"/>
      <c r="E12" s="14"/>
    </row>
    <row r="13" spans="1:6" x14ac:dyDescent="0.2">
      <c r="A13" s="14" t="s">
        <v>19</v>
      </c>
      <c r="B13" s="14"/>
      <c r="C13" s="17" t="s">
        <v>14</v>
      </c>
    </row>
    <row r="14" spans="1:6" x14ac:dyDescent="0.2">
      <c r="A14" s="14"/>
      <c r="B14" s="14"/>
      <c r="C14" s="14"/>
    </row>
    <row r="15" spans="1:6" x14ac:dyDescent="0.2">
      <c r="A15" s="20" t="s">
        <v>18</v>
      </c>
      <c r="B15" s="14"/>
      <c r="C15" s="21">
        <f ca="1">(C7+C11)+(C8+C12)*INT(MAX(F21:F3531))</f>
        <v>59801.119095259863</v>
      </c>
      <c r="E15" s="17"/>
      <c r="F15" s="14"/>
    </row>
    <row r="16" spans="1:6" x14ac:dyDescent="0.2">
      <c r="A16" s="24" t="s">
        <v>4</v>
      </c>
      <c r="B16" s="14"/>
      <c r="C16" s="25">
        <f ca="1">+C8+C12</f>
        <v>18.597787836700022</v>
      </c>
      <c r="E16" s="14"/>
      <c r="F16" s="14"/>
    </row>
    <row r="17" spans="1:21" ht="13.5" thickBot="1" x14ac:dyDescent="0.25">
      <c r="A17" s="22" t="s">
        <v>74</v>
      </c>
      <c r="B17" s="14"/>
      <c r="C17" s="14">
        <f>COUNT(C21:C2189)</f>
        <v>132</v>
      </c>
      <c r="E17" s="22" t="s">
        <v>80</v>
      </c>
      <c r="F17" s="23">
        <f ca="1">TODAY()+15018.5-B5/24</f>
        <v>60340.5</v>
      </c>
    </row>
    <row r="18" spans="1:21" ht="14.25" thickTop="1" thickBot="1" x14ac:dyDescent="0.25">
      <c r="A18" s="24" t="s">
        <v>5</v>
      </c>
      <c r="B18" s="14"/>
      <c r="C18" s="27">
        <f ca="1">+C15</f>
        <v>59801.119095259863</v>
      </c>
      <c r="D18" s="28">
        <f ca="1">+C16</f>
        <v>18.597787836700022</v>
      </c>
      <c r="E18" s="22" t="s">
        <v>81</v>
      </c>
      <c r="F18" s="23">
        <f ca="1">ROUND(2*(F17-C15)/C16,0)/2+1</f>
        <v>30</v>
      </c>
    </row>
    <row r="19" spans="1:21" ht="13.5" thickTop="1" x14ac:dyDescent="0.2">
      <c r="E19" s="22" t="s">
        <v>82</v>
      </c>
      <c r="F19" s="26">
        <f ca="1">+C15+C16*F18-15018.5-C5/24</f>
        <v>45340.948563694197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13</v>
      </c>
      <c r="E20" s="3" t="s">
        <v>9</v>
      </c>
      <c r="F20" s="3" t="s">
        <v>10</v>
      </c>
      <c r="G20" s="3" t="s">
        <v>11</v>
      </c>
      <c r="H20" s="6" t="s">
        <v>36</v>
      </c>
      <c r="I20" s="6" t="s">
        <v>85</v>
      </c>
      <c r="J20" s="6" t="s">
        <v>91</v>
      </c>
      <c r="K20" s="6" t="s">
        <v>89</v>
      </c>
      <c r="L20" s="6" t="s">
        <v>25</v>
      </c>
      <c r="M20" s="6" t="s">
        <v>26</v>
      </c>
      <c r="N20" s="6" t="s">
        <v>27</v>
      </c>
      <c r="O20" s="6" t="s">
        <v>23</v>
      </c>
      <c r="P20" s="5" t="s">
        <v>22</v>
      </c>
      <c r="Q20" s="3" t="s">
        <v>15</v>
      </c>
      <c r="U20" s="58" t="s">
        <v>530</v>
      </c>
    </row>
    <row r="21" spans="1:21" s="31" customFormat="1" ht="12.75" customHeight="1" x14ac:dyDescent="0.2">
      <c r="A21" s="55" t="s">
        <v>101</v>
      </c>
      <c r="B21" s="57" t="s">
        <v>76</v>
      </c>
      <c r="C21" s="56">
        <v>17193.7</v>
      </c>
      <c r="D21" s="56" t="s">
        <v>85</v>
      </c>
      <c r="E21" s="38">
        <f t="shared" ref="E21:E52" si="0">+(C21-C$7)/C$8</f>
        <v>-1086.0010872294631</v>
      </c>
      <c r="F21" s="38">
        <f t="shared" ref="F21:F52" si="1">ROUND(2*E21,0)/2</f>
        <v>-1086</v>
      </c>
      <c r="G21" s="38">
        <f t="shared" ref="G21:G52" si="2">+C21-(C$7+F21*C$8)</f>
        <v>-2.0220000005792826E-2</v>
      </c>
      <c r="H21" s="38"/>
      <c r="I21" s="38">
        <f>+G21</f>
        <v>-2.0220000005792826E-2</v>
      </c>
      <c r="J21" s="38"/>
      <c r="K21" s="38"/>
      <c r="L21" s="38"/>
      <c r="M21" s="38"/>
      <c r="N21" s="38"/>
      <c r="O21" s="38">
        <f t="shared" ref="O21:O52" ca="1" si="3">+C$11+C$12*F21</f>
        <v>-0.13305861988941894</v>
      </c>
      <c r="P21" s="38"/>
      <c r="Q21" s="39">
        <f t="shared" ref="Q21:Q52" si="4">+C21-15018.5</f>
        <v>2175.2000000000007</v>
      </c>
    </row>
    <row r="22" spans="1:21" s="31" customFormat="1" ht="12.75" customHeight="1" x14ac:dyDescent="0.2">
      <c r="A22" s="55" t="s">
        <v>107</v>
      </c>
      <c r="B22" s="57" t="s">
        <v>76</v>
      </c>
      <c r="C22" s="56">
        <v>26901.599999999999</v>
      </c>
      <c r="D22" s="56" t="s">
        <v>85</v>
      </c>
      <c r="E22" s="38">
        <f t="shared" si="0"/>
        <v>-564.00727400602148</v>
      </c>
      <c r="F22" s="38">
        <f t="shared" si="1"/>
        <v>-564</v>
      </c>
      <c r="G22" s="38">
        <f t="shared" si="2"/>
        <v>-0.13528000000587781</v>
      </c>
      <c r="H22" s="38"/>
      <c r="I22" s="38">
        <f>+G22</f>
        <v>-0.13528000000587781</v>
      </c>
      <c r="J22" s="38"/>
      <c r="K22" s="38"/>
      <c r="L22" s="38"/>
      <c r="M22" s="38"/>
      <c r="N22" s="38"/>
      <c r="O22" s="38">
        <f t="shared" ca="1" si="3"/>
        <v>-0.10286786247757657</v>
      </c>
      <c r="P22" s="38"/>
      <c r="Q22" s="39">
        <f t="shared" si="4"/>
        <v>11883.099999999999</v>
      </c>
    </row>
    <row r="23" spans="1:21" s="31" customFormat="1" ht="12.75" customHeight="1" x14ac:dyDescent="0.2">
      <c r="A23" s="55" t="s">
        <v>101</v>
      </c>
      <c r="B23" s="57" t="s">
        <v>76</v>
      </c>
      <c r="C23" s="56">
        <v>27757.200000000001</v>
      </c>
      <c r="D23" s="56" t="s">
        <v>85</v>
      </c>
      <c r="E23" s="38">
        <f t="shared" si="0"/>
        <v>-518.00165934229619</v>
      </c>
      <c r="F23" s="38">
        <f t="shared" si="1"/>
        <v>-518</v>
      </c>
      <c r="G23" s="38">
        <f t="shared" si="2"/>
        <v>-3.0860000002576271E-2</v>
      </c>
      <c r="H23" s="38"/>
      <c r="I23" s="38">
        <f>+G23</f>
        <v>-3.0860000002576271E-2</v>
      </c>
      <c r="J23" s="38"/>
      <c r="K23" s="38"/>
      <c r="L23" s="38"/>
      <c r="M23" s="38"/>
      <c r="N23" s="38"/>
      <c r="O23" s="38">
        <f t="shared" ca="1" si="3"/>
        <v>-0.10020737427653298</v>
      </c>
      <c r="P23" s="38"/>
      <c r="Q23" s="39">
        <f t="shared" si="4"/>
        <v>12738.7</v>
      </c>
    </row>
    <row r="24" spans="1:21" s="31" customFormat="1" ht="12.75" customHeight="1" x14ac:dyDescent="0.2">
      <c r="A24" s="55" t="s">
        <v>114</v>
      </c>
      <c r="B24" s="57" t="s">
        <v>76</v>
      </c>
      <c r="C24" s="56">
        <v>27924.2</v>
      </c>
      <c r="D24" s="56" t="s">
        <v>85</v>
      </c>
      <c r="E24" s="38">
        <f t="shared" si="0"/>
        <v>-509.02206882237795</v>
      </c>
      <c r="F24" s="38">
        <f t="shared" si="1"/>
        <v>-509</v>
      </c>
      <c r="G24" s="38">
        <f t="shared" si="2"/>
        <v>-0.41043000000354368</v>
      </c>
      <c r="H24" s="38">
        <f t="shared" ref="H24:H32" si="5">+G24</f>
        <v>-0.41043000000354368</v>
      </c>
      <c r="J24" s="38"/>
      <c r="K24" s="38"/>
      <c r="L24" s="38"/>
      <c r="M24" s="38"/>
      <c r="N24" s="38"/>
      <c r="O24" s="38">
        <f t="shared" ca="1" si="3"/>
        <v>-9.9686843976328807E-2</v>
      </c>
      <c r="P24" s="38"/>
      <c r="Q24" s="39">
        <f t="shared" si="4"/>
        <v>12905.7</v>
      </c>
    </row>
    <row r="25" spans="1:21" s="31" customFormat="1" ht="12.75" customHeight="1" x14ac:dyDescent="0.2">
      <c r="A25" s="55" t="s">
        <v>114</v>
      </c>
      <c r="B25" s="57" t="s">
        <v>76</v>
      </c>
      <c r="C25" s="56">
        <v>27942.74</v>
      </c>
      <c r="D25" s="56" t="s">
        <v>85</v>
      </c>
      <c r="E25" s="38">
        <f t="shared" si="0"/>
        <v>-508.02517296465766</v>
      </c>
      <c r="F25" s="38">
        <f t="shared" si="1"/>
        <v>-508</v>
      </c>
      <c r="G25" s="38">
        <f t="shared" si="2"/>
        <v>-0.46816000000035274</v>
      </c>
      <c r="H25" s="38">
        <f t="shared" si="5"/>
        <v>-0.46816000000035274</v>
      </c>
      <c r="J25" s="38"/>
      <c r="K25" s="38"/>
      <c r="L25" s="38"/>
      <c r="M25" s="38"/>
      <c r="N25" s="38"/>
      <c r="O25" s="38">
        <f t="shared" ca="1" si="3"/>
        <v>-9.9629007276306122E-2</v>
      </c>
      <c r="P25" s="38"/>
      <c r="Q25" s="39">
        <f t="shared" si="4"/>
        <v>12924.240000000002</v>
      </c>
    </row>
    <row r="26" spans="1:21" s="31" customFormat="1" ht="12.75" customHeight="1" x14ac:dyDescent="0.2">
      <c r="A26" s="55" t="s">
        <v>114</v>
      </c>
      <c r="B26" s="57" t="s">
        <v>76</v>
      </c>
      <c r="C26" s="56">
        <v>27961.46</v>
      </c>
      <c r="D26" s="56" t="s">
        <v>85</v>
      </c>
      <c r="E26" s="38">
        <f t="shared" si="0"/>
        <v>-507.01859850637709</v>
      </c>
      <c r="F26" s="38">
        <f t="shared" si="1"/>
        <v>-507</v>
      </c>
      <c r="G26" s="38">
        <f t="shared" si="2"/>
        <v>-0.34589000000414671</v>
      </c>
      <c r="H26" s="38">
        <f t="shared" si="5"/>
        <v>-0.34589000000414671</v>
      </c>
      <c r="J26" s="38"/>
      <c r="K26" s="38"/>
      <c r="L26" s="38"/>
      <c r="M26" s="38"/>
      <c r="N26" s="38"/>
      <c r="O26" s="38">
        <f t="shared" ca="1" si="3"/>
        <v>-9.9571170576283438E-2</v>
      </c>
      <c r="P26" s="38"/>
      <c r="Q26" s="39">
        <f t="shared" si="4"/>
        <v>12942.96</v>
      </c>
    </row>
    <row r="27" spans="1:21" s="31" customFormat="1" ht="12.75" customHeight="1" x14ac:dyDescent="0.2">
      <c r="A27" s="55" t="s">
        <v>114</v>
      </c>
      <c r="B27" s="57" t="s">
        <v>76</v>
      </c>
      <c r="C27" s="56">
        <v>27980.080000000002</v>
      </c>
      <c r="D27" s="56" t="s">
        <v>85</v>
      </c>
      <c r="E27" s="38">
        <f t="shared" si="0"/>
        <v>-506.01740104840763</v>
      </c>
      <c r="F27" s="38">
        <f t="shared" si="1"/>
        <v>-506</v>
      </c>
      <c r="G27" s="38">
        <f t="shared" si="2"/>
        <v>-0.32362000000284752</v>
      </c>
      <c r="H27" s="38">
        <f t="shared" si="5"/>
        <v>-0.32362000000284752</v>
      </c>
      <c r="J27" s="38"/>
      <c r="K27" s="38"/>
      <c r="L27" s="38"/>
      <c r="M27" s="38"/>
      <c r="N27" s="38"/>
      <c r="O27" s="38">
        <f t="shared" ca="1" si="3"/>
        <v>-9.951333387626074E-2</v>
      </c>
      <c r="P27" s="38"/>
      <c r="Q27" s="39">
        <f t="shared" si="4"/>
        <v>12961.580000000002</v>
      </c>
    </row>
    <row r="28" spans="1:21" s="31" customFormat="1" ht="12.75" customHeight="1" x14ac:dyDescent="0.2">
      <c r="A28" s="55" t="s">
        <v>114</v>
      </c>
      <c r="B28" s="57" t="s">
        <v>76</v>
      </c>
      <c r="C28" s="56">
        <v>28036.07</v>
      </c>
      <c r="D28" s="56" t="s">
        <v>85</v>
      </c>
      <c r="E28" s="38">
        <f t="shared" si="0"/>
        <v>-503.00681857409501</v>
      </c>
      <c r="F28" s="38">
        <f t="shared" si="1"/>
        <v>-503</v>
      </c>
      <c r="G28" s="38">
        <f t="shared" si="2"/>
        <v>-0.12681000000156928</v>
      </c>
      <c r="H28" s="38">
        <f t="shared" si="5"/>
        <v>-0.12681000000156928</v>
      </c>
      <c r="J28" s="38"/>
      <c r="K28" s="38"/>
      <c r="L28" s="38"/>
      <c r="M28" s="38"/>
      <c r="N28" s="38"/>
      <c r="O28" s="38">
        <f t="shared" ca="1" si="3"/>
        <v>-9.9339823776192687E-2</v>
      </c>
      <c r="P28" s="38"/>
      <c r="Q28" s="39">
        <f t="shared" si="4"/>
        <v>13017.57</v>
      </c>
    </row>
    <row r="29" spans="1:21" s="31" customFormat="1" ht="12.75" customHeight="1" x14ac:dyDescent="0.2">
      <c r="A29" s="55" t="s">
        <v>114</v>
      </c>
      <c r="B29" s="57" t="s">
        <v>76</v>
      </c>
      <c r="C29" s="56">
        <v>28054.63</v>
      </c>
      <c r="D29" s="56" t="s">
        <v>85</v>
      </c>
      <c r="E29" s="38">
        <f t="shared" si="0"/>
        <v>-502.00884731631243</v>
      </c>
      <c r="F29" s="38">
        <f t="shared" si="1"/>
        <v>-502</v>
      </c>
      <c r="G29" s="38">
        <f t="shared" si="2"/>
        <v>-0.16454000000157976</v>
      </c>
      <c r="H29" s="38">
        <f t="shared" si="5"/>
        <v>-0.16454000000157976</v>
      </c>
      <c r="J29" s="38"/>
      <c r="K29" s="38"/>
      <c r="L29" s="38"/>
      <c r="M29" s="38"/>
      <c r="N29" s="38"/>
      <c r="O29" s="38">
        <f t="shared" ca="1" si="3"/>
        <v>-9.9281987076170003E-2</v>
      </c>
      <c r="P29" s="38"/>
      <c r="Q29" s="39">
        <f t="shared" si="4"/>
        <v>13036.130000000001</v>
      </c>
    </row>
    <row r="30" spans="1:21" s="31" customFormat="1" ht="12.75" customHeight="1" x14ac:dyDescent="0.2">
      <c r="A30" s="55" t="s">
        <v>114</v>
      </c>
      <c r="B30" s="57" t="s">
        <v>76</v>
      </c>
      <c r="C30" s="56">
        <v>28073.16</v>
      </c>
      <c r="D30" s="56" t="s">
        <v>85</v>
      </c>
      <c r="E30" s="38">
        <f t="shared" si="0"/>
        <v>-501.01248915862334</v>
      </c>
      <c r="F30" s="38">
        <f t="shared" si="1"/>
        <v>-501</v>
      </c>
      <c r="G30" s="38">
        <f t="shared" si="2"/>
        <v>-0.23227000000406406</v>
      </c>
      <c r="H30" s="38">
        <f t="shared" si="5"/>
        <v>-0.23227000000406406</v>
      </c>
      <c r="J30" s="38"/>
      <c r="K30" s="38"/>
      <c r="L30" s="38"/>
      <c r="M30" s="38"/>
      <c r="N30" s="38"/>
      <c r="O30" s="38">
        <f t="shared" ca="1" si="3"/>
        <v>-9.9224150376147319E-2</v>
      </c>
      <c r="P30" s="38"/>
      <c r="Q30" s="39">
        <f t="shared" si="4"/>
        <v>13054.66</v>
      </c>
    </row>
    <row r="31" spans="1:21" s="31" customFormat="1" ht="12.75" customHeight="1" x14ac:dyDescent="0.2">
      <c r="A31" s="55" t="s">
        <v>114</v>
      </c>
      <c r="B31" s="57" t="s">
        <v>76</v>
      </c>
      <c r="C31" s="56">
        <v>28110.36</v>
      </c>
      <c r="D31" s="56" t="s">
        <v>85</v>
      </c>
      <c r="E31" s="38">
        <f t="shared" si="0"/>
        <v>-499.01224504280918</v>
      </c>
      <c r="F31" s="38">
        <f t="shared" si="1"/>
        <v>-499</v>
      </c>
      <c r="G31" s="38">
        <f t="shared" si="2"/>
        <v>-0.22773000000597676</v>
      </c>
      <c r="H31" s="38">
        <f t="shared" si="5"/>
        <v>-0.22773000000597676</v>
      </c>
      <c r="J31" s="38"/>
      <c r="K31" s="38"/>
      <c r="L31" s="38"/>
      <c r="M31" s="38"/>
      <c r="N31" s="38"/>
      <c r="O31" s="38">
        <f t="shared" ca="1" si="3"/>
        <v>-9.9108476976101936E-2</v>
      </c>
      <c r="P31" s="38"/>
      <c r="Q31" s="39">
        <f t="shared" si="4"/>
        <v>13091.86</v>
      </c>
    </row>
    <row r="32" spans="1:21" s="31" customFormat="1" ht="12.75" customHeight="1" x14ac:dyDescent="0.2">
      <c r="A32" s="55" t="s">
        <v>114</v>
      </c>
      <c r="B32" s="57" t="s">
        <v>76</v>
      </c>
      <c r="C32" s="56">
        <v>28129.13</v>
      </c>
      <c r="D32" s="56" t="s">
        <v>85</v>
      </c>
      <c r="E32" s="38">
        <f t="shared" si="0"/>
        <v>-498.00298208437283</v>
      </c>
      <c r="F32" s="38">
        <f t="shared" si="1"/>
        <v>-498</v>
      </c>
      <c r="G32" s="38">
        <f t="shared" si="2"/>
        <v>-5.5460000003222376E-2</v>
      </c>
      <c r="H32" s="38">
        <f t="shared" si="5"/>
        <v>-5.5460000003222376E-2</v>
      </c>
      <c r="J32" s="38"/>
      <c r="K32" s="38"/>
      <c r="L32" s="38"/>
      <c r="M32" s="38"/>
      <c r="N32" s="38"/>
      <c r="O32" s="38">
        <f t="shared" ca="1" si="3"/>
        <v>-9.9050640276079252E-2</v>
      </c>
      <c r="P32" s="38"/>
      <c r="Q32" s="39">
        <f t="shared" si="4"/>
        <v>13110.630000000001</v>
      </c>
    </row>
    <row r="33" spans="1:31" s="31" customFormat="1" ht="12.75" customHeight="1" x14ac:dyDescent="0.2">
      <c r="A33" s="55" t="s">
        <v>142</v>
      </c>
      <c r="B33" s="57" t="s">
        <v>76</v>
      </c>
      <c r="C33" s="56">
        <v>28501.168000000001</v>
      </c>
      <c r="D33" s="56" t="s">
        <v>85</v>
      </c>
      <c r="E33" s="38">
        <f t="shared" si="0"/>
        <v>-477.99849766611317</v>
      </c>
      <c r="F33" s="38">
        <f t="shared" si="1"/>
        <v>-478</v>
      </c>
      <c r="G33" s="38">
        <f t="shared" si="2"/>
        <v>2.7939999996306142E-2</v>
      </c>
      <c r="H33" s="38"/>
      <c r="I33" s="38">
        <f t="shared" ref="I33:I42" si="6">+G33</f>
        <v>2.7939999996306142E-2</v>
      </c>
      <c r="J33" s="38"/>
      <c r="K33" s="38"/>
      <c r="L33" s="38"/>
      <c r="M33" s="38"/>
      <c r="N33" s="38"/>
      <c r="O33" s="38">
        <f t="shared" ca="1" si="3"/>
        <v>-9.7893906275625525E-2</v>
      </c>
      <c r="P33" s="38"/>
      <c r="Q33" s="39">
        <f t="shared" si="4"/>
        <v>13482.668000000001</v>
      </c>
    </row>
    <row r="34" spans="1:31" s="31" customFormat="1" ht="12.75" customHeight="1" x14ac:dyDescent="0.2">
      <c r="A34" s="55" t="s">
        <v>147</v>
      </c>
      <c r="B34" s="57" t="s">
        <v>76</v>
      </c>
      <c r="C34" s="56">
        <v>28910.12</v>
      </c>
      <c r="D34" s="56" t="s">
        <v>85</v>
      </c>
      <c r="E34" s="38">
        <f t="shared" si="0"/>
        <v>-456.00914735292992</v>
      </c>
      <c r="F34" s="38">
        <f t="shared" si="1"/>
        <v>-456</v>
      </c>
      <c r="G34" s="38">
        <f t="shared" si="2"/>
        <v>-0.17012000000613625</v>
      </c>
      <c r="H34" s="38"/>
      <c r="I34" s="38">
        <f t="shared" si="6"/>
        <v>-0.17012000000613625</v>
      </c>
      <c r="J34" s="38"/>
      <c r="K34" s="38"/>
      <c r="L34" s="38"/>
      <c r="M34" s="38"/>
      <c r="N34" s="38"/>
      <c r="O34" s="38">
        <f t="shared" ca="1" si="3"/>
        <v>-9.6621498875126416E-2</v>
      </c>
      <c r="P34" s="38"/>
      <c r="Q34" s="39">
        <f t="shared" si="4"/>
        <v>13891.619999999999</v>
      </c>
    </row>
    <row r="35" spans="1:31" s="31" customFormat="1" ht="12.75" customHeight="1" x14ac:dyDescent="0.2">
      <c r="A35" s="55" t="s">
        <v>101</v>
      </c>
      <c r="B35" s="57" t="s">
        <v>76</v>
      </c>
      <c r="C35" s="56">
        <v>28947.5</v>
      </c>
      <c r="D35" s="56" t="s">
        <v>85</v>
      </c>
      <c r="E35" s="38">
        <f t="shared" si="0"/>
        <v>-453.99922463655531</v>
      </c>
      <c r="F35" s="38">
        <f t="shared" si="1"/>
        <v>-454</v>
      </c>
      <c r="G35" s="38">
        <f t="shared" si="2"/>
        <v>1.4419999995880062E-2</v>
      </c>
      <c r="H35" s="38"/>
      <c r="I35" s="38">
        <f t="shared" si="6"/>
        <v>1.4419999995880062E-2</v>
      </c>
      <c r="J35" s="38"/>
      <c r="K35" s="38"/>
      <c r="L35" s="38"/>
      <c r="M35" s="38"/>
      <c r="N35" s="38"/>
      <c r="O35" s="38">
        <f t="shared" ca="1" si="3"/>
        <v>-9.6505825475081047E-2</v>
      </c>
      <c r="P35" s="38"/>
      <c r="Q35" s="39">
        <f t="shared" si="4"/>
        <v>13929</v>
      </c>
    </row>
    <row r="36" spans="1:31" s="31" customFormat="1" ht="12.75" customHeight="1" x14ac:dyDescent="0.2">
      <c r="A36" s="55" t="s">
        <v>155</v>
      </c>
      <c r="B36" s="57" t="s">
        <v>76</v>
      </c>
      <c r="C36" s="56">
        <v>29691.82</v>
      </c>
      <c r="D36" s="56" t="s">
        <v>85</v>
      </c>
      <c r="E36" s="38">
        <f t="shared" si="0"/>
        <v>-413.97713591927641</v>
      </c>
      <c r="F36" s="38">
        <f t="shared" si="1"/>
        <v>-414</v>
      </c>
      <c r="G36" s="38">
        <f t="shared" si="2"/>
        <v>0.42521999999735272</v>
      </c>
      <c r="H36" s="38"/>
      <c r="I36" s="38">
        <f t="shared" si="6"/>
        <v>0.42521999999735272</v>
      </c>
      <c r="J36" s="38"/>
      <c r="K36" s="38"/>
      <c r="L36" s="38"/>
      <c r="M36" s="38"/>
      <c r="N36" s="38"/>
      <c r="O36" s="38">
        <f t="shared" ca="1" si="3"/>
        <v>-9.419235747417358E-2</v>
      </c>
      <c r="P36" s="38"/>
      <c r="Q36" s="39">
        <f t="shared" si="4"/>
        <v>14673.32</v>
      </c>
    </row>
    <row r="37" spans="1:31" s="31" customFormat="1" ht="12.75" customHeight="1" x14ac:dyDescent="0.2">
      <c r="A37" s="55" t="s">
        <v>160</v>
      </c>
      <c r="B37" s="57" t="s">
        <v>76</v>
      </c>
      <c r="C37" s="56">
        <v>31848.799999999999</v>
      </c>
      <c r="D37" s="56" t="s">
        <v>85</v>
      </c>
      <c r="E37" s="38">
        <f t="shared" si="0"/>
        <v>-297.99631460398683</v>
      </c>
      <c r="F37" s="38">
        <f t="shared" si="1"/>
        <v>-298</v>
      </c>
      <c r="G37" s="38">
        <f t="shared" si="2"/>
        <v>6.8539999996573897E-2</v>
      </c>
      <c r="H37" s="38"/>
      <c r="I37" s="38">
        <f t="shared" si="6"/>
        <v>6.8539999996573897E-2</v>
      </c>
      <c r="J37" s="38"/>
      <c r="K37" s="38"/>
      <c r="L37" s="38"/>
      <c r="M37" s="38"/>
      <c r="N37" s="38"/>
      <c r="O37" s="38">
        <f t="shared" ca="1" si="3"/>
        <v>-8.7483300271541942E-2</v>
      </c>
      <c r="P37" s="38"/>
      <c r="Q37" s="39">
        <f t="shared" si="4"/>
        <v>16830.3</v>
      </c>
    </row>
    <row r="38" spans="1:31" s="31" customFormat="1" ht="12.75" customHeight="1" x14ac:dyDescent="0.2">
      <c r="A38" s="55" t="s">
        <v>165</v>
      </c>
      <c r="B38" s="57" t="s">
        <v>76</v>
      </c>
      <c r="C38" s="56">
        <v>33541.410000000003</v>
      </c>
      <c r="D38" s="56" t="s">
        <v>85</v>
      </c>
      <c r="E38" s="38">
        <f t="shared" si="0"/>
        <v>-206.98466963441237</v>
      </c>
      <c r="F38" s="38">
        <f t="shared" si="1"/>
        <v>-207</v>
      </c>
      <c r="G38" s="38">
        <f t="shared" si="2"/>
        <v>0.28510999999707565</v>
      </c>
      <c r="H38" s="38"/>
      <c r="I38" s="38">
        <f t="shared" si="6"/>
        <v>0.28510999999707565</v>
      </c>
      <c r="J38" s="38"/>
      <c r="K38" s="38"/>
      <c r="L38" s="38"/>
      <c r="M38" s="38"/>
      <c r="N38" s="38"/>
      <c r="O38" s="38">
        <f t="shared" ca="1" si="3"/>
        <v>-8.2220160569477466E-2</v>
      </c>
      <c r="P38" s="38"/>
      <c r="Q38" s="39">
        <f t="shared" si="4"/>
        <v>18522.910000000003</v>
      </c>
    </row>
    <row r="39" spans="1:31" s="31" customFormat="1" ht="12.75" customHeight="1" x14ac:dyDescent="0.2">
      <c r="A39" s="55" t="s">
        <v>170</v>
      </c>
      <c r="B39" s="57" t="s">
        <v>76</v>
      </c>
      <c r="C39" s="56">
        <v>34266.296000000002</v>
      </c>
      <c r="D39" s="56" t="s">
        <v>85</v>
      </c>
      <c r="E39" s="38">
        <f t="shared" si="0"/>
        <v>-168.00754715763705</v>
      </c>
      <c r="F39" s="38">
        <f t="shared" si="1"/>
        <v>-168</v>
      </c>
      <c r="G39" s="38">
        <f t="shared" si="2"/>
        <v>-0.14036000000487547</v>
      </c>
      <c r="H39" s="38"/>
      <c r="I39" s="38">
        <f t="shared" si="6"/>
        <v>-0.14036000000487547</v>
      </c>
      <c r="J39" s="38"/>
      <c r="K39" s="38"/>
      <c r="L39" s="38"/>
      <c r="M39" s="38"/>
      <c r="N39" s="38"/>
      <c r="O39" s="38">
        <f t="shared" ca="1" si="3"/>
        <v>-7.9964529268592696E-2</v>
      </c>
      <c r="P39" s="38"/>
      <c r="Q39" s="39">
        <f t="shared" si="4"/>
        <v>19247.796000000002</v>
      </c>
    </row>
    <row r="40" spans="1:31" s="31" customFormat="1" ht="12.75" customHeight="1" x14ac:dyDescent="0.2">
      <c r="A40" s="55" t="s">
        <v>175</v>
      </c>
      <c r="B40" s="57" t="s">
        <v>76</v>
      </c>
      <c r="C40" s="56">
        <v>35680.230000000003</v>
      </c>
      <c r="D40" s="56" t="s">
        <v>85</v>
      </c>
      <c r="E40" s="38">
        <f t="shared" si="0"/>
        <v>-91.980311575660053</v>
      </c>
      <c r="F40" s="38">
        <f t="shared" si="1"/>
        <v>-92</v>
      </c>
      <c r="G40" s="38">
        <f t="shared" si="2"/>
        <v>0.3661599999977625</v>
      </c>
      <c r="H40" s="38"/>
      <c r="I40" s="38">
        <f t="shared" si="6"/>
        <v>0.3661599999977625</v>
      </c>
      <c r="J40" s="38"/>
      <c r="K40" s="38"/>
      <c r="L40" s="38"/>
      <c r="M40" s="38"/>
      <c r="N40" s="38"/>
      <c r="O40" s="38">
        <f t="shared" ca="1" si="3"/>
        <v>-7.5568940066868512E-2</v>
      </c>
      <c r="P40" s="38"/>
      <c r="Q40" s="39">
        <f t="shared" si="4"/>
        <v>20661.730000000003</v>
      </c>
    </row>
    <row r="41" spans="1:31" s="31" customFormat="1" ht="12.75" customHeight="1" x14ac:dyDescent="0.2">
      <c r="A41" s="55" t="s">
        <v>181</v>
      </c>
      <c r="B41" s="57" t="s">
        <v>76</v>
      </c>
      <c r="C41" s="56">
        <v>36051.760000000002</v>
      </c>
      <c r="D41" s="56" t="s">
        <v>85</v>
      </c>
      <c r="E41" s="38">
        <f t="shared" si="0"/>
        <v>-72.003142318982015</v>
      </c>
      <c r="F41" s="38">
        <f t="shared" si="1"/>
        <v>-72</v>
      </c>
      <c r="G41" s="38">
        <f t="shared" si="2"/>
        <v>-5.844000000070082E-2</v>
      </c>
      <c r="H41" s="38"/>
      <c r="I41" s="38">
        <f t="shared" si="6"/>
        <v>-5.844000000070082E-2</v>
      </c>
      <c r="J41" s="38"/>
      <c r="K41" s="38"/>
      <c r="L41" s="38"/>
      <c r="M41" s="38"/>
      <c r="N41" s="38"/>
      <c r="O41" s="38">
        <f t="shared" ca="1" si="3"/>
        <v>-7.4412206066414785E-2</v>
      </c>
      <c r="P41" s="38"/>
      <c r="Q41" s="39">
        <f t="shared" si="4"/>
        <v>21033.260000000002</v>
      </c>
    </row>
    <row r="42" spans="1:31" s="31" customFormat="1" ht="12.75" customHeight="1" x14ac:dyDescent="0.2">
      <c r="A42" s="31" t="s">
        <v>29</v>
      </c>
      <c r="B42" s="32"/>
      <c r="C42" s="33">
        <v>36107.58</v>
      </c>
      <c r="D42" s="33"/>
      <c r="E42" s="31">
        <f t="shared" si="0"/>
        <v>-69.001700745198562</v>
      </c>
      <c r="F42" s="31">
        <f t="shared" si="1"/>
        <v>-69</v>
      </c>
      <c r="G42" s="31">
        <f t="shared" si="2"/>
        <v>-3.1630000004952308E-2</v>
      </c>
      <c r="I42" s="31">
        <f t="shared" si="6"/>
        <v>-3.1630000004952308E-2</v>
      </c>
      <c r="O42" s="31">
        <f t="shared" ca="1" si="3"/>
        <v>-7.4238695966346718E-2</v>
      </c>
      <c r="Q42" s="34">
        <f t="shared" si="4"/>
        <v>21089.08</v>
      </c>
      <c r="AC42" s="31" t="s">
        <v>28</v>
      </c>
      <c r="AE42" s="31" t="s">
        <v>30</v>
      </c>
    </row>
    <row r="43" spans="1:31" s="31" customFormat="1" ht="12.75" customHeight="1" x14ac:dyDescent="0.2">
      <c r="A43" s="55" t="s">
        <v>186</v>
      </c>
      <c r="B43" s="57" t="s">
        <v>76</v>
      </c>
      <c r="C43" s="56">
        <v>36349.39</v>
      </c>
      <c r="D43" s="56" t="s">
        <v>85</v>
      </c>
      <c r="E43" s="38">
        <f t="shared" si="0"/>
        <v>-55.999576292375679</v>
      </c>
      <c r="F43" s="38">
        <f t="shared" si="1"/>
        <v>-56</v>
      </c>
      <c r="G43" s="38">
        <f t="shared" si="2"/>
        <v>7.8799999973853119E-3</v>
      </c>
      <c r="H43" s="38">
        <f>+G43</f>
        <v>7.8799999973853119E-3</v>
      </c>
      <c r="J43" s="38"/>
      <c r="K43" s="38"/>
      <c r="L43" s="38"/>
      <c r="M43" s="38"/>
      <c r="N43" s="38"/>
      <c r="O43" s="38">
        <f t="shared" ca="1" si="3"/>
        <v>-7.3486818866051795E-2</v>
      </c>
      <c r="P43" s="38"/>
      <c r="Q43" s="39">
        <f t="shared" si="4"/>
        <v>21330.89</v>
      </c>
    </row>
    <row r="44" spans="1:31" s="31" customFormat="1" ht="12.75" customHeight="1" x14ac:dyDescent="0.2">
      <c r="A44" s="31" t="s">
        <v>29</v>
      </c>
      <c r="B44" s="32"/>
      <c r="C44" s="33">
        <v>37149.050000000003</v>
      </c>
      <c r="D44" s="33"/>
      <c r="E44" s="31">
        <f t="shared" si="0"/>
        <v>-13.001855602807456</v>
      </c>
      <c r="F44" s="31">
        <f t="shared" si="1"/>
        <v>-13</v>
      </c>
      <c r="G44" s="31">
        <f t="shared" si="2"/>
        <v>-3.4509999997681007E-2</v>
      </c>
      <c r="I44" s="31">
        <f>+G44</f>
        <v>-3.4509999997681007E-2</v>
      </c>
      <c r="O44" s="31">
        <f t="shared" ca="1" si="3"/>
        <v>-7.0999840765076275E-2</v>
      </c>
      <c r="Q44" s="34">
        <f t="shared" si="4"/>
        <v>22130.550000000003</v>
      </c>
      <c r="AC44" s="31" t="s">
        <v>28</v>
      </c>
      <c r="AE44" s="31" t="s">
        <v>30</v>
      </c>
    </row>
    <row r="45" spans="1:31" s="31" customFormat="1" ht="12.75" customHeight="1" x14ac:dyDescent="0.2">
      <c r="A45" s="55" t="s">
        <v>191</v>
      </c>
      <c r="B45" s="57" t="s">
        <v>76</v>
      </c>
      <c r="C45" s="56">
        <v>37390.78</v>
      </c>
      <c r="D45" s="56" t="s">
        <v>85</v>
      </c>
      <c r="E45" s="38">
        <f t="shared" si="0"/>
        <v>-4.0327502337309754E-3</v>
      </c>
      <c r="F45" s="38">
        <f t="shared" si="1"/>
        <v>0</v>
      </c>
      <c r="G45" s="38">
        <f t="shared" si="2"/>
        <v>-7.5000000004365575E-2</v>
      </c>
      <c r="H45" s="38"/>
      <c r="I45" s="38">
        <f>+G45</f>
        <v>-7.5000000004365575E-2</v>
      </c>
      <c r="J45" s="38"/>
      <c r="K45" s="38"/>
      <c r="L45" s="38"/>
      <c r="M45" s="38"/>
      <c r="N45" s="38"/>
      <c r="O45" s="38">
        <f t="shared" ca="1" si="3"/>
        <v>-7.0247963664781352E-2</v>
      </c>
      <c r="P45" s="38"/>
      <c r="Q45" s="39">
        <f t="shared" si="4"/>
        <v>22372.28</v>
      </c>
    </row>
    <row r="46" spans="1:31" s="31" customFormat="1" ht="12.75" customHeight="1" x14ac:dyDescent="0.2">
      <c r="A46" s="31" t="s">
        <v>12</v>
      </c>
      <c r="C46" s="33">
        <v>37390.855000000003</v>
      </c>
      <c r="D46" s="33" t="s">
        <v>14</v>
      </c>
      <c r="E46" s="31">
        <f t="shared" si="0"/>
        <v>0</v>
      </c>
      <c r="F46" s="31">
        <f t="shared" si="1"/>
        <v>0</v>
      </c>
      <c r="G46" s="31">
        <f t="shared" si="2"/>
        <v>0</v>
      </c>
      <c r="H46" s="31">
        <f>+G46</f>
        <v>0</v>
      </c>
      <c r="O46" s="31">
        <f t="shared" ca="1" si="3"/>
        <v>-7.0247963664781352E-2</v>
      </c>
      <c r="Q46" s="34">
        <f t="shared" si="4"/>
        <v>22372.355000000003</v>
      </c>
    </row>
    <row r="47" spans="1:31" s="31" customFormat="1" ht="12.75" customHeight="1" x14ac:dyDescent="0.2">
      <c r="A47" s="31" t="s">
        <v>31</v>
      </c>
      <c r="B47" s="32"/>
      <c r="C47" s="33">
        <v>37390.959999999999</v>
      </c>
      <c r="D47" s="33"/>
      <c r="E47" s="31">
        <f t="shared" si="0"/>
        <v>5.6458503266756466E-3</v>
      </c>
      <c r="F47" s="31">
        <f t="shared" si="1"/>
        <v>0</v>
      </c>
      <c r="G47" s="31">
        <f t="shared" si="2"/>
        <v>0.10499999999592546</v>
      </c>
      <c r="I47" s="31">
        <f t="shared" ref="I47:I78" si="7">+G47</f>
        <v>0.10499999999592546</v>
      </c>
      <c r="O47" s="31">
        <f t="shared" ca="1" si="3"/>
        <v>-7.0247963664781352E-2</v>
      </c>
      <c r="Q47" s="34">
        <f t="shared" si="4"/>
        <v>22372.46</v>
      </c>
      <c r="AC47" s="31" t="s">
        <v>28</v>
      </c>
      <c r="AE47" s="31" t="s">
        <v>30</v>
      </c>
    </row>
    <row r="48" spans="1:31" s="31" customFormat="1" ht="12.75" customHeight="1" x14ac:dyDescent="0.2">
      <c r="A48" s="55" t="s">
        <v>195</v>
      </c>
      <c r="B48" s="57" t="s">
        <v>76</v>
      </c>
      <c r="C48" s="56">
        <v>40105.96</v>
      </c>
      <c r="D48" s="56" t="s">
        <v>85</v>
      </c>
      <c r="E48" s="38">
        <f t="shared" si="0"/>
        <v>145.99120430289051</v>
      </c>
      <c r="F48" s="38">
        <f t="shared" si="1"/>
        <v>146</v>
      </c>
      <c r="G48" s="38">
        <f t="shared" si="2"/>
        <v>-0.16358000000036554</v>
      </c>
      <c r="H48" s="38"/>
      <c r="I48" s="38">
        <f t="shared" si="7"/>
        <v>-0.16358000000036554</v>
      </c>
      <c r="J48" s="38"/>
      <c r="K48" s="38"/>
      <c r="L48" s="38"/>
      <c r="M48" s="38"/>
      <c r="N48" s="38"/>
      <c r="O48" s="38">
        <f t="shared" ca="1" si="3"/>
        <v>-6.1803805461469116E-2</v>
      </c>
      <c r="P48" s="38"/>
      <c r="Q48" s="39">
        <f t="shared" si="4"/>
        <v>25087.46</v>
      </c>
    </row>
    <row r="49" spans="1:31" s="31" customFormat="1" ht="12.75" customHeight="1" x14ac:dyDescent="0.2">
      <c r="A49" s="31" t="s">
        <v>33</v>
      </c>
      <c r="B49" s="32"/>
      <c r="C49" s="33">
        <v>40478.15</v>
      </c>
      <c r="D49" s="33"/>
      <c r="E49" s="31">
        <f t="shared" si="0"/>
        <v>166.00386176162351</v>
      </c>
      <c r="F49" s="31">
        <f t="shared" si="1"/>
        <v>166</v>
      </c>
      <c r="G49" s="31">
        <f t="shared" si="2"/>
        <v>7.181999999738764E-2</v>
      </c>
      <c r="I49" s="31">
        <f t="shared" si="7"/>
        <v>7.181999999738764E-2</v>
      </c>
      <c r="O49" s="31">
        <f t="shared" ca="1" si="3"/>
        <v>-6.0647071461015382E-2</v>
      </c>
      <c r="Q49" s="34">
        <f t="shared" si="4"/>
        <v>25459.65</v>
      </c>
      <c r="AC49" s="31" t="s">
        <v>32</v>
      </c>
      <c r="AE49" s="31" t="s">
        <v>30</v>
      </c>
    </row>
    <row r="50" spans="1:31" s="31" customFormat="1" ht="12.75" customHeight="1" x14ac:dyDescent="0.2">
      <c r="A50" s="55" t="s">
        <v>195</v>
      </c>
      <c r="B50" s="57" t="s">
        <v>76</v>
      </c>
      <c r="C50" s="56">
        <v>40719.730000000003</v>
      </c>
      <c r="D50" s="56" t="s">
        <v>85</v>
      </c>
      <c r="E50" s="38">
        <f t="shared" si="0"/>
        <v>178.99361911373057</v>
      </c>
      <c r="F50" s="38">
        <f t="shared" si="1"/>
        <v>179</v>
      </c>
      <c r="G50" s="38">
        <f t="shared" si="2"/>
        <v>-0.11867000000347616</v>
      </c>
      <c r="H50" s="38"/>
      <c r="I50" s="38">
        <f t="shared" si="7"/>
        <v>-0.11867000000347616</v>
      </c>
      <c r="J50" s="38"/>
      <c r="K50" s="38"/>
      <c r="L50" s="38"/>
      <c r="M50" s="38"/>
      <c r="N50" s="38"/>
      <c r="O50" s="38">
        <f t="shared" ca="1" si="3"/>
        <v>-5.9895194360720459E-2</v>
      </c>
      <c r="P50" s="38"/>
      <c r="Q50" s="39">
        <f t="shared" si="4"/>
        <v>25701.230000000003</v>
      </c>
    </row>
    <row r="51" spans="1:31" s="31" customFormat="1" ht="12.75" customHeight="1" x14ac:dyDescent="0.2">
      <c r="A51" s="55" t="s">
        <v>195</v>
      </c>
      <c r="B51" s="57" t="s">
        <v>76</v>
      </c>
      <c r="C51" s="56">
        <v>41593.870000000003</v>
      </c>
      <c r="D51" s="56" t="s">
        <v>85</v>
      </c>
      <c r="E51" s="38">
        <f t="shared" si="0"/>
        <v>225.99612963517589</v>
      </c>
      <c r="F51" s="38">
        <f t="shared" si="1"/>
        <v>226</v>
      </c>
      <c r="G51" s="38">
        <f t="shared" si="2"/>
        <v>-7.1980000000621658E-2</v>
      </c>
      <c r="H51" s="38"/>
      <c r="I51" s="38">
        <f t="shared" si="7"/>
        <v>-7.1980000000621658E-2</v>
      </c>
      <c r="J51" s="38"/>
      <c r="K51" s="38"/>
      <c r="L51" s="38"/>
      <c r="M51" s="38"/>
      <c r="N51" s="38"/>
      <c r="O51" s="38">
        <f t="shared" ca="1" si="3"/>
        <v>-5.7176869459654195E-2</v>
      </c>
      <c r="P51" s="38"/>
      <c r="Q51" s="39">
        <f t="shared" si="4"/>
        <v>26575.370000000003</v>
      </c>
    </row>
    <row r="52" spans="1:31" s="31" customFormat="1" ht="12.75" customHeight="1" x14ac:dyDescent="0.2">
      <c r="A52" s="31" t="s">
        <v>35</v>
      </c>
      <c r="B52" s="32"/>
      <c r="C52" s="33">
        <v>42598.7</v>
      </c>
      <c r="D52" s="33"/>
      <c r="E52" s="31">
        <f t="shared" si="0"/>
        <v>280.02584186349594</v>
      </c>
      <c r="F52" s="31">
        <f t="shared" si="1"/>
        <v>280</v>
      </c>
      <c r="G52" s="31">
        <f t="shared" si="2"/>
        <v>0.4805999999953201</v>
      </c>
      <c r="I52" s="31">
        <f t="shared" si="7"/>
        <v>0.4805999999953201</v>
      </c>
      <c r="O52" s="31">
        <f t="shared" ca="1" si="3"/>
        <v>-5.405368765842912E-2</v>
      </c>
      <c r="Q52" s="34">
        <f t="shared" si="4"/>
        <v>27580.199999999997</v>
      </c>
      <c r="AC52" s="31" t="s">
        <v>34</v>
      </c>
      <c r="AE52" s="31" t="s">
        <v>30</v>
      </c>
    </row>
    <row r="53" spans="1:31" s="31" customFormat="1" ht="12.75" customHeight="1" x14ac:dyDescent="0.2">
      <c r="A53" s="31" t="s">
        <v>37</v>
      </c>
      <c r="B53" s="32"/>
      <c r="C53" s="33">
        <v>43732.495000000003</v>
      </c>
      <c r="D53" s="33"/>
      <c r="E53" s="31">
        <f t="shared" ref="E53:E84" si="8">+(C53-C$7)/C$8</f>
        <v>340.99000254332117</v>
      </c>
      <c r="F53" s="31">
        <f t="shared" ref="F53:F84" si="9">ROUND(2*E53,0)/2</f>
        <v>341</v>
      </c>
      <c r="G53" s="31">
        <f t="shared" ref="G53:G84" si="10">+C53-(C$7+F53*C$8)</f>
        <v>-0.18592999999964377</v>
      </c>
      <c r="I53" s="31">
        <f t="shared" si="7"/>
        <v>-0.18592999999964377</v>
      </c>
      <c r="O53" s="31">
        <f t="shared" ref="O53:O84" ca="1" si="11">+C$11+C$12*F53</f>
        <v>-5.0525648957045241E-2</v>
      </c>
      <c r="Q53" s="34">
        <f t="shared" ref="Q53:Q84" si="12">+C53-15018.5</f>
        <v>28713.995000000003</v>
      </c>
      <c r="AC53" s="31" t="s">
        <v>36</v>
      </c>
      <c r="AE53" s="31" t="s">
        <v>30</v>
      </c>
    </row>
    <row r="54" spans="1:31" s="31" customFormat="1" ht="12.75" customHeight="1" x14ac:dyDescent="0.2">
      <c r="A54" s="31" t="s">
        <v>39</v>
      </c>
      <c r="B54" s="32"/>
      <c r="C54" s="33">
        <v>44123</v>
      </c>
      <c r="D54" s="33"/>
      <c r="E54" s="31">
        <f t="shared" si="8"/>
        <v>361.98745760907366</v>
      </c>
      <c r="F54" s="31">
        <f t="shared" si="9"/>
        <v>362</v>
      </c>
      <c r="G54" s="31">
        <f t="shared" si="10"/>
        <v>-0.23326000000088243</v>
      </c>
      <c r="I54" s="31">
        <f t="shared" si="7"/>
        <v>-0.23326000000088243</v>
      </c>
      <c r="O54" s="31">
        <f t="shared" ca="1" si="11"/>
        <v>-4.9311078256568816E-2</v>
      </c>
      <c r="Q54" s="34">
        <f t="shared" si="12"/>
        <v>29104.5</v>
      </c>
      <c r="AA54" s="31" t="s">
        <v>38</v>
      </c>
      <c r="AC54" s="31" t="s">
        <v>32</v>
      </c>
      <c r="AE54" s="31" t="s">
        <v>30</v>
      </c>
    </row>
    <row r="55" spans="1:31" s="31" customFormat="1" ht="12.75" customHeight="1" x14ac:dyDescent="0.2">
      <c r="A55" s="31" t="s">
        <v>40</v>
      </c>
      <c r="B55" s="32"/>
      <c r="C55" s="33">
        <v>44458.2</v>
      </c>
      <c r="D55" s="33"/>
      <c r="E55" s="31">
        <f t="shared" si="8"/>
        <v>380.01116265264602</v>
      </c>
      <c r="F55" s="31">
        <f t="shared" si="9"/>
        <v>380</v>
      </c>
      <c r="G55" s="31">
        <f t="shared" si="10"/>
        <v>0.20759999999427237</v>
      </c>
      <c r="I55" s="31">
        <f t="shared" si="7"/>
        <v>0.20759999999427237</v>
      </c>
      <c r="O55" s="31">
        <f t="shared" ca="1" si="11"/>
        <v>-4.8270017656160458E-2</v>
      </c>
      <c r="Q55" s="34">
        <f t="shared" si="12"/>
        <v>29439.699999999997</v>
      </c>
      <c r="AC55" s="31" t="s">
        <v>32</v>
      </c>
      <c r="AE55" s="31" t="s">
        <v>30</v>
      </c>
    </row>
    <row r="56" spans="1:31" s="31" customFormat="1" ht="12.75" customHeight="1" x14ac:dyDescent="0.2">
      <c r="A56" s="31" t="s">
        <v>40</v>
      </c>
      <c r="B56" s="32"/>
      <c r="C56" s="33">
        <v>44466.87</v>
      </c>
      <c r="D56" s="33"/>
      <c r="E56" s="31">
        <f t="shared" si="8"/>
        <v>380.47734857963849</v>
      </c>
      <c r="F56" s="31">
        <f t="shared" si="9"/>
        <v>380.5</v>
      </c>
      <c r="G56" s="31">
        <f t="shared" si="10"/>
        <v>-0.42126499999722</v>
      </c>
      <c r="I56" s="31">
        <f t="shared" si="7"/>
        <v>-0.42126499999722</v>
      </c>
      <c r="O56" s="31">
        <f t="shared" ca="1" si="11"/>
        <v>-4.8241099306149116E-2</v>
      </c>
      <c r="Q56" s="34">
        <f t="shared" si="12"/>
        <v>29448.370000000003</v>
      </c>
      <c r="AC56" s="31" t="s">
        <v>32</v>
      </c>
      <c r="AE56" s="31" t="s">
        <v>30</v>
      </c>
    </row>
    <row r="57" spans="1:31" s="31" customFormat="1" ht="12.75" customHeight="1" x14ac:dyDescent="0.2">
      <c r="A57" s="31" t="s">
        <v>40</v>
      </c>
      <c r="B57" s="32"/>
      <c r="C57" s="33">
        <v>44467</v>
      </c>
      <c r="D57" s="33" t="s">
        <v>41</v>
      </c>
      <c r="E57" s="31">
        <f t="shared" si="8"/>
        <v>380.48433868004309</v>
      </c>
      <c r="F57" s="31">
        <f t="shared" si="9"/>
        <v>380.5</v>
      </c>
      <c r="G57" s="31">
        <f t="shared" si="10"/>
        <v>-0.29126499999983935</v>
      </c>
      <c r="I57" s="31">
        <f t="shared" si="7"/>
        <v>-0.29126499999983935</v>
      </c>
      <c r="O57" s="31">
        <f t="shared" ca="1" si="11"/>
        <v>-4.8241099306149116E-2</v>
      </c>
      <c r="Q57" s="34">
        <f t="shared" si="12"/>
        <v>29448.5</v>
      </c>
      <c r="AC57" s="31" t="s">
        <v>32</v>
      </c>
      <c r="AE57" s="31" t="s">
        <v>30</v>
      </c>
    </row>
    <row r="58" spans="1:31" s="31" customFormat="1" ht="12.75" customHeight="1" x14ac:dyDescent="0.2">
      <c r="A58" s="31" t="s">
        <v>40</v>
      </c>
      <c r="B58" s="32"/>
      <c r="C58" s="33">
        <v>44486</v>
      </c>
      <c r="D58" s="33"/>
      <c r="E58" s="31">
        <f t="shared" si="8"/>
        <v>381.50596873919545</v>
      </c>
      <c r="F58" s="31">
        <f t="shared" si="9"/>
        <v>381.5</v>
      </c>
      <c r="G58" s="31">
        <f t="shared" si="10"/>
        <v>0.1110049999988405</v>
      </c>
      <c r="I58" s="31">
        <f t="shared" si="7"/>
        <v>0.1110049999988405</v>
      </c>
      <c r="O58" s="31">
        <f t="shared" ca="1" si="11"/>
        <v>-4.8183262606126431E-2</v>
      </c>
      <c r="Q58" s="34">
        <f t="shared" si="12"/>
        <v>29467.5</v>
      </c>
      <c r="AC58" s="31" t="s">
        <v>32</v>
      </c>
      <c r="AE58" s="31" t="s">
        <v>30</v>
      </c>
    </row>
    <row r="59" spans="1:31" s="31" customFormat="1" ht="12.75" customHeight="1" x14ac:dyDescent="0.2">
      <c r="A59" s="31" t="s">
        <v>40</v>
      </c>
      <c r="B59" s="32"/>
      <c r="C59" s="33">
        <v>44495.51</v>
      </c>
      <c r="D59" s="33"/>
      <c r="E59" s="31">
        <f t="shared" si="8"/>
        <v>382.01732146880289</v>
      </c>
      <c r="F59" s="31">
        <f t="shared" si="9"/>
        <v>382</v>
      </c>
      <c r="G59" s="31">
        <f t="shared" si="10"/>
        <v>0.32213999999657972</v>
      </c>
      <c r="I59" s="31">
        <f t="shared" si="7"/>
        <v>0.32213999999657972</v>
      </c>
      <c r="O59" s="31">
        <f t="shared" ca="1" si="11"/>
        <v>-4.8154344256115089E-2</v>
      </c>
      <c r="Q59" s="34">
        <f t="shared" si="12"/>
        <v>29477.010000000002</v>
      </c>
      <c r="AC59" s="31" t="s">
        <v>32</v>
      </c>
      <c r="AE59" s="31" t="s">
        <v>30</v>
      </c>
    </row>
    <row r="60" spans="1:31" s="31" customFormat="1" ht="12.75" customHeight="1" x14ac:dyDescent="0.2">
      <c r="A60" s="31" t="s">
        <v>42</v>
      </c>
      <c r="B60" s="32"/>
      <c r="C60" s="33">
        <v>44866.84</v>
      </c>
      <c r="D60" s="33"/>
      <c r="E60" s="31">
        <f t="shared" si="8"/>
        <v>401.98373672485803</v>
      </c>
      <c r="F60" s="31">
        <f t="shared" si="9"/>
        <v>402</v>
      </c>
      <c r="G60" s="31">
        <f t="shared" si="10"/>
        <v>-0.30246000000624917</v>
      </c>
      <c r="I60" s="31">
        <f t="shared" si="7"/>
        <v>-0.30246000000624917</v>
      </c>
      <c r="O60" s="31">
        <f t="shared" ca="1" si="11"/>
        <v>-4.6997610255661362E-2</v>
      </c>
      <c r="Q60" s="34">
        <f t="shared" si="12"/>
        <v>29848.339999999997</v>
      </c>
      <c r="AA60" s="31" t="s">
        <v>38</v>
      </c>
      <c r="AC60" s="31" t="s">
        <v>32</v>
      </c>
      <c r="AE60" s="31" t="s">
        <v>30</v>
      </c>
    </row>
    <row r="61" spans="1:31" s="31" customFormat="1" ht="12.75" customHeight="1" x14ac:dyDescent="0.2">
      <c r="A61" s="31" t="s">
        <v>43</v>
      </c>
      <c r="B61" s="32"/>
      <c r="C61" s="33">
        <v>45164.6</v>
      </c>
      <c r="D61" s="33"/>
      <c r="E61" s="31">
        <f t="shared" si="8"/>
        <v>417.99429285186932</v>
      </c>
      <c r="F61" s="31">
        <f t="shared" si="9"/>
        <v>418</v>
      </c>
      <c r="G61" s="31">
        <f t="shared" si="10"/>
        <v>-0.10614000000350643</v>
      </c>
      <c r="I61" s="31">
        <f t="shared" si="7"/>
        <v>-0.10614000000350643</v>
      </c>
      <c r="O61" s="31">
        <f t="shared" ca="1" si="11"/>
        <v>-4.6072223055298372E-2</v>
      </c>
      <c r="Q61" s="34">
        <f t="shared" si="12"/>
        <v>30146.1</v>
      </c>
      <c r="AA61" s="31" t="s">
        <v>38</v>
      </c>
      <c r="AC61" s="31" t="s">
        <v>32</v>
      </c>
      <c r="AE61" s="31" t="s">
        <v>30</v>
      </c>
    </row>
    <row r="62" spans="1:31" s="31" customFormat="1" ht="12.75" customHeight="1" x14ac:dyDescent="0.2">
      <c r="A62" s="31" t="s">
        <v>44</v>
      </c>
      <c r="B62" s="32" t="s">
        <v>72</v>
      </c>
      <c r="C62" s="33">
        <v>45174.05</v>
      </c>
      <c r="D62" s="33"/>
      <c r="E62" s="31">
        <f t="shared" si="8"/>
        <v>418.50241938129011</v>
      </c>
      <c r="F62" s="31">
        <f t="shared" si="9"/>
        <v>418.5</v>
      </c>
      <c r="G62" s="31">
        <f t="shared" si="10"/>
        <v>4.4995000003837049E-2</v>
      </c>
      <c r="I62" s="31">
        <f t="shared" si="7"/>
        <v>4.4995000003837049E-2</v>
      </c>
      <c r="O62" s="31">
        <f t="shared" ca="1" si="11"/>
        <v>-4.604330470528703E-2</v>
      </c>
      <c r="Q62" s="34">
        <f t="shared" si="12"/>
        <v>30155.550000000003</v>
      </c>
      <c r="AC62" s="31" t="s">
        <v>32</v>
      </c>
      <c r="AE62" s="31" t="s">
        <v>30</v>
      </c>
    </row>
    <row r="63" spans="1:31" s="31" customFormat="1" ht="12.75" customHeight="1" x14ac:dyDescent="0.2">
      <c r="A63" s="31" t="s">
        <v>44</v>
      </c>
      <c r="B63" s="32"/>
      <c r="C63" s="33">
        <v>45183.26</v>
      </c>
      <c r="D63" s="33"/>
      <c r="E63" s="31">
        <f t="shared" si="8"/>
        <v>418.99764110996341</v>
      </c>
      <c r="F63" s="31">
        <f t="shared" si="9"/>
        <v>419</v>
      </c>
      <c r="G63" s="31">
        <f t="shared" si="10"/>
        <v>-4.387000000133412E-2</v>
      </c>
      <c r="I63" s="31">
        <f t="shared" si="7"/>
        <v>-4.387000000133412E-2</v>
      </c>
      <c r="O63" s="31">
        <f t="shared" ca="1" si="11"/>
        <v>-4.6014386355275688E-2</v>
      </c>
      <c r="Q63" s="34">
        <f t="shared" si="12"/>
        <v>30164.760000000002</v>
      </c>
      <c r="AC63" s="31" t="s">
        <v>32</v>
      </c>
      <c r="AE63" s="31" t="s">
        <v>30</v>
      </c>
    </row>
    <row r="64" spans="1:31" s="31" customFormat="1" ht="12.75" customHeight="1" x14ac:dyDescent="0.2">
      <c r="A64" s="31" t="s">
        <v>45</v>
      </c>
      <c r="B64" s="32"/>
      <c r="C64" s="33">
        <v>45183.35</v>
      </c>
      <c r="D64" s="33"/>
      <c r="E64" s="31">
        <f t="shared" si="8"/>
        <v>419.00248041024338</v>
      </c>
      <c r="F64" s="31">
        <f t="shared" si="9"/>
        <v>419</v>
      </c>
      <c r="G64" s="31">
        <f t="shared" si="10"/>
        <v>4.6129999995173421E-2</v>
      </c>
      <c r="I64" s="31">
        <f t="shared" si="7"/>
        <v>4.6129999995173421E-2</v>
      </c>
      <c r="O64" s="31">
        <f t="shared" ca="1" si="11"/>
        <v>-4.6014386355275688E-2</v>
      </c>
      <c r="Q64" s="34">
        <f t="shared" si="12"/>
        <v>30164.85</v>
      </c>
      <c r="AC64" s="31" t="s">
        <v>32</v>
      </c>
      <c r="AE64" s="31" t="s">
        <v>30</v>
      </c>
    </row>
    <row r="65" spans="1:31" s="31" customFormat="1" ht="12.75" customHeight="1" x14ac:dyDescent="0.2">
      <c r="A65" s="31" t="s">
        <v>43</v>
      </c>
      <c r="B65" s="32" t="s">
        <v>72</v>
      </c>
      <c r="C65" s="33">
        <v>45192.07</v>
      </c>
      <c r="D65" s="33"/>
      <c r="E65" s="31">
        <f t="shared" si="8"/>
        <v>419.47135483739129</v>
      </c>
      <c r="F65" s="31">
        <f t="shared" si="9"/>
        <v>419.5</v>
      </c>
      <c r="G65" s="31">
        <f t="shared" si="10"/>
        <v>-0.53273500000068452</v>
      </c>
      <c r="I65" s="31">
        <f t="shared" si="7"/>
        <v>-0.53273500000068452</v>
      </c>
      <c r="O65" s="31">
        <f t="shared" ca="1" si="11"/>
        <v>-4.5985468005264346E-2</v>
      </c>
      <c r="Q65" s="34">
        <f t="shared" si="12"/>
        <v>30173.57</v>
      </c>
      <c r="AA65" s="31" t="s">
        <v>38</v>
      </c>
      <c r="AC65" s="31" t="s">
        <v>32</v>
      </c>
      <c r="AE65" s="31" t="s">
        <v>30</v>
      </c>
    </row>
    <row r="66" spans="1:31" s="31" customFormat="1" ht="12.75" customHeight="1" x14ac:dyDescent="0.2">
      <c r="A66" s="31" t="s">
        <v>43</v>
      </c>
      <c r="B66" s="32" t="s">
        <v>72</v>
      </c>
      <c r="C66" s="33">
        <v>45210.720000000001</v>
      </c>
      <c r="D66" s="33"/>
      <c r="E66" s="31">
        <f t="shared" si="8"/>
        <v>420.47416539545412</v>
      </c>
      <c r="F66" s="31">
        <f t="shared" si="9"/>
        <v>420.5</v>
      </c>
      <c r="G66" s="31">
        <f t="shared" si="10"/>
        <v>-0.48046500000054948</v>
      </c>
      <c r="I66" s="31">
        <f t="shared" si="7"/>
        <v>-0.48046500000054948</v>
      </c>
      <c r="O66" s="31">
        <f t="shared" ca="1" si="11"/>
        <v>-4.5927631305241655E-2</v>
      </c>
      <c r="Q66" s="34">
        <f t="shared" si="12"/>
        <v>30192.22</v>
      </c>
      <c r="AA66" s="31" t="s">
        <v>38</v>
      </c>
      <c r="AC66" s="31" t="s">
        <v>32</v>
      </c>
      <c r="AE66" s="31" t="s">
        <v>30</v>
      </c>
    </row>
    <row r="67" spans="1:31" s="31" customFormat="1" ht="12.75" customHeight="1" x14ac:dyDescent="0.2">
      <c r="A67" s="31" t="s">
        <v>45</v>
      </c>
      <c r="B67" s="32" t="s">
        <v>72</v>
      </c>
      <c r="C67" s="33">
        <v>45211.086000000003</v>
      </c>
      <c r="D67" s="33"/>
      <c r="E67" s="31">
        <f t="shared" si="8"/>
        <v>420.49384521659368</v>
      </c>
      <c r="F67" s="31">
        <f t="shared" si="9"/>
        <v>420.5</v>
      </c>
      <c r="G67" s="31">
        <f t="shared" si="10"/>
        <v>-0.11446499999874504</v>
      </c>
      <c r="I67" s="31">
        <f t="shared" si="7"/>
        <v>-0.11446499999874504</v>
      </c>
      <c r="O67" s="31">
        <f t="shared" ca="1" si="11"/>
        <v>-4.5927631305241655E-2</v>
      </c>
      <c r="Q67" s="34">
        <f t="shared" si="12"/>
        <v>30192.586000000003</v>
      </c>
      <c r="AC67" s="31" t="s">
        <v>28</v>
      </c>
      <c r="AE67" s="31" t="s">
        <v>30</v>
      </c>
    </row>
    <row r="68" spans="1:31" s="31" customFormat="1" ht="12.75" customHeight="1" x14ac:dyDescent="0.2">
      <c r="A68" s="31" t="s">
        <v>45</v>
      </c>
      <c r="B68" s="32" t="s">
        <v>72</v>
      </c>
      <c r="C68" s="33">
        <v>45211.086000000003</v>
      </c>
      <c r="D68" s="33"/>
      <c r="E68" s="31">
        <f t="shared" si="8"/>
        <v>420.49384521659368</v>
      </c>
      <c r="F68" s="31">
        <f t="shared" si="9"/>
        <v>420.5</v>
      </c>
      <c r="G68" s="31">
        <f t="shared" si="10"/>
        <v>-0.11446499999874504</v>
      </c>
      <c r="I68" s="31">
        <f t="shared" si="7"/>
        <v>-0.11446499999874504</v>
      </c>
      <c r="O68" s="31">
        <f t="shared" ca="1" si="11"/>
        <v>-4.5927631305241655E-2</v>
      </c>
      <c r="Q68" s="34">
        <f t="shared" si="12"/>
        <v>30192.586000000003</v>
      </c>
      <c r="AC68" s="31" t="s">
        <v>28</v>
      </c>
      <c r="AE68" s="31" t="s">
        <v>30</v>
      </c>
    </row>
    <row r="69" spans="1:31" s="31" customFormat="1" ht="12.75" customHeight="1" x14ac:dyDescent="0.2">
      <c r="A69" s="31" t="s">
        <v>45</v>
      </c>
      <c r="B69" s="32"/>
      <c r="C69" s="33">
        <v>45220.366999999998</v>
      </c>
      <c r="D69" s="33"/>
      <c r="E69" s="31">
        <f t="shared" si="8"/>
        <v>420.99288461548781</v>
      </c>
      <c r="F69" s="31">
        <f t="shared" si="9"/>
        <v>421</v>
      </c>
      <c r="G69" s="31">
        <f t="shared" si="10"/>
        <v>-0.1323300000076415</v>
      </c>
      <c r="I69" s="31">
        <f t="shared" si="7"/>
        <v>-0.1323300000076415</v>
      </c>
      <c r="O69" s="31">
        <f t="shared" ca="1" si="11"/>
        <v>-4.5898712955230313E-2</v>
      </c>
      <c r="Q69" s="34">
        <f t="shared" si="12"/>
        <v>30201.866999999998</v>
      </c>
      <c r="AC69" s="31" t="s">
        <v>28</v>
      </c>
      <c r="AE69" s="31" t="s">
        <v>30</v>
      </c>
    </row>
    <row r="70" spans="1:31" s="31" customFormat="1" ht="12.75" customHeight="1" x14ac:dyDescent="0.2">
      <c r="A70" s="31" t="s">
        <v>45</v>
      </c>
      <c r="B70" s="32"/>
      <c r="C70" s="33">
        <v>45220.366999999998</v>
      </c>
      <c r="D70" s="33"/>
      <c r="E70" s="31">
        <f t="shared" si="8"/>
        <v>420.99288461548781</v>
      </c>
      <c r="F70" s="31">
        <f t="shared" si="9"/>
        <v>421</v>
      </c>
      <c r="G70" s="31">
        <f t="shared" si="10"/>
        <v>-0.1323300000076415</v>
      </c>
      <c r="I70" s="31">
        <f t="shared" si="7"/>
        <v>-0.1323300000076415</v>
      </c>
      <c r="O70" s="31">
        <f t="shared" ca="1" si="11"/>
        <v>-4.5898712955230313E-2</v>
      </c>
      <c r="Q70" s="34">
        <f t="shared" si="12"/>
        <v>30201.866999999998</v>
      </c>
      <c r="AC70" s="31" t="s">
        <v>28</v>
      </c>
      <c r="AE70" s="31" t="s">
        <v>30</v>
      </c>
    </row>
    <row r="71" spans="1:31" s="31" customFormat="1" ht="12.75" customHeight="1" x14ac:dyDescent="0.2">
      <c r="A71" s="31" t="s">
        <v>43</v>
      </c>
      <c r="B71" s="32"/>
      <c r="C71" s="33">
        <v>45294.27</v>
      </c>
      <c r="D71" s="33"/>
      <c r="E71" s="31">
        <f t="shared" si="8"/>
        <v>424.96664915556869</v>
      </c>
      <c r="F71" s="31">
        <f t="shared" si="9"/>
        <v>425</v>
      </c>
      <c r="G71" s="31">
        <f t="shared" si="10"/>
        <v>-0.62025000000721775</v>
      </c>
      <c r="I71" s="31">
        <f t="shared" si="7"/>
        <v>-0.62025000000721775</v>
      </c>
      <c r="O71" s="31">
        <f t="shared" ca="1" si="11"/>
        <v>-4.5667366155139569E-2</v>
      </c>
      <c r="Q71" s="34">
        <f t="shared" si="12"/>
        <v>30275.769999999997</v>
      </c>
      <c r="AA71" s="31" t="s">
        <v>38</v>
      </c>
      <c r="AC71" s="31" t="s">
        <v>32</v>
      </c>
      <c r="AE71" s="31" t="s">
        <v>30</v>
      </c>
    </row>
    <row r="72" spans="1:31" s="31" customFormat="1" ht="12.75" customHeight="1" x14ac:dyDescent="0.2">
      <c r="A72" s="31" t="s">
        <v>46</v>
      </c>
      <c r="B72" s="32"/>
      <c r="C72" s="33">
        <v>45536.66</v>
      </c>
      <c r="D72" s="33"/>
      <c r="E72" s="31">
        <f t="shared" si="8"/>
        <v>437.99996021019774</v>
      </c>
      <c r="F72" s="31">
        <f t="shared" si="9"/>
        <v>438</v>
      </c>
      <c r="G72" s="31">
        <f t="shared" si="10"/>
        <v>-7.4000000313390046E-4</v>
      </c>
      <c r="I72" s="31">
        <f t="shared" si="7"/>
        <v>-7.4000000313390046E-4</v>
      </c>
      <c r="O72" s="31">
        <f t="shared" ca="1" si="11"/>
        <v>-4.4915489054844646E-2</v>
      </c>
      <c r="Q72" s="34">
        <f t="shared" si="12"/>
        <v>30518.160000000003</v>
      </c>
      <c r="AA72" s="31" t="s">
        <v>38</v>
      </c>
      <c r="AC72" s="31" t="s">
        <v>32</v>
      </c>
      <c r="AE72" s="31" t="s">
        <v>30</v>
      </c>
    </row>
    <row r="73" spans="1:31" s="31" customFormat="1" ht="12.75" customHeight="1" x14ac:dyDescent="0.2">
      <c r="A73" s="31" t="s">
        <v>46</v>
      </c>
      <c r="B73" s="32"/>
      <c r="C73" s="33">
        <v>45555.09</v>
      </c>
      <c r="D73" s="33"/>
      <c r="E73" s="31">
        <f t="shared" si="8"/>
        <v>438.9909413675752</v>
      </c>
      <c r="F73" s="31">
        <f t="shared" si="9"/>
        <v>439</v>
      </c>
      <c r="G73" s="31">
        <f t="shared" si="10"/>
        <v>-0.16847000000416301</v>
      </c>
      <c r="I73" s="31">
        <f t="shared" si="7"/>
        <v>-0.16847000000416301</v>
      </c>
      <c r="O73" s="31">
        <f t="shared" ca="1" si="11"/>
        <v>-4.4857652354821954E-2</v>
      </c>
      <c r="Q73" s="34">
        <f t="shared" si="12"/>
        <v>30536.589999999997</v>
      </c>
      <c r="AC73" s="31" t="s">
        <v>32</v>
      </c>
      <c r="AE73" s="31" t="s">
        <v>30</v>
      </c>
    </row>
    <row r="74" spans="1:31" s="31" customFormat="1" ht="12.75" customHeight="1" x14ac:dyDescent="0.2">
      <c r="A74" s="31" t="s">
        <v>47</v>
      </c>
      <c r="B74" s="32"/>
      <c r="C74" s="33">
        <v>45555.199999999997</v>
      </c>
      <c r="D74" s="33" t="s">
        <v>41</v>
      </c>
      <c r="E74" s="31">
        <f t="shared" si="8"/>
        <v>438.99685606791769</v>
      </c>
      <c r="F74" s="31">
        <f t="shared" si="9"/>
        <v>439</v>
      </c>
      <c r="G74" s="31">
        <f t="shared" si="10"/>
        <v>-5.8470000003580935E-2</v>
      </c>
      <c r="I74" s="31">
        <f t="shared" si="7"/>
        <v>-5.8470000003580935E-2</v>
      </c>
      <c r="O74" s="31">
        <f t="shared" ca="1" si="11"/>
        <v>-4.4857652354821954E-2</v>
      </c>
      <c r="Q74" s="34">
        <f t="shared" si="12"/>
        <v>30536.699999999997</v>
      </c>
      <c r="AC74" s="31" t="s">
        <v>32</v>
      </c>
      <c r="AE74" s="31" t="s">
        <v>30</v>
      </c>
    </row>
    <row r="75" spans="1:31" s="31" customFormat="1" ht="12.75" customHeight="1" x14ac:dyDescent="0.2">
      <c r="A75" s="31" t="s">
        <v>47</v>
      </c>
      <c r="B75" s="32" t="s">
        <v>72</v>
      </c>
      <c r="C75" s="33">
        <v>45564.5</v>
      </c>
      <c r="D75" s="33"/>
      <c r="E75" s="31">
        <f t="shared" si="8"/>
        <v>439.49691709687136</v>
      </c>
      <c r="F75" s="31">
        <f t="shared" si="9"/>
        <v>439.5</v>
      </c>
      <c r="G75" s="31">
        <f t="shared" si="10"/>
        <v>-5.7335000004968606E-2</v>
      </c>
      <c r="I75" s="31">
        <f t="shared" si="7"/>
        <v>-5.7335000004968606E-2</v>
      </c>
      <c r="O75" s="31">
        <f t="shared" ca="1" si="11"/>
        <v>-4.4828734004810612E-2</v>
      </c>
      <c r="Q75" s="34">
        <f t="shared" si="12"/>
        <v>30546</v>
      </c>
      <c r="AC75" s="31" t="s">
        <v>32</v>
      </c>
      <c r="AE75" s="31" t="s">
        <v>30</v>
      </c>
    </row>
    <row r="76" spans="1:31" s="31" customFormat="1" ht="12.75" customHeight="1" x14ac:dyDescent="0.2">
      <c r="A76" s="31" t="s">
        <v>46</v>
      </c>
      <c r="B76" s="32" t="s">
        <v>72</v>
      </c>
      <c r="C76" s="33">
        <v>45583.08</v>
      </c>
      <c r="D76" s="33"/>
      <c r="E76" s="31">
        <f t="shared" si="8"/>
        <v>440.49596375471629</v>
      </c>
      <c r="F76" s="31">
        <f t="shared" si="9"/>
        <v>440.5</v>
      </c>
      <c r="G76" s="31">
        <f t="shared" si="10"/>
        <v>-7.5064999997266568E-2</v>
      </c>
      <c r="I76" s="31">
        <f t="shared" si="7"/>
        <v>-7.5064999997266568E-2</v>
      </c>
      <c r="O76" s="31">
        <f t="shared" ca="1" si="11"/>
        <v>-4.4770897304787921E-2</v>
      </c>
      <c r="Q76" s="34">
        <f t="shared" si="12"/>
        <v>30564.58</v>
      </c>
      <c r="AA76" s="31" t="s">
        <v>38</v>
      </c>
      <c r="AC76" s="31" t="s">
        <v>32</v>
      </c>
      <c r="AE76" s="31" t="s">
        <v>30</v>
      </c>
    </row>
    <row r="77" spans="1:31" s="31" customFormat="1" ht="12.75" customHeight="1" x14ac:dyDescent="0.2">
      <c r="A77" s="31" t="s">
        <v>44</v>
      </c>
      <c r="B77" s="32" t="s">
        <v>72</v>
      </c>
      <c r="C77" s="33">
        <v>45657.95</v>
      </c>
      <c r="D77" s="33"/>
      <c r="E77" s="31">
        <f t="shared" si="8"/>
        <v>444.52172388780752</v>
      </c>
      <c r="F77" s="31">
        <f t="shared" si="9"/>
        <v>444.5</v>
      </c>
      <c r="G77" s="31">
        <f t="shared" si="10"/>
        <v>0.40401499999279622</v>
      </c>
      <c r="I77" s="31">
        <f t="shared" si="7"/>
        <v>0.40401499999279622</v>
      </c>
      <c r="O77" s="31">
        <f t="shared" ca="1" si="11"/>
        <v>-4.4539550504697184E-2</v>
      </c>
      <c r="Q77" s="34">
        <f t="shared" si="12"/>
        <v>30639.449999999997</v>
      </c>
      <c r="AC77" s="31" t="s">
        <v>32</v>
      </c>
      <c r="AE77" s="31" t="s">
        <v>30</v>
      </c>
    </row>
    <row r="78" spans="1:31" s="31" customFormat="1" ht="12.75" customHeight="1" x14ac:dyDescent="0.2">
      <c r="A78" s="31" t="s">
        <v>44</v>
      </c>
      <c r="B78" s="32"/>
      <c r="C78" s="33">
        <v>45666.6</v>
      </c>
      <c r="D78" s="33" t="s">
        <v>41</v>
      </c>
      <c r="E78" s="31">
        <f t="shared" si="8"/>
        <v>444.98683441473747</v>
      </c>
      <c r="F78" s="31">
        <f t="shared" si="9"/>
        <v>445</v>
      </c>
      <c r="G78" s="31">
        <f t="shared" si="10"/>
        <v>-0.24485000000277068</v>
      </c>
      <c r="I78" s="31">
        <f t="shared" si="7"/>
        <v>-0.24485000000277068</v>
      </c>
      <c r="O78" s="31">
        <f t="shared" ca="1" si="11"/>
        <v>-4.4510632154685835E-2</v>
      </c>
      <c r="Q78" s="34">
        <f t="shared" si="12"/>
        <v>30648.1</v>
      </c>
      <c r="AC78" s="31" t="s">
        <v>32</v>
      </c>
      <c r="AE78" s="31" t="s">
        <v>30</v>
      </c>
    </row>
    <row r="79" spans="1:31" s="31" customFormat="1" ht="12.75" customHeight="1" x14ac:dyDescent="0.2">
      <c r="A79" s="31" t="s">
        <v>48</v>
      </c>
      <c r="B79" s="32"/>
      <c r="C79" s="33">
        <v>45834.099000000002</v>
      </c>
      <c r="D79" s="33"/>
      <c r="E79" s="31">
        <f t="shared" si="8"/>
        <v>453.99325616620951</v>
      </c>
      <c r="F79" s="31">
        <f t="shared" si="9"/>
        <v>454</v>
      </c>
      <c r="G79" s="31">
        <f t="shared" si="10"/>
        <v>-0.12541999999666587</v>
      </c>
      <c r="J79" s="31">
        <f>+G79</f>
        <v>-0.12541999999666587</v>
      </c>
      <c r="O79" s="31">
        <f t="shared" ca="1" si="11"/>
        <v>-4.3990101854481656E-2</v>
      </c>
      <c r="Q79" s="34">
        <f t="shared" si="12"/>
        <v>30815.599000000002</v>
      </c>
      <c r="AC79" s="31" t="s">
        <v>28</v>
      </c>
      <c r="AE79" s="31" t="s">
        <v>30</v>
      </c>
    </row>
    <row r="80" spans="1:31" s="31" customFormat="1" ht="12.75" customHeight="1" x14ac:dyDescent="0.2">
      <c r="A80" s="31" t="s">
        <v>49</v>
      </c>
      <c r="B80" s="32"/>
      <c r="C80" s="33">
        <v>45871.605000000003</v>
      </c>
      <c r="D80" s="33"/>
      <c r="E80" s="31">
        <f t="shared" si="8"/>
        <v>456.00995390297635</v>
      </c>
      <c r="F80" s="31">
        <f t="shared" si="9"/>
        <v>456</v>
      </c>
      <c r="G80" s="31">
        <f t="shared" si="10"/>
        <v>0.1851200000019162</v>
      </c>
      <c r="I80" s="31">
        <f>+G80</f>
        <v>0.1851200000019162</v>
      </c>
      <c r="O80" s="31">
        <f t="shared" ca="1" si="11"/>
        <v>-4.3874428454436287E-2</v>
      </c>
      <c r="Q80" s="34">
        <f t="shared" si="12"/>
        <v>30853.105000000003</v>
      </c>
      <c r="AA80" s="31" t="s">
        <v>38</v>
      </c>
      <c r="AC80" s="31" t="s">
        <v>32</v>
      </c>
      <c r="AE80" s="31" t="s">
        <v>30</v>
      </c>
    </row>
    <row r="81" spans="1:31" s="31" customFormat="1" ht="12.75" customHeight="1" x14ac:dyDescent="0.2">
      <c r="A81" s="31" t="s">
        <v>48</v>
      </c>
      <c r="B81" s="32" t="s">
        <v>72</v>
      </c>
      <c r="C81" s="33">
        <v>45936.572</v>
      </c>
      <c r="D81" s="33"/>
      <c r="E81" s="31">
        <f t="shared" si="8"/>
        <v>459.50322969523688</v>
      </c>
      <c r="F81" s="31">
        <f t="shared" si="9"/>
        <v>459.5</v>
      </c>
      <c r="G81" s="31">
        <f t="shared" si="10"/>
        <v>6.0064999997848645E-2</v>
      </c>
      <c r="J81" s="31">
        <f>+G81</f>
        <v>6.0064999997848645E-2</v>
      </c>
      <c r="O81" s="31">
        <f t="shared" ca="1" si="11"/>
        <v>-4.3672000004356878E-2</v>
      </c>
      <c r="Q81" s="34">
        <f t="shared" si="12"/>
        <v>30918.072</v>
      </c>
      <c r="AC81" s="31" t="s">
        <v>28</v>
      </c>
      <c r="AE81" s="31" t="s">
        <v>30</v>
      </c>
    </row>
    <row r="82" spans="1:31" s="31" customFormat="1" ht="12.75" customHeight="1" x14ac:dyDescent="0.2">
      <c r="A82" s="31" t="s">
        <v>49</v>
      </c>
      <c r="B82" s="32"/>
      <c r="C82" s="33">
        <v>46057.3</v>
      </c>
      <c r="D82" s="33"/>
      <c r="E82" s="31">
        <f t="shared" si="8"/>
        <v>465.99477463109747</v>
      </c>
      <c r="F82" s="31">
        <f t="shared" si="9"/>
        <v>466</v>
      </c>
      <c r="G82" s="31">
        <f t="shared" si="10"/>
        <v>-9.7179999997024424E-2</v>
      </c>
      <c r="I82" s="31">
        <f>+G82</f>
        <v>-9.7179999997024424E-2</v>
      </c>
      <c r="O82" s="31">
        <f t="shared" ca="1" si="11"/>
        <v>-4.3296061454209417E-2</v>
      </c>
      <c r="Q82" s="34">
        <f t="shared" si="12"/>
        <v>31038.800000000003</v>
      </c>
      <c r="AA82" s="31" t="s">
        <v>38</v>
      </c>
      <c r="AC82" s="31" t="s">
        <v>32</v>
      </c>
      <c r="AE82" s="31" t="s">
        <v>30</v>
      </c>
    </row>
    <row r="83" spans="1:31" s="31" customFormat="1" ht="12.75" customHeight="1" x14ac:dyDescent="0.2">
      <c r="A83" s="31" t="s">
        <v>50</v>
      </c>
      <c r="B83" s="32"/>
      <c r="C83" s="33">
        <v>46112.85</v>
      </c>
      <c r="D83" s="33"/>
      <c r="E83" s="31">
        <f t="shared" si="8"/>
        <v>468.98169830404009</v>
      </c>
      <c r="F83" s="31">
        <f t="shared" si="9"/>
        <v>469</v>
      </c>
      <c r="G83" s="31">
        <f t="shared" si="10"/>
        <v>-0.34037000000535045</v>
      </c>
      <c r="I83" s="31">
        <f>+G83</f>
        <v>-0.34037000000535045</v>
      </c>
      <c r="O83" s="31">
        <f t="shared" ca="1" si="11"/>
        <v>-4.3122551354141357E-2</v>
      </c>
      <c r="Q83" s="34">
        <f t="shared" si="12"/>
        <v>31094.35</v>
      </c>
      <c r="AA83" s="31" t="s">
        <v>38</v>
      </c>
      <c r="AC83" s="31" t="s">
        <v>32</v>
      </c>
      <c r="AE83" s="31" t="s">
        <v>30</v>
      </c>
    </row>
    <row r="84" spans="1:31" s="31" customFormat="1" ht="12.75" customHeight="1" x14ac:dyDescent="0.2">
      <c r="A84" s="31" t="s">
        <v>48</v>
      </c>
      <c r="B84" s="32"/>
      <c r="C84" s="33">
        <v>46224.695</v>
      </c>
      <c r="D84" s="33"/>
      <c r="E84" s="31">
        <f t="shared" si="8"/>
        <v>474.99560430224534</v>
      </c>
      <c r="F84" s="31">
        <f t="shared" si="9"/>
        <v>475</v>
      </c>
      <c r="G84" s="31">
        <f t="shared" si="10"/>
        <v>-8.1750000004831236E-2</v>
      </c>
      <c r="J84" s="31">
        <f>+G84</f>
        <v>-8.1750000004831236E-2</v>
      </c>
      <c r="O84" s="31">
        <f t="shared" ca="1" si="11"/>
        <v>-4.2775531154005238E-2</v>
      </c>
      <c r="Q84" s="34">
        <f t="shared" si="12"/>
        <v>31206.195</v>
      </c>
      <c r="AC84" s="31" t="s">
        <v>28</v>
      </c>
      <c r="AE84" s="31" t="s">
        <v>30</v>
      </c>
    </row>
    <row r="85" spans="1:31" s="31" customFormat="1" ht="12.75" customHeight="1" x14ac:dyDescent="0.2">
      <c r="A85" s="31" t="s">
        <v>48</v>
      </c>
      <c r="B85" s="32" t="s">
        <v>72</v>
      </c>
      <c r="C85" s="33">
        <v>46271.385000000002</v>
      </c>
      <c r="D85" s="33"/>
      <c r="E85" s="31">
        <f t="shared" ref="E85:E116" si="13">+(C85-C$7)/C$8</f>
        <v>477.50612574760464</v>
      </c>
      <c r="F85" s="31">
        <f t="shared" ref="F85:F116" si="14">ROUND(2*E85,0)/2</f>
        <v>477.5</v>
      </c>
      <c r="G85" s="31">
        <f t="shared" ref="G85:G116" si="15">+C85-(C$7+F85*C$8)</f>
        <v>0.11392499999783468</v>
      </c>
      <c r="J85" s="31">
        <f>+G85</f>
        <v>0.11392499999783468</v>
      </c>
      <c r="O85" s="31">
        <f t="shared" ref="O85:O116" ca="1" si="16">+C$11+C$12*F85</f>
        <v>-4.263093940394852E-2</v>
      </c>
      <c r="Q85" s="34">
        <f t="shared" ref="Q85:Q116" si="17">+C85-15018.5</f>
        <v>31252.885000000002</v>
      </c>
      <c r="AC85" s="31" t="s">
        <v>28</v>
      </c>
      <c r="AE85" s="31" t="s">
        <v>30</v>
      </c>
    </row>
    <row r="86" spans="1:31" s="31" customFormat="1" ht="12.75" customHeight="1" x14ac:dyDescent="0.2">
      <c r="A86" s="31" t="s">
        <v>51</v>
      </c>
      <c r="B86" s="32"/>
      <c r="C86" s="33">
        <v>46299</v>
      </c>
      <c r="D86" s="33"/>
      <c r="E86" s="31">
        <f t="shared" si="13"/>
        <v>478.99098438357788</v>
      </c>
      <c r="F86" s="31">
        <f t="shared" si="14"/>
        <v>479</v>
      </c>
      <c r="G86" s="31">
        <f t="shared" si="15"/>
        <v>-0.16767000000254484</v>
      </c>
      <c r="I86" s="31">
        <f t="shared" ref="I86:I98" si="18">+G86</f>
        <v>-0.16767000000254484</v>
      </c>
      <c r="O86" s="31">
        <f t="shared" ca="1" si="16"/>
        <v>-4.2544184353914494E-2</v>
      </c>
      <c r="Q86" s="34">
        <f t="shared" si="17"/>
        <v>31280.5</v>
      </c>
      <c r="AC86" s="31" t="s">
        <v>32</v>
      </c>
      <c r="AE86" s="31" t="s">
        <v>30</v>
      </c>
    </row>
    <row r="87" spans="1:31" s="31" customFormat="1" ht="12.75" customHeight="1" x14ac:dyDescent="0.2">
      <c r="A87" s="31" t="s">
        <v>50</v>
      </c>
      <c r="B87" s="32"/>
      <c r="C87" s="33">
        <v>46317.65</v>
      </c>
      <c r="D87" s="33"/>
      <c r="E87" s="31">
        <f t="shared" si="13"/>
        <v>479.99379494164066</v>
      </c>
      <c r="F87" s="31">
        <f t="shared" si="14"/>
        <v>480</v>
      </c>
      <c r="G87" s="31">
        <f t="shared" si="15"/>
        <v>-0.1154000000024098</v>
      </c>
      <c r="I87" s="31">
        <f t="shared" si="18"/>
        <v>-0.1154000000024098</v>
      </c>
      <c r="O87" s="31">
        <f t="shared" ca="1" si="16"/>
        <v>-4.2486347653891809E-2</v>
      </c>
      <c r="Q87" s="34">
        <f t="shared" si="17"/>
        <v>31299.15</v>
      </c>
      <c r="AC87" s="31" t="s">
        <v>32</v>
      </c>
      <c r="AE87" s="31" t="s">
        <v>30</v>
      </c>
    </row>
    <row r="88" spans="1:31" s="31" customFormat="1" ht="12.75" customHeight="1" x14ac:dyDescent="0.2">
      <c r="A88" s="31" t="s">
        <v>50</v>
      </c>
      <c r="B88" s="32" t="s">
        <v>72</v>
      </c>
      <c r="C88" s="33">
        <v>46327.33</v>
      </c>
      <c r="D88" s="33"/>
      <c r="E88" s="31">
        <f t="shared" si="13"/>
        <v>480.51428857177729</v>
      </c>
      <c r="F88" s="31">
        <f t="shared" si="14"/>
        <v>480.5</v>
      </c>
      <c r="G88" s="31">
        <f t="shared" si="15"/>
        <v>0.26573500000085915</v>
      </c>
      <c r="I88" s="31">
        <f t="shared" si="18"/>
        <v>0.26573500000085915</v>
      </c>
      <c r="O88" s="31">
        <f t="shared" ca="1" si="16"/>
        <v>-4.2457429303880467E-2</v>
      </c>
      <c r="Q88" s="34">
        <f t="shared" si="17"/>
        <v>31308.83</v>
      </c>
      <c r="AC88" s="31" t="s">
        <v>32</v>
      </c>
      <c r="AE88" s="31" t="s">
        <v>30</v>
      </c>
    </row>
    <row r="89" spans="1:31" s="31" customFormat="1" ht="12.75" customHeight="1" x14ac:dyDescent="0.2">
      <c r="A89" s="31" t="s">
        <v>50</v>
      </c>
      <c r="B89" s="32"/>
      <c r="C89" s="33">
        <v>46373.63</v>
      </c>
      <c r="D89" s="33"/>
      <c r="E89" s="31">
        <f t="shared" si="13"/>
        <v>483.00383971592203</v>
      </c>
      <c r="F89" s="31">
        <f t="shared" si="14"/>
        <v>483</v>
      </c>
      <c r="G89" s="31">
        <f t="shared" si="15"/>
        <v>7.1409999996831175E-2</v>
      </c>
      <c r="I89" s="31">
        <f t="shared" si="18"/>
        <v>7.1409999996831175E-2</v>
      </c>
      <c r="O89" s="31">
        <f t="shared" ca="1" si="16"/>
        <v>-4.2312837553823743E-2</v>
      </c>
      <c r="Q89" s="34">
        <f t="shared" si="17"/>
        <v>31355.129999999997</v>
      </c>
      <c r="AC89" s="31" t="s">
        <v>32</v>
      </c>
      <c r="AE89" s="31" t="s">
        <v>30</v>
      </c>
    </row>
    <row r="90" spans="1:31" s="31" customFormat="1" ht="12.75" customHeight="1" x14ac:dyDescent="0.2">
      <c r="A90" s="31" t="s">
        <v>52</v>
      </c>
      <c r="B90" s="32"/>
      <c r="C90" s="33">
        <v>46652.63</v>
      </c>
      <c r="D90" s="33"/>
      <c r="E90" s="31">
        <f t="shared" si="13"/>
        <v>498.00567058452805</v>
      </c>
      <c r="F90" s="31">
        <f t="shared" si="14"/>
        <v>498</v>
      </c>
      <c r="G90" s="31">
        <f t="shared" si="15"/>
        <v>0.1054599999988568</v>
      </c>
      <c r="I90" s="31">
        <f t="shared" si="18"/>
        <v>0.1054599999988568</v>
      </c>
      <c r="O90" s="31">
        <f t="shared" ca="1" si="16"/>
        <v>-4.1445287053483451E-2</v>
      </c>
      <c r="Q90" s="34">
        <f t="shared" si="17"/>
        <v>31634.129999999997</v>
      </c>
      <c r="AC90" s="31" t="s">
        <v>32</v>
      </c>
      <c r="AE90" s="31" t="s">
        <v>30</v>
      </c>
    </row>
    <row r="91" spans="1:31" s="31" customFormat="1" ht="12.75" customHeight="1" x14ac:dyDescent="0.2">
      <c r="A91" s="31" t="s">
        <v>52</v>
      </c>
      <c r="B91" s="32" t="s">
        <v>72</v>
      </c>
      <c r="C91" s="33">
        <v>46661.63</v>
      </c>
      <c r="D91" s="33"/>
      <c r="E91" s="31">
        <f t="shared" si="13"/>
        <v>498.48960061254758</v>
      </c>
      <c r="F91" s="31">
        <f t="shared" si="14"/>
        <v>498.5</v>
      </c>
      <c r="G91" s="31">
        <f t="shared" si="15"/>
        <v>-0.19340500000544125</v>
      </c>
      <c r="I91" s="31">
        <f t="shared" si="18"/>
        <v>-0.19340500000544125</v>
      </c>
      <c r="O91" s="31">
        <f t="shared" ca="1" si="16"/>
        <v>-4.1416368703472109E-2</v>
      </c>
      <c r="Q91" s="34">
        <f t="shared" si="17"/>
        <v>31643.129999999997</v>
      </c>
      <c r="AC91" s="31" t="s">
        <v>32</v>
      </c>
      <c r="AE91" s="31" t="s">
        <v>30</v>
      </c>
    </row>
    <row r="92" spans="1:31" s="31" customFormat="1" ht="12.75" customHeight="1" x14ac:dyDescent="0.2">
      <c r="A92" s="31" t="s">
        <v>53</v>
      </c>
      <c r="B92" s="32"/>
      <c r="C92" s="33">
        <v>46670.97</v>
      </c>
      <c r="D92" s="33"/>
      <c r="E92" s="31">
        <f t="shared" si="13"/>
        <v>498.99181244162588</v>
      </c>
      <c r="F92" s="31">
        <f t="shared" si="14"/>
        <v>499</v>
      </c>
      <c r="G92" s="31">
        <f t="shared" si="15"/>
        <v>-0.15226999999867985</v>
      </c>
      <c r="I92" s="31">
        <f t="shared" si="18"/>
        <v>-0.15226999999867985</v>
      </c>
      <c r="O92" s="31">
        <f t="shared" ca="1" si="16"/>
        <v>-4.1387450353460767E-2</v>
      </c>
      <c r="Q92" s="34">
        <f t="shared" si="17"/>
        <v>31652.47</v>
      </c>
      <c r="AC92" s="31" t="s">
        <v>32</v>
      </c>
      <c r="AE92" s="31" t="s">
        <v>30</v>
      </c>
    </row>
    <row r="93" spans="1:31" s="31" customFormat="1" ht="12.75" customHeight="1" x14ac:dyDescent="0.2">
      <c r="A93" s="31" t="s">
        <v>53</v>
      </c>
      <c r="B93" s="32" t="s">
        <v>72</v>
      </c>
      <c r="C93" s="33">
        <v>46680.2</v>
      </c>
      <c r="D93" s="33"/>
      <c r="E93" s="31">
        <f t="shared" si="13"/>
        <v>499.48810957036125</v>
      </c>
      <c r="F93" s="31">
        <f t="shared" si="14"/>
        <v>499.5</v>
      </c>
      <c r="G93" s="31">
        <f t="shared" si="15"/>
        <v>-0.22113500000705244</v>
      </c>
      <c r="I93" s="31">
        <f t="shared" si="18"/>
        <v>-0.22113500000705244</v>
      </c>
      <c r="O93" s="31">
        <f t="shared" ca="1" si="16"/>
        <v>-4.1358532003449418E-2</v>
      </c>
      <c r="Q93" s="34">
        <f t="shared" si="17"/>
        <v>31661.699999999997</v>
      </c>
      <c r="AC93" s="31" t="s">
        <v>32</v>
      </c>
      <c r="AE93" s="31" t="s">
        <v>30</v>
      </c>
    </row>
    <row r="94" spans="1:31" s="31" customFormat="1" ht="12.75" customHeight="1" x14ac:dyDescent="0.2">
      <c r="A94" s="31" t="s">
        <v>54</v>
      </c>
      <c r="B94" s="32"/>
      <c r="C94" s="33">
        <v>46689.72</v>
      </c>
      <c r="D94" s="33"/>
      <c r="E94" s="31">
        <f t="shared" si="13"/>
        <v>499.99999999999994</v>
      </c>
      <c r="F94" s="31">
        <f t="shared" si="14"/>
        <v>500</v>
      </c>
      <c r="G94" s="31">
        <f t="shared" si="15"/>
        <v>0</v>
      </c>
      <c r="I94" s="31">
        <f t="shared" si="18"/>
        <v>0</v>
      </c>
      <c r="O94" s="31">
        <f t="shared" ca="1" si="16"/>
        <v>-4.1329613653438076E-2</v>
      </c>
      <c r="Q94" s="34">
        <f t="shared" si="17"/>
        <v>31671.22</v>
      </c>
      <c r="AA94" s="31" t="s">
        <v>38</v>
      </c>
      <c r="AC94" s="31" t="s">
        <v>32</v>
      </c>
      <c r="AE94" s="31" t="s">
        <v>30</v>
      </c>
    </row>
    <row r="95" spans="1:31" s="31" customFormat="1" ht="12.75" customHeight="1" x14ac:dyDescent="0.2">
      <c r="A95" s="31" t="s">
        <v>54</v>
      </c>
      <c r="B95" s="32" t="s">
        <v>72</v>
      </c>
      <c r="C95" s="33">
        <v>46699.53</v>
      </c>
      <c r="D95" s="33"/>
      <c r="E95" s="31">
        <f t="shared" si="13"/>
        <v>500.52748373054112</v>
      </c>
      <c r="F95" s="31">
        <f t="shared" si="14"/>
        <v>500.5</v>
      </c>
      <c r="G95" s="31">
        <f t="shared" si="15"/>
        <v>0.51113499999337364</v>
      </c>
      <c r="I95" s="31">
        <f t="shared" si="18"/>
        <v>0.51113499999337364</v>
      </c>
      <c r="O95" s="31">
        <f t="shared" ca="1" si="16"/>
        <v>-4.1300695303426734E-2</v>
      </c>
      <c r="Q95" s="34">
        <f t="shared" si="17"/>
        <v>31681.03</v>
      </c>
      <c r="AA95" s="31" t="s">
        <v>38</v>
      </c>
      <c r="AC95" s="31" t="s">
        <v>32</v>
      </c>
      <c r="AE95" s="31" t="s">
        <v>30</v>
      </c>
    </row>
    <row r="96" spans="1:31" s="31" customFormat="1" ht="12.75" customHeight="1" x14ac:dyDescent="0.2">
      <c r="A96" s="31" t="s">
        <v>53</v>
      </c>
      <c r="B96" s="32"/>
      <c r="C96" s="33">
        <v>46708.3</v>
      </c>
      <c r="D96" s="33"/>
      <c r="E96" s="31">
        <f t="shared" si="13"/>
        <v>500.99904665784481</v>
      </c>
      <c r="F96" s="31">
        <f t="shared" si="14"/>
        <v>501</v>
      </c>
      <c r="G96" s="31">
        <f t="shared" si="15"/>
        <v>-1.772999999957392E-2</v>
      </c>
      <c r="I96" s="31">
        <f t="shared" si="18"/>
        <v>-1.772999999957392E-2</v>
      </c>
      <c r="O96" s="31">
        <f t="shared" ca="1" si="16"/>
        <v>-4.1271776953415384E-2</v>
      </c>
      <c r="Q96" s="34">
        <f t="shared" si="17"/>
        <v>31689.800000000003</v>
      </c>
      <c r="AC96" s="31" t="s">
        <v>32</v>
      </c>
      <c r="AE96" s="31" t="s">
        <v>30</v>
      </c>
    </row>
    <row r="97" spans="1:31" s="31" customFormat="1" ht="12.75" customHeight="1" x14ac:dyDescent="0.2">
      <c r="A97" s="31" t="s">
        <v>55</v>
      </c>
      <c r="B97" s="32"/>
      <c r="C97" s="33">
        <v>46745.58</v>
      </c>
      <c r="D97" s="33"/>
      <c r="E97" s="31">
        <f t="shared" si="13"/>
        <v>503.00359237390796</v>
      </c>
      <c r="F97" s="31">
        <f t="shared" si="14"/>
        <v>503</v>
      </c>
      <c r="G97" s="31">
        <f t="shared" si="15"/>
        <v>6.6809999996621627E-2</v>
      </c>
      <c r="I97" s="31">
        <f t="shared" si="18"/>
        <v>6.6809999996621627E-2</v>
      </c>
      <c r="O97" s="31">
        <f t="shared" ca="1" si="16"/>
        <v>-4.1156103553370016E-2</v>
      </c>
      <c r="Q97" s="34">
        <f t="shared" si="17"/>
        <v>31727.08</v>
      </c>
      <c r="AA97" s="31" t="s">
        <v>38</v>
      </c>
      <c r="AC97" s="31" t="s">
        <v>32</v>
      </c>
      <c r="AE97" s="31" t="s">
        <v>30</v>
      </c>
    </row>
    <row r="98" spans="1:31" s="31" customFormat="1" ht="12.75" customHeight="1" x14ac:dyDescent="0.2">
      <c r="A98" s="31" t="s">
        <v>54</v>
      </c>
      <c r="B98" s="32"/>
      <c r="C98" s="33">
        <v>46763.71</v>
      </c>
      <c r="D98" s="33"/>
      <c r="E98" s="31">
        <f t="shared" si="13"/>
        <v>503.97844253035163</v>
      </c>
      <c r="F98" s="31">
        <f t="shared" si="14"/>
        <v>504</v>
      </c>
      <c r="G98" s="31">
        <f t="shared" si="15"/>
        <v>-0.40092000000731787</v>
      </c>
      <c r="I98" s="31">
        <f t="shared" si="18"/>
        <v>-0.40092000000731787</v>
      </c>
      <c r="O98" s="31">
        <f t="shared" ca="1" si="16"/>
        <v>-4.1098266853347332E-2</v>
      </c>
      <c r="Q98" s="34">
        <f t="shared" si="17"/>
        <v>31745.21</v>
      </c>
      <c r="AA98" s="31" t="s">
        <v>38</v>
      </c>
      <c r="AC98" s="31" t="s">
        <v>32</v>
      </c>
      <c r="AE98" s="31" t="s">
        <v>30</v>
      </c>
    </row>
    <row r="99" spans="1:31" s="31" customFormat="1" ht="12.75" customHeight="1" x14ac:dyDescent="0.2">
      <c r="A99" s="31" t="s">
        <v>48</v>
      </c>
      <c r="B99" s="32"/>
      <c r="C99" s="33">
        <v>46764</v>
      </c>
      <c r="D99" s="33"/>
      <c r="E99" s="31">
        <f t="shared" si="13"/>
        <v>503.99403583125456</v>
      </c>
      <c r="F99" s="31">
        <f t="shared" si="14"/>
        <v>504</v>
      </c>
      <c r="G99" s="31">
        <f t="shared" si="15"/>
        <v>-0.11092000000644475</v>
      </c>
      <c r="J99" s="31">
        <f>+G99</f>
        <v>-0.11092000000644475</v>
      </c>
      <c r="O99" s="31">
        <f t="shared" ca="1" si="16"/>
        <v>-4.1098266853347332E-2</v>
      </c>
      <c r="Q99" s="34">
        <f t="shared" si="17"/>
        <v>31745.5</v>
      </c>
      <c r="AC99" s="31" t="s">
        <v>28</v>
      </c>
      <c r="AE99" s="31" t="s">
        <v>30</v>
      </c>
    </row>
    <row r="100" spans="1:31" s="31" customFormat="1" ht="12.75" customHeight="1" x14ac:dyDescent="0.2">
      <c r="A100" s="31" t="s">
        <v>54</v>
      </c>
      <c r="B100" s="32"/>
      <c r="C100" s="33">
        <v>46764.08</v>
      </c>
      <c r="D100" s="33"/>
      <c r="E100" s="31">
        <f t="shared" si="13"/>
        <v>503.99833743150367</v>
      </c>
      <c r="F100" s="31">
        <f t="shared" si="14"/>
        <v>504</v>
      </c>
      <c r="G100" s="31">
        <f t="shared" si="15"/>
        <v>-3.0920000004698522E-2</v>
      </c>
      <c r="I100" s="31">
        <f t="shared" ref="I100:I108" si="19">+G100</f>
        <v>-3.0920000004698522E-2</v>
      </c>
      <c r="O100" s="31">
        <f t="shared" ca="1" si="16"/>
        <v>-4.1098266853347332E-2</v>
      </c>
      <c r="Q100" s="34">
        <f t="shared" si="17"/>
        <v>31745.58</v>
      </c>
      <c r="AA100" s="31" t="s">
        <v>38</v>
      </c>
      <c r="AC100" s="31" t="s">
        <v>32</v>
      </c>
      <c r="AE100" s="31" t="s">
        <v>30</v>
      </c>
    </row>
    <row r="101" spans="1:31" s="31" customFormat="1" ht="12.75" customHeight="1" x14ac:dyDescent="0.2">
      <c r="A101" s="55" t="s">
        <v>354</v>
      </c>
      <c r="B101" s="57" t="s">
        <v>72</v>
      </c>
      <c r="C101" s="56">
        <v>46773.25</v>
      </c>
      <c r="D101" s="56" t="s">
        <v>85</v>
      </c>
      <c r="E101" s="38">
        <f t="shared" si="13"/>
        <v>504.49140836005239</v>
      </c>
      <c r="F101" s="38">
        <f t="shared" si="14"/>
        <v>504.5</v>
      </c>
      <c r="G101" s="38">
        <f t="shared" si="15"/>
        <v>-0.15978500000346685</v>
      </c>
      <c r="H101" s="38"/>
      <c r="I101" s="38">
        <f t="shared" si="19"/>
        <v>-0.15978500000346685</v>
      </c>
      <c r="J101" s="38"/>
      <c r="K101" s="38"/>
      <c r="L101" s="38"/>
      <c r="M101" s="38"/>
      <c r="N101" s="38"/>
      <c r="O101" s="38">
        <f t="shared" ca="1" si="16"/>
        <v>-4.106934850333599E-2</v>
      </c>
      <c r="P101" s="38"/>
      <c r="Q101" s="39">
        <f t="shared" si="17"/>
        <v>31754.75</v>
      </c>
    </row>
    <row r="102" spans="1:31" s="31" customFormat="1" ht="12.75" customHeight="1" x14ac:dyDescent="0.2">
      <c r="A102" s="31" t="s">
        <v>54</v>
      </c>
      <c r="B102" s="32"/>
      <c r="C102" s="33">
        <v>46773.254999999997</v>
      </c>
      <c r="D102" s="33"/>
      <c r="E102" s="31">
        <f t="shared" si="13"/>
        <v>504.49167721006785</v>
      </c>
      <c r="F102" s="31">
        <f t="shared" si="14"/>
        <v>504.5</v>
      </c>
      <c r="G102" s="31">
        <f t="shared" si="15"/>
        <v>-0.15478500000608619</v>
      </c>
      <c r="I102" s="31">
        <f t="shared" si="19"/>
        <v>-0.15478500000608619</v>
      </c>
      <c r="O102" s="31">
        <f t="shared" ca="1" si="16"/>
        <v>-4.106934850333599E-2</v>
      </c>
      <c r="Q102" s="34">
        <f t="shared" si="17"/>
        <v>31754.754999999997</v>
      </c>
      <c r="AA102" s="31" t="s">
        <v>38</v>
      </c>
      <c r="AC102" s="31" t="s">
        <v>32</v>
      </c>
      <c r="AE102" s="31" t="s">
        <v>30</v>
      </c>
    </row>
    <row r="103" spans="1:31" s="31" customFormat="1" ht="12.75" customHeight="1" x14ac:dyDescent="0.2">
      <c r="A103" s="31" t="s">
        <v>56</v>
      </c>
      <c r="B103" s="32"/>
      <c r="C103" s="33">
        <v>47024.73</v>
      </c>
      <c r="D103" s="33"/>
      <c r="E103" s="31">
        <f t="shared" si="13"/>
        <v>518.01348874298105</v>
      </c>
      <c r="F103" s="31">
        <f t="shared" si="14"/>
        <v>518</v>
      </c>
      <c r="G103" s="31">
        <f t="shared" si="15"/>
        <v>0.25086000000010245</v>
      </c>
      <c r="I103" s="31">
        <f t="shared" si="19"/>
        <v>0.25086000000010245</v>
      </c>
      <c r="O103" s="31">
        <f t="shared" ca="1" si="16"/>
        <v>-4.0288553053029717E-2</v>
      </c>
      <c r="Q103" s="34">
        <f t="shared" si="17"/>
        <v>32006.230000000003</v>
      </c>
      <c r="AC103" s="31" t="s">
        <v>32</v>
      </c>
      <c r="AE103" s="31" t="s">
        <v>30</v>
      </c>
    </row>
    <row r="104" spans="1:31" s="31" customFormat="1" ht="12.75" customHeight="1" x14ac:dyDescent="0.2">
      <c r="A104" s="31" t="s">
        <v>56</v>
      </c>
      <c r="B104" s="32" t="s">
        <v>72</v>
      </c>
      <c r="C104" s="33">
        <v>47034.05</v>
      </c>
      <c r="D104" s="33"/>
      <c r="E104" s="31">
        <f t="shared" si="13"/>
        <v>518.51462517199684</v>
      </c>
      <c r="F104" s="31">
        <f t="shared" si="14"/>
        <v>518.5</v>
      </c>
      <c r="G104" s="31">
        <f t="shared" si="15"/>
        <v>0.27199500000278931</v>
      </c>
      <c r="I104" s="31">
        <f t="shared" si="19"/>
        <v>0.27199500000278931</v>
      </c>
      <c r="O104" s="31">
        <f t="shared" ca="1" si="16"/>
        <v>-4.0259634703018375E-2</v>
      </c>
      <c r="Q104" s="34">
        <f t="shared" si="17"/>
        <v>32015.550000000003</v>
      </c>
      <c r="AC104" s="31" t="s">
        <v>32</v>
      </c>
      <c r="AE104" s="31" t="s">
        <v>30</v>
      </c>
    </row>
    <row r="105" spans="1:31" s="31" customFormat="1" ht="12.75" customHeight="1" x14ac:dyDescent="0.2">
      <c r="A105" s="31" t="s">
        <v>57</v>
      </c>
      <c r="B105" s="32"/>
      <c r="C105" s="33">
        <v>47042.7</v>
      </c>
      <c r="D105" s="33" t="s">
        <v>41</v>
      </c>
      <c r="E105" s="31">
        <f t="shared" si="13"/>
        <v>518.97973569892645</v>
      </c>
      <c r="F105" s="31">
        <f t="shared" si="14"/>
        <v>519</v>
      </c>
      <c r="G105" s="31">
        <f t="shared" si="15"/>
        <v>-0.37687000000732951</v>
      </c>
      <c r="I105" s="31">
        <f t="shared" si="19"/>
        <v>-0.37687000000732951</v>
      </c>
      <c r="O105" s="31">
        <f t="shared" ca="1" si="16"/>
        <v>-4.0230716353007026E-2</v>
      </c>
      <c r="Q105" s="34">
        <f t="shared" si="17"/>
        <v>32024.199999999997</v>
      </c>
      <c r="AC105" s="31" t="s">
        <v>32</v>
      </c>
      <c r="AE105" s="31" t="s">
        <v>30</v>
      </c>
    </row>
    <row r="106" spans="1:31" s="31" customFormat="1" ht="12.75" customHeight="1" x14ac:dyDescent="0.2">
      <c r="A106" s="31" t="s">
        <v>56</v>
      </c>
      <c r="B106" s="32" t="s">
        <v>72</v>
      </c>
      <c r="C106" s="33">
        <v>47052.19</v>
      </c>
      <c r="D106" s="33"/>
      <c r="E106" s="31">
        <f t="shared" si="13"/>
        <v>519.49001302847171</v>
      </c>
      <c r="F106" s="31">
        <f t="shared" si="14"/>
        <v>519.5</v>
      </c>
      <c r="G106" s="31">
        <f t="shared" si="15"/>
        <v>-0.18573499999911292</v>
      </c>
      <c r="I106" s="31">
        <f t="shared" si="19"/>
        <v>-0.18573499999911292</v>
      </c>
      <c r="O106" s="31">
        <f t="shared" ca="1" si="16"/>
        <v>-4.0201798002995684E-2</v>
      </c>
      <c r="Q106" s="34">
        <f t="shared" si="17"/>
        <v>32033.690000000002</v>
      </c>
      <c r="AC106" s="31" t="s">
        <v>32</v>
      </c>
      <c r="AE106" s="31" t="s">
        <v>30</v>
      </c>
    </row>
    <row r="107" spans="1:31" s="31" customFormat="1" ht="12.75" customHeight="1" x14ac:dyDescent="0.2">
      <c r="A107" s="31" t="s">
        <v>56</v>
      </c>
      <c r="B107" s="32"/>
      <c r="C107" s="33">
        <v>47061.95</v>
      </c>
      <c r="D107" s="33"/>
      <c r="E107" s="31">
        <f t="shared" si="13"/>
        <v>520.0148082588571</v>
      </c>
      <c r="F107" s="31">
        <f t="shared" si="14"/>
        <v>520</v>
      </c>
      <c r="G107" s="31">
        <f t="shared" si="15"/>
        <v>0.2753999999986263</v>
      </c>
      <c r="I107" s="31">
        <f t="shared" si="19"/>
        <v>0.2753999999986263</v>
      </c>
      <c r="O107" s="31">
        <f t="shared" ca="1" si="16"/>
        <v>-4.0172879652984342E-2</v>
      </c>
      <c r="Q107" s="34">
        <f t="shared" si="17"/>
        <v>32043.449999999997</v>
      </c>
      <c r="AC107" s="31" t="s">
        <v>32</v>
      </c>
      <c r="AE107" s="31" t="s">
        <v>30</v>
      </c>
    </row>
    <row r="108" spans="1:31" s="31" customFormat="1" ht="12.75" customHeight="1" x14ac:dyDescent="0.2">
      <c r="A108" s="31" t="s">
        <v>58</v>
      </c>
      <c r="B108" s="32"/>
      <c r="C108" s="33">
        <v>47080.21</v>
      </c>
      <c r="D108" s="33"/>
      <c r="E108" s="31">
        <f t="shared" si="13"/>
        <v>520.99664851570571</v>
      </c>
      <c r="F108" s="31">
        <f t="shared" si="14"/>
        <v>521</v>
      </c>
      <c r="G108" s="31">
        <f t="shared" si="15"/>
        <v>-6.2330000000656582E-2</v>
      </c>
      <c r="I108" s="31">
        <f t="shared" si="19"/>
        <v>-6.2330000000656582E-2</v>
      </c>
      <c r="O108" s="31">
        <f t="shared" ca="1" si="16"/>
        <v>-4.0115042952961658E-2</v>
      </c>
      <c r="Q108" s="34">
        <f t="shared" si="17"/>
        <v>32061.71</v>
      </c>
      <c r="AA108" s="31" t="s">
        <v>38</v>
      </c>
      <c r="AC108" s="31" t="s">
        <v>32</v>
      </c>
      <c r="AE108" s="31" t="s">
        <v>30</v>
      </c>
    </row>
    <row r="109" spans="1:31" s="31" customFormat="1" ht="12.75" customHeight="1" x14ac:dyDescent="0.2">
      <c r="A109" s="31" t="s">
        <v>59</v>
      </c>
      <c r="B109" s="32"/>
      <c r="C109" s="33">
        <v>47359.055999999997</v>
      </c>
      <c r="D109" s="33"/>
      <c r="E109" s="31">
        <f t="shared" si="13"/>
        <v>535.99019880383219</v>
      </c>
      <c r="F109" s="31">
        <f t="shared" si="14"/>
        <v>536</v>
      </c>
      <c r="G109" s="31">
        <f t="shared" si="15"/>
        <v>-0.18228000000817701</v>
      </c>
      <c r="J109" s="31">
        <f>+G109</f>
        <v>-0.18228000000817701</v>
      </c>
      <c r="O109" s="31">
        <f t="shared" ca="1" si="16"/>
        <v>-3.9247492452621359E-2</v>
      </c>
      <c r="Q109" s="34">
        <f t="shared" si="17"/>
        <v>32340.555999999997</v>
      </c>
      <c r="AC109" s="31" t="s">
        <v>28</v>
      </c>
      <c r="AE109" s="31" t="s">
        <v>30</v>
      </c>
    </row>
    <row r="110" spans="1:31" s="31" customFormat="1" ht="12.75" customHeight="1" x14ac:dyDescent="0.2">
      <c r="A110" s="31" t="s">
        <v>60</v>
      </c>
      <c r="B110" s="32"/>
      <c r="C110" s="33">
        <v>47377.27</v>
      </c>
      <c r="D110" s="33"/>
      <c r="E110" s="31">
        <f t="shared" si="13"/>
        <v>536.96956564053755</v>
      </c>
      <c r="F110" s="31">
        <f t="shared" si="14"/>
        <v>537</v>
      </c>
      <c r="G110" s="31">
        <f t="shared" si="15"/>
        <v>-0.56601000000227941</v>
      </c>
      <c r="I110" s="31">
        <f t="shared" ref="I110:I129" si="20">+G110</f>
        <v>-0.56601000000227941</v>
      </c>
      <c r="O110" s="31">
        <f t="shared" ca="1" si="16"/>
        <v>-3.9189655752598668E-2</v>
      </c>
      <c r="Q110" s="34">
        <f t="shared" si="17"/>
        <v>32358.769999999997</v>
      </c>
      <c r="AC110" s="31" t="s">
        <v>32</v>
      </c>
      <c r="AE110" s="31" t="s">
        <v>30</v>
      </c>
    </row>
    <row r="111" spans="1:31" s="31" customFormat="1" ht="12.75" customHeight="1" x14ac:dyDescent="0.2">
      <c r="A111" s="31" t="s">
        <v>60</v>
      </c>
      <c r="B111" s="32" t="s">
        <v>72</v>
      </c>
      <c r="C111" s="33">
        <v>47387.57</v>
      </c>
      <c r="D111" s="33"/>
      <c r="E111" s="31">
        <f t="shared" si="13"/>
        <v>537.52339667260458</v>
      </c>
      <c r="F111" s="31">
        <f t="shared" si="14"/>
        <v>537.5</v>
      </c>
      <c r="G111" s="31">
        <f t="shared" si="15"/>
        <v>0.43512499999633292</v>
      </c>
      <c r="I111" s="31">
        <f t="shared" si="20"/>
        <v>0.43512499999633292</v>
      </c>
      <c r="O111" s="31">
        <f t="shared" ca="1" si="16"/>
        <v>-3.9160737402587326E-2</v>
      </c>
      <c r="Q111" s="34">
        <f t="shared" si="17"/>
        <v>32369.07</v>
      </c>
      <c r="AC111" s="31" t="s">
        <v>32</v>
      </c>
      <c r="AE111" s="31" t="s">
        <v>30</v>
      </c>
    </row>
    <row r="112" spans="1:31" s="31" customFormat="1" ht="12.75" customHeight="1" x14ac:dyDescent="0.2">
      <c r="A112" s="31" t="s">
        <v>61</v>
      </c>
      <c r="B112" s="32"/>
      <c r="C112" s="33">
        <v>47675.436999999998</v>
      </c>
      <c r="D112" s="33"/>
      <c r="E112" s="31">
        <f t="shared" si="13"/>
        <v>553.0020061588159</v>
      </c>
      <c r="F112" s="31">
        <f t="shared" si="14"/>
        <v>553</v>
      </c>
      <c r="G112" s="31">
        <f t="shared" si="15"/>
        <v>3.7309999992430676E-2</v>
      </c>
      <c r="I112" s="31">
        <f t="shared" si="20"/>
        <v>3.7309999992430676E-2</v>
      </c>
      <c r="O112" s="31">
        <f t="shared" ca="1" si="16"/>
        <v>-3.8264268552235685E-2</v>
      </c>
      <c r="Q112" s="34">
        <f t="shared" si="17"/>
        <v>32656.936999999998</v>
      </c>
      <c r="AA112" s="31" t="s">
        <v>38</v>
      </c>
      <c r="AC112" s="31" t="s">
        <v>32</v>
      </c>
      <c r="AE112" s="31" t="s">
        <v>30</v>
      </c>
    </row>
    <row r="113" spans="1:31" s="31" customFormat="1" ht="12.75" customHeight="1" x14ac:dyDescent="0.2">
      <c r="A113" s="31" t="s">
        <v>62</v>
      </c>
      <c r="B113" s="32"/>
      <c r="C113" s="33">
        <v>47824</v>
      </c>
      <c r="D113" s="33"/>
      <c r="E113" s="31">
        <f t="shared" si="13"/>
        <v>560.99023913133476</v>
      </c>
      <c r="F113" s="31">
        <f t="shared" si="14"/>
        <v>561</v>
      </c>
      <c r="G113" s="31">
        <f t="shared" si="15"/>
        <v>-0.18153000000165775</v>
      </c>
      <c r="I113" s="31">
        <f t="shared" si="20"/>
        <v>-0.18153000000165775</v>
      </c>
      <c r="O113" s="31">
        <f t="shared" ca="1" si="16"/>
        <v>-3.7801574952054197E-2</v>
      </c>
      <c r="Q113" s="34">
        <f t="shared" si="17"/>
        <v>32805.5</v>
      </c>
      <c r="AC113" s="31" t="s">
        <v>32</v>
      </c>
      <c r="AE113" s="31" t="s">
        <v>30</v>
      </c>
    </row>
    <row r="114" spans="1:31" s="31" customFormat="1" ht="12.75" customHeight="1" x14ac:dyDescent="0.2">
      <c r="A114" s="31" t="s">
        <v>62</v>
      </c>
      <c r="B114" s="32"/>
      <c r="C114" s="33">
        <v>47824</v>
      </c>
      <c r="D114" s="33"/>
      <c r="E114" s="31">
        <f t="shared" si="13"/>
        <v>560.99023913133476</v>
      </c>
      <c r="F114" s="31">
        <f t="shared" si="14"/>
        <v>561</v>
      </c>
      <c r="G114" s="31">
        <f t="shared" si="15"/>
        <v>-0.18153000000165775</v>
      </c>
      <c r="I114" s="31">
        <f t="shared" si="20"/>
        <v>-0.18153000000165775</v>
      </c>
      <c r="O114" s="31">
        <f t="shared" ca="1" si="16"/>
        <v>-3.7801574952054197E-2</v>
      </c>
      <c r="Q114" s="34">
        <f t="shared" si="17"/>
        <v>32805.5</v>
      </c>
      <c r="AC114" s="31" t="s">
        <v>32</v>
      </c>
      <c r="AE114" s="31" t="s">
        <v>30</v>
      </c>
    </row>
    <row r="115" spans="1:31" s="31" customFormat="1" ht="12.75" customHeight="1" x14ac:dyDescent="0.2">
      <c r="A115" s="31" t="s">
        <v>62</v>
      </c>
      <c r="B115" s="32" t="s">
        <v>72</v>
      </c>
      <c r="C115" s="33">
        <v>47833.3</v>
      </c>
      <c r="D115" s="33"/>
      <c r="E115" s="31">
        <f t="shared" si="13"/>
        <v>561.49030016028837</v>
      </c>
      <c r="F115" s="31">
        <f t="shared" si="14"/>
        <v>561.5</v>
      </c>
      <c r="G115" s="31">
        <f t="shared" si="15"/>
        <v>-0.18039500000304542</v>
      </c>
      <c r="I115" s="31">
        <f t="shared" si="20"/>
        <v>-0.18039500000304542</v>
      </c>
      <c r="O115" s="31">
        <f t="shared" ca="1" si="16"/>
        <v>-3.7772656602042855E-2</v>
      </c>
      <c r="Q115" s="34">
        <f t="shared" si="17"/>
        <v>32814.800000000003</v>
      </c>
      <c r="AC115" s="31" t="s">
        <v>32</v>
      </c>
      <c r="AE115" s="31" t="s">
        <v>30</v>
      </c>
    </row>
    <row r="116" spans="1:31" s="31" customFormat="1" ht="12.75" customHeight="1" x14ac:dyDescent="0.2">
      <c r="A116" s="55" t="s">
        <v>422</v>
      </c>
      <c r="B116" s="57" t="s">
        <v>72</v>
      </c>
      <c r="C116" s="56">
        <v>47834.23</v>
      </c>
      <c r="D116" s="56" t="s">
        <v>85</v>
      </c>
      <c r="E116" s="38">
        <f t="shared" si="13"/>
        <v>561.54030626318377</v>
      </c>
      <c r="F116" s="38">
        <f t="shared" si="14"/>
        <v>561.5</v>
      </c>
      <c r="G116" s="38">
        <f t="shared" si="15"/>
        <v>0.74960499999724561</v>
      </c>
      <c r="H116" s="38"/>
      <c r="I116" s="38">
        <f t="shared" si="20"/>
        <v>0.74960499999724561</v>
      </c>
      <c r="J116" s="38"/>
      <c r="K116" s="38"/>
      <c r="L116" s="38"/>
      <c r="M116" s="38"/>
      <c r="N116" s="38"/>
      <c r="O116" s="38">
        <f t="shared" ca="1" si="16"/>
        <v>-3.7772656602042855E-2</v>
      </c>
      <c r="P116" s="38"/>
      <c r="Q116" s="39">
        <f t="shared" si="17"/>
        <v>32815.730000000003</v>
      </c>
    </row>
    <row r="117" spans="1:31" s="31" customFormat="1" ht="12.75" customHeight="1" x14ac:dyDescent="0.2">
      <c r="A117" s="55" t="s">
        <v>422</v>
      </c>
      <c r="B117" s="57" t="s">
        <v>76</v>
      </c>
      <c r="C117" s="56">
        <v>47861.31</v>
      </c>
      <c r="D117" s="56" t="s">
        <v>85</v>
      </c>
      <c r="E117" s="38">
        <f t="shared" ref="E117:E151" si="21">+(C117-C$7)/C$8</f>
        <v>562.99639794749123</v>
      </c>
      <c r="F117" s="38">
        <f t="shared" ref="F117:F148" si="22">ROUND(2*E117,0)/2</f>
        <v>563</v>
      </c>
      <c r="G117" s="38">
        <f t="shared" ref="G117:G129" si="23">+C117-(C$7+F117*C$8)</f>
        <v>-6.699000000662636E-2</v>
      </c>
      <c r="H117" s="38"/>
      <c r="I117" s="38">
        <f t="shared" si="20"/>
        <v>-6.699000000662636E-2</v>
      </c>
      <c r="J117" s="38"/>
      <c r="K117" s="38"/>
      <c r="L117" s="38"/>
      <c r="M117" s="38"/>
      <c r="N117" s="38"/>
      <c r="O117" s="38">
        <f t="shared" ref="O117:O151" ca="1" si="24">+C$11+C$12*F117</f>
        <v>-3.7685901552008821E-2</v>
      </c>
      <c r="P117" s="38"/>
      <c r="Q117" s="39">
        <f t="shared" ref="Q117:Q151" si="25">+C117-15018.5</f>
        <v>32842.81</v>
      </c>
    </row>
    <row r="118" spans="1:31" s="31" customFormat="1" ht="12.75" customHeight="1" x14ac:dyDescent="0.2">
      <c r="A118" s="31" t="s">
        <v>63</v>
      </c>
      <c r="B118" s="32"/>
      <c r="C118" s="33">
        <v>48159.19</v>
      </c>
      <c r="D118" s="33"/>
      <c r="E118" s="31">
        <f t="shared" si="21"/>
        <v>579.01340647487621</v>
      </c>
      <c r="F118" s="31">
        <f t="shared" si="22"/>
        <v>579</v>
      </c>
      <c r="G118" s="31">
        <f t="shared" si="23"/>
        <v>0.24932999999873573</v>
      </c>
      <c r="I118" s="31">
        <f t="shared" si="20"/>
        <v>0.24932999999873573</v>
      </c>
      <c r="O118" s="31">
        <f t="shared" ca="1" si="24"/>
        <v>-3.6760514351645839E-2</v>
      </c>
      <c r="Q118" s="34">
        <f t="shared" si="25"/>
        <v>33140.69</v>
      </c>
      <c r="AC118" s="31" t="s">
        <v>32</v>
      </c>
      <c r="AE118" s="31" t="s">
        <v>30</v>
      </c>
    </row>
    <row r="119" spans="1:31" s="31" customFormat="1" ht="12.75" customHeight="1" x14ac:dyDescent="0.2">
      <c r="A119" s="31" t="s">
        <v>63</v>
      </c>
      <c r="B119" s="32"/>
      <c r="C119" s="33">
        <v>48159.199999999997</v>
      </c>
      <c r="D119" s="33"/>
      <c r="E119" s="31">
        <f t="shared" si="21"/>
        <v>579.01394417490712</v>
      </c>
      <c r="F119" s="31">
        <f t="shared" si="22"/>
        <v>579</v>
      </c>
      <c r="G119" s="31">
        <f t="shared" si="23"/>
        <v>0.25932999999349704</v>
      </c>
      <c r="I119" s="31">
        <f t="shared" si="20"/>
        <v>0.25932999999349704</v>
      </c>
      <c r="O119" s="31">
        <f t="shared" ca="1" si="24"/>
        <v>-3.6760514351645839E-2</v>
      </c>
      <c r="Q119" s="34">
        <f t="shared" si="25"/>
        <v>33140.699999999997</v>
      </c>
      <c r="AC119" s="31" t="s">
        <v>32</v>
      </c>
      <c r="AE119" s="31" t="s">
        <v>30</v>
      </c>
    </row>
    <row r="120" spans="1:31" s="31" customFormat="1" ht="12.75" customHeight="1" x14ac:dyDescent="0.2">
      <c r="A120" s="31" t="s">
        <v>63</v>
      </c>
      <c r="B120" s="32" t="s">
        <v>72</v>
      </c>
      <c r="C120" s="33">
        <v>48168.5</v>
      </c>
      <c r="D120" s="33"/>
      <c r="E120" s="31">
        <f t="shared" si="21"/>
        <v>579.51400520386073</v>
      </c>
      <c r="F120" s="31">
        <f t="shared" si="22"/>
        <v>579.5</v>
      </c>
      <c r="G120" s="31">
        <f t="shared" si="23"/>
        <v>0.26046499999938533</v>
      </c>
      <c r="I120" s="31">
        <f t="shared" si="20"/>
        <v>0.26046499999938533</v>
      </c>
      <c r="O120" s="31">
        <f t="shared" ca="1" si="24"/>
        <v>-3.6731596001634496E-2</v>
      </c>
      <c r="Q120" s="34">
        <f t="shared" si="25"/>
        <v>33150</v>
      </c>
      <c r="AC120" s="31" t="s">
        <v>32</v>
      </c>
      <c r="AE120" s="31" t="s">
        <v>30</v>
      </c>
    </row>
    <row r="121" spans="1:31" s="31" customFormat="1" ht="12.75" customHeight="1" x14ac:dyDescent="0.2">
      <c r="A121" s="31" t="s">
        <v>64</v>
      </c>
      <c r="B121" s="32"/>
      <c r="C121" s="33">
        <v>48176.76</v>
      </c>
      <c r="D121" s="33"/>
      <c r="E121" s="31">
        <f t="shared" si="21"/>
        <v>579.95814542957658</v>
      </c>
      <c r="F121" s="31">
        <f t="shared" si="22"/>
        <v>580</v>
      </c>
      <c r="G121" s="31">
        <f t="shared" si="23"/>
        <v>-0.77840000000287546</v>
      </c>
      <c r="I121" s="31">
        <f t="shared" si="20"/>
        <v>-0.77840000000287546</v>
      </c>
      <c r="O121" s="31">
        <f t="shared" ca="1" si="24"/>
        <v>-3.6702677651623154E-2</v>
      </c>
      <c r="Q121" s="34">
        <f t="shared" si="25"/>
        <v>33158.26</v>
      </c>
      <c r="AA121" s="31" t="s">
        <v>38</v>
      </c>
      <c r="AC121" s="31" t="s">
        <v>32</v>
      </c>
      <c r="AE121" s="31" t="s">
        <v>30</v>
      </c>
    </row>
    <row r="122" spans="1:31" s="31" customFormat="1" ht="12.75" customHeight="1" x14ac:dyDescent="0.2">
      <c r="A122" s="31" t="s">
        <v>64</v>
      </c>
      <c r="B122" s="32"/>
      <c r="C122" s="33">
        <v>48177.24</v>
      </c>
      <c r="D122" s="33"/>
      <c r="E122" s="31">
        <f t="shared" si="21"/>
        <v>579.98395503107076</v>
      </c>
      <c r="F122" s="31">
        <f t="shared" si="22"/>
        <v>580</v>
      </c>
      <c r="G122" s="31">
        <f t="shared" si="23"/>
        <v>-0.29840000000694999</v>
      </c>
      <c r="I122" s="31">
        <f t="shared" si="20"/>
        <v>-0.29840000000694999</v>
      </c>
      <c r="O122" s="31">
        <f t="shared" ca="1" si="24"/>
        <v>-3.6702677651623154E-2</v>
      </c>
      <c r="Q122" s="34">
        <f t="shared" si="25"/>
        <v>33158.74</v>
      </c>
      <c r="AA122" s="31" t="s">
        <v>38</v>
      </c>
      <c r="AC122" s="31" t="s">
        <v>32</v>
      </c>
      <c r="AE122" s="31" t="s">
        <v>30</v>
      </c>
    </row>
    <row r="123" spans="1:31" s="31" customFormat="1" ht="12.75" customHeight="1" x14ac:dyDescent="0.2">
      <c r="A123" s="31" t="s">
        <v>64</v>
      </c>
      <c r="B123" s="32" t="s">
        <v>72</v>
      </c>
      <c r="C123" s="33">
        <v>48205.18</v>
      </c>
      <c r="D123" s="33"/>
      <c r="E123" s="31">
        <f t="shared" si="21"/>
        <v>581.48628891805606</v>
      </c>
      <c r="F123" s="31">
        <f t="shared" si="22"/>
        <v>581.5</v>
      </c>
      <c r="G123" s="31">
        <f t="shared" si="23"/>
        <v>-0.25499500000296393</v>
      </c>
      <c r="I123" s="31">
        <f t="shared" si="20"/>
        <v>-0.25499500000296393</v>
      </c>
      <c r="O123" s="31">
        <f t="shared" ca="1" si="24"/>
        <v>-3.6615922601589121E-2</v>
      </c>
      <c r="Q123" s="34">
        <f t="shared" si="25"/>
        <v>33186.68</v>
      </c>
      <c r="AA123" s="31" t="s">
        <v>38</v>
      </c>
      <c r="AC123" s="31" t="s">
        <v>32</v>
      </c>
      <c r="AE123" s="31" t="s">
        <v>30</v>
      </c>
    </row>
    <row r="124" spans="1:31" s="31" customFormat="1" ht="12.75" customHeight="1" x14ac:dyDescent="0.2">
      <c r="A124" s="31" t="s">
        <v>65</v>
      </c>
      <c r="B124" s="32"/>
      <c r="C124" s="33">
        <v>48381.42</v>
      </c>
      <c r="D124" s="33"/>
      <c r="E124" s="31">
        <f t="shared" si="21"/>
        <v>590.96271426674093</v>
      </c>
      <c r="F124" s="31">
        <f t="shared" si="22"/>
        <v>591</v>
      </c>
      <c r="G124" s="31">
        <f t="shared" si="23"/>
        <v>-0.69343000000662869</v>
      </c>
      <c r="I124" s="31">
        <f t="shared" si="20"/>
        <v>-0.69343000000662869</v>
      </c>
      <c r="O124" s="31">
        <f t="shared" ca="1" si="24"/>
        <v>-3.60664739513736E-2</v>
      </c>
      <c r="Q124" s="34">
        <f t="shared" si="25"/>
        <v>33362.92</v>
      </c>
      <c r="AC124" s="31" t="s">
        <v>32</v>
      </c>
      <c r="AE124" s="31" t="s">
        <v>30</v>
      </c>
    </row>
    <row r="125" spans="1:31" s="31" customFormat="1" ht="12.75" customHeight="1" x14ac:dyDescent="0.2">
      <c r="A125" s="31" t="s">
        <v>64</v>
      </c>
      <c r="B125" s="32" t="s">
        <v>72</v>
      </c>
      <c r="C125" s="33">
        <v>48558.49</v>
      </c>
      <c r="D125" s="33"/>
      <c r="E125" s="31">
        <f t="shared" si="21"/>
        <v>600.48376871800997</v>
      </c>
      <c r="F125" s="31">
        <f t="shared" si="22"/>
        <v>600.5</v>
      </c>
      <c r="G125" s="31">
        <f t="shared" si="23"/>
        <v>-0.30186500000854721</v>
      </c>
      <c r="I125" s="31">
        <f t="shared" si="20"/>
        <v>-0.30186500000854721</v>
      </c>
      <c r="O125" s="31">
        <f t="shared" ca="1" si="24"/>
        <v>-3.5517025301158078E-2</v>
      </c>
      <c r="Q125" s="34">
        <f t="shared" si="25"/>
        <v>33539.99</v>
      </c>
      <c r="AA125" s="31" t="s">
        <v>38</v>
      </c>
      <c r="AC125" s="31" t="s">
        <v>32</v>
      </c>
      <c r="AE125" s="31" t="s">
        <v>30</v>
      </c>
    </row>
    <row r="126" spans="1:31" s="31" customFormat="1" ht="12.75" customHeight="1" x14ac:dyDescent="0.2">
      <c r="A126" s="31" t="s">
        <v>66</v>
      </c>
      <c r="B126" s="32"/>
      <c r="C126" s="33">
        <v>48679.701999999997</v>
      </c>
      <c r="D126" s="33"/>
      <c r="E126" s="31">
        <f t="shared" si="21"/>
        <v>607.00133833537723</v>
      </c>
      <c r="F126" s="31">
        <f t="shared" si="22"/>
        <v>607</v>
      </c>
      <c r="G126" s="31">
        <f t="shared" si="23"/>
        <v>2.4889999993320089E-2</v>
      </c>
      <c r="I126" s="31">
        <f t="shared" si="20"/>
        <v>2.4889999993320089E-2</v>
      </c>
      <c r="O126" s="31">
        <f t="shared" ca="1" si="24"/>
        <v>-3.5141086751010617E-2</v>
      </c>
      <c r="Q126" s="34">
        <f t="shared" si="25"/>
        <v>33661.201999999997</v>
      </c>
      <c r="AC126" s="31" t="s">
        <v>32</v>
      </c>
      <c r="AE126" s="31" t="s">
        <v>30</v>
      </c>
    </row>
    <row r="127" spans="1:31" s="31" customFormat="1" ht="12.75" customHeight="1" x14ac:dyDescent="0.2">
      <c r="A127" s="31" t="s">
        <v>67</v>
      </c>
      <c r="B127" s="32"/>
      <c r="C127" s="33">
        <v>48791.22</v>
      </c>
      <c r="D127" s="33"/>
      <c r="E127" s="31">
        <f t="shared" si="21"/>
        <v>612.99766154256452</v>
      </c>
      <c r="F127" s="31">
        <f t="shared" si="22"/>
        <v>613</v>
      </c>
      <c r="G127" s="31">
        <f t="shared" si="23"/>
        <v>-4.3490000003657769E-2</v>
      </c>
      <c r="I127" s="31">
        <f t="shared" si="20"/>
        <v>-4.3490000003657769E-2</v>
      </c>
      <c r="O127" s="31">
        <f t="shared" ca="1" si="24"/>
        <v>-3.4794066550874497E-2</v>
      </c>
      <c r="Q127" s="34">
        <f t="shared" si="25"/>
        <v>33772.720000000001</v>
      </c>
      <c r="AC127" s="31" t="s">
        <v>32</v>
      </c>
      <c r="AE127" s="31" t="s">
        <v>30</v>
      </c>
    </row>
    <row r="128" spans="1:31" s="31" customFormat="1" ht="12.75" customHeight="1" x14ac:dyDescent="0.2">
      <c r="A128" s="31" t="s">
        <v>68</v>
      </c>
      <c r="B128" s="32" t="s">
        <v>72</v>
      </c>
      <c r="C128" s="33">
        <v>48986.43</v>
      </c>
      <c r="D128" s="33"/>
      <c r="E128" s="31">
        <f t="shared" si="21"/>
        <v>623.49410385030853</v>
      </c>
      <c r="F128" s="31">
        <f t="shared" si="22"/>
        <v>623.5</v>
      </c>
      <c r="G128" s="31">
        <f t="shared" si="23"/>
        <v>-0.10965500000020256</v>
      </c>
      <c r="I128" s="31">
        <f t="shared" si="20"/>
        <v>-0.10965500000020256</v>
      </c>
      <c r="O128" s="31">
        <f t="shared" ca="1" si="24"/>
        <v>-3.4186781200636285E-2</v>
      </c>
      <c r="Q128" s="34">
        <f t="shared" si="25"/>
        <v>33967.93</v>
      </c>
      <c r="AC128" s="31" t="s">
        <v>32</v>
      </c>
      <c r="AE128" s="31" t="s">
        <v>30</v>
      </c>
    </row>
    <row r="129" spans="1:31" s="31" customFormat="1" ht="12.75" customHeight="1" x14ac:dyDescent="0.2">
      <c r="A129" s="31" t="s">
        <v>66</v>
      </c>
      <c r="B129" s="32" t="s">
        <v>72</v>
      </c>
      <c r="C129" s="33">
        <v>49117.14</v>
      </c>
      <c r="D129" s="33"/>
      <c r="E129" s="31">
        <f t="shared" si="21"/>
        <v>630.52238095724567</v>
      </c>
      <c r="F129" s="31">
        <f t="shared" si="22"/>
        <v>630.5</v>
      </c>
      <c r="G129" s="31">
        <f t="shared" si="23"/>
        <v>0.41623499999695923</v>
      </c>
      <c r="I129" s="31">
        <f t="shared" si="20"/>
        <v>0.41623499999695923</v>
      </c>
      <c r="O129" s="31">
        <f t="shared" ca="1" si="24"/>
        <v>-3.3781924300477481E-2</v>
      </c>
      <c r="Q129" s="34">
        <f t="shared" si="25"/>
        <v>34098.639999999999</v>
      </c>
      <c r="AC129" s="31" t="s">
        <v>32</v>
      </c>
      <c r="AE129" s="31" t="s">
        <v>30</v>
      </c>
    </row>
    <row r="130" spans="1:31" s="31" customFormat="1" ht="12.75" customHeight="1" x14ac:dyDescent="0.2">
      <c r="A130" s="35" t="s">
        <v>84</v>
      </c>
      <c r="B130" s="36"/>
      <c r="C130" s="35">
        <v>49117.14</v>
      </c>
      <c r="D130" s="35" t="s">
        <v>85</v>
      </c>
      <c r="E130" s="31">
        <f t="shared" si="21"/>
        <v>630.52238095724567</v>
      </c>
      <c r="F130" s="31">
        <f t="shared" si="22"/>
        <v>630.5</v>
      </c>
      <c r="I130" s="37">
        <v>0.41623499999695923</v>
      </c>
      <c r="O130" s="31">
        <f t="shared" ca="1" si="24"/>
        <v>-3.3781924300477481E-2</v>
      </c>
      <c r="Q130" s="34">
        <f t="shared" si="25"/>
        <v>34098.639999999999</v>
      </c>
    </row>
    <row r="131" spans="1:31" s="31" customFormat="1" ht="12.75" customHeight="1" x14ac:dyDescent="0.2">
      <c r="A131" s="31" t="s">
        <v>69</v>
      </c>
      <c r="B131" s="32"/>
      <c r="C131" s="33">
        <v>49144.76</v>
      </c>
      <c r="D131" s="33"/>
      <c r="E131" s="31">
        <f t="shared" si="21"/>
        <v>632.00750844323477</v>
      </c>
      <c r="F131" s="31">
        <f t="shared" si="22"/>
        <v>632</v>
      </c>
      <c r="G131" s="31">
        <f>+C131-(C$7+F131*C$8)</f>
        <v>0.13964000000123633</v>
      </c>
      <c r="I131" s="31">
        <f>+G131</f>
        <v>0.13964000000123633</v>
      </c>
      <c r="O131" s="31">
        <f t="shared" ca="1" si="24"/>
        <v>-3.3695169250443448E-2</v>
      </c>
      <c r="Q131" s="34">
        <f t="shared" si="25"/>
        <v>34126.26</v>
      </c>
      <c r="AC131" s="31" t="s">
        <v>32</v>
      </c>
      <c r="AE131" s="31" t="s">
        <v>30</v>
      </c>
    </row>
    <row r="132" spans="1:31" s="31" customFormat="1" ht="12.75" customHeight="1" x14ac:dyDescent="0.2">
      <c r="A132" s="35" t="s">
        <v>84</v>
      </c>
      <c r="B132" s="36"/>
      <c r="C132" s="35">
        <v>49200.377999999997</v>
      </c>
      <c r="D132" s="35" t="s">
        <v>85</v>
      </c>
      <c r="E132" s="31">
        <f t="shared" si="21"/>
        <v>634.99808847638906</v>
      </c>
      <c r="F132" s="31">
        <f t="shared" si="22"/>
        <v>635</v>
      </c>
      <c r="I132" s="37">
        <v>-3.5550000007788185E-2</v>
      </c>
      <c r="O132" s="31">
        <f t="shared" ca="1" si="24"/>
        <v>-3.3521659150375388E-2</v>
      </c>
      <c r="Q132" s="34">
        <f t="shared" si="25"/>
        <v>34181.877999999997</v>
      </c>
    </row>
    <row r="133" spans="1:31" s="31" customFormat="1" ht="12.75" customHeight="1" x14ac:dyDescent="0.2">
      <c r="A133" s="31" t="s">
        <v>66</v>
      </c>
      <c r="B133" s="32"/>
      <c r="C133" s="33">
        <v>49200.379000000001</v>
      </c>
      <c r="D133" s="33"/>
      <c r="E133" s="31">
        <f t="shared" si="21"/>
        <v>634.99814224639238</v>
      </c>
      <c r="F133" s="31">
        <f t="shared" si="22"/>
        <v>635</v>
      </c>
      <c r="G133" s="31">
        <f t="shared" ref="G133:G151" si="26">+C133-(C$7+F133*C$8)</f>
        <v>-3.4550000003946479E-2</v>
      </c>
      <c r="I133" s="31">
        <f t="shared" ref="I133:I146" si="27">+G133</f>
        <v>-3.4550000003946479E-2</v>
      </c>
      <c r="O133" s="31">
        <f t="shared" ca="1" si="24"/>
        <v>-3.3521659150375388E-2</v>
      </c>
      <c r="Q133" s="34">
        <f t="shared" si="25"/>
        <v>34181.879000000001</v>
      </c>
      <c r="AC133" s="31" t="s">
        <v>32</v>
      </c>
      <c r="AE133" s="31" t="s">
        <v>30</v>
      </c>
    </row>
    <row r="134" spans="1:31" s="31" customFormat="1" ht="12.75" customHeight="1" x14ac:dyDescent="0.2">
      <c r="A134" s="31" t="s">
        <v>68</v>
      </c>
      <c r="B134" s="32"/>
      <c r="C134" s="33">
        <v>49237.54</v>
      </c>
      <c r="D134" s="33"/>
      <c r="E134" s="31">
        <f t="shared" si="21"/>
        <v>636.9962893320851</v>
      </c>
      <c r="F134" s="31">
        <f t="shared" si="22"/>
        <v>637</v>
      </c>
      <c r="G134" s="31">
        <f t="shared" si="26"/>
        <v>-6.9009999999252614E-2</v>
      </c>
      <c r="I134" s="31">
        <f t="shared" si="27"/>
        <v>-6.9009999999252614E-2</v>
      </c>
      <c r="O134" s="31">
        <f t="shared" ca="1" si="24"/>
        <v>-3.3405985750330019E-2</v>
      </c>
      <c r="Q134" s="34">
        <f t="shared" si="25"/>
        <v>34219.040000000001</v>
      </c>
      <c r="AC134" s="31" t="s">
        <v>32</v>
      </c>
      <c r="AE134" s="31" t="s">
        <v>30</v>
      </c>
    </row>
    <row r="135" spans="1:31" s="38" customFormat="1" ht="12.75" customHeight="1" x14ac:dyDescent="0.2">
      <c r="A135" s="38" t="s">
        <v>68</v>
      </c>
      <c r="B135" s="9"/>
      <c r="C135" s="10">
        <v>49237.65</v>
      </c>
      <c r="D135" s="10"/>
      <c r="E135" s="38">
        <f t="shared" si="21"/>
        <v>637.00220403242758</v>
      </c>
      <c r="F135" s="38">
        <f t="shared" si="22"/>
        <v>637</v>
      </c>
      <c r="G135" s="38">
        <f t="shared" si="26"/>
        <v>4.0990000001329463E-2</v>
      </c>
      <c r="I135" s="38">
        <f t="shared" si="27"/>
        <v>4.0990000001329463E-2</v>
      </c>
      <c r="O135" s="38">
        <f t="shared" ca="1" si="24"/>
        <v>-3.3405985750330019E-2</v>
      </c>
      <c r="Q135" s="39">
        <f t="shared" si="25"/>
        <v>34219.15</v>
      </c>
      <c r="AC135" s="38" t="s">
        <v>32</v>
      </c>
      <c r="AE135" s="38" t="s">
        <v>30</v>
      </c>
    </row>
    <row r="136" spans="1:31" s="38" customFormat="1" ht="12.75" customHeight="1" x14ac:dyDescent="0.2">
      <c r="A136" s="38" t="s">
        <v>70</v>
      </c>
      <c r="B136" s="9"/>
      <c r="C136" s="10">
        <v>50074.438999999998</v>
      </c>
      <c r="D136" s="10"/>
      <c r="E136" s="38">
        <f t="shared" si="21"/>
        <v>681.9963511675885</v>
      </c>
      <c r="F136" s="38">
        <f t="shared" si="22"/>
        <v>682</v>
      </c>
      <c r="G136" s="38">
        <f t="shared" si="26"/>
        <v>-6.7860000002838206E-2</v>
      </c>
      <c r="I136" s="38">
        <f t="shared" si="27"/>
        <v>-6.7860000002838206E-2</v>
      </c>
      <c r="O136" s="38">
        <f t="shared" ca="1" si="24"/>
        <v>-3.0803334249309124E-2</v>
      </c>
      <c r="Q136" s="39">
        <f t="shared" si="25"/>
        <v>35055.938999999998</v>
      </c>
      <c r="AC136" s="38" t="s">
        <v>32</v>
      </c>
      <c r="AE136" s="38" t="s">
        <v>30</v>
      </c>
    </row>
    <row r="137" spans="1:31" s="38" customFormat="1" ht="12.75" customHeight="1" x14ac:dyDescent="0.2">
      <c r="A137" s="38" t="s">
        <v>71</v>
      </c>
      <c r="B137" s="9"/>
      <c r="C137" s="10">
        <v>50465.279999999999</v>
      </c>
      <c r="D137" s="10"/>
      <c r="E137" s="38">
        <f t="shared" si="21"/>
        <v>703.01187295438729</v>
      </c>
      <c r="F137" s="38">
        <f t="shared" si="22"/>
        <v>703</v>
      </c>
      <c r="G137" s="38">
        <f t="shared" si="26"/>
        <v>0.22080999999889173</v>
      </c>
      <c r="I137" s="38">
        <f t="shared" si="27"/>
        <v>0.22080999999889173</v>
      </c>
      <c r="O137" s="38">
        <f t="shared" ca="1" si="24"/>
        <v>-2.9588763548832706E-2</v>
      </c>
      <c r="Q137" s="39">
        <f t="shared" si="25"/>
        <v>35446.78</v>
      </c>
      <c r="AC137" s="38" t="s">
        <v>32</v>
      </c>
      <c r="AE137" s="38" t="s">
        <v>30</v>
      </c>
    </row>
    <row r="138" spans="1:31" s="31" customFormat="1" ht="12.75" customHeight="1" x14ac:dyDescent="0.2">
      <c r="A138" s="55" t="s">
        <v>486</v>
      </c>
      <c r="B138" s="57" t="s">
        <v>76</v>
      </c>
      <c r="C138" s="56">
        <v>50986.05</v>
      </c>
      <c r="D138" s="56" t="s">
        <v>85</v>
      </c>
      <c r="E138" s="38">
        <f t="shared" si="21"/>
        <v>731.01367747569202</v>
      </c>
      <c r="F138" s="38">
        <f t="shared" si="22"/>
        <v>731</v>
      </c>
      <c r="G138" s="38">
        <f t="shared" si="26"/>
        <v>0.25437000000238186</v>
      </c>
      <c r="H138" s="38"/>
      <c r="I138" s="38">
        <f t="shared" si="27"/>
        <v>0.25437000000238186</v>
      </c>
      <c r="J138" s="38"/>
      <c r="K138" s="38"/>
      <c r="L138" s="38"/>
      <c r="M138" s="38"/>
      <c r="N138" s="38"/>
      <c r="O138" s="38">
        <f t="shared" ca="1" si="24"/>
        <v>-2.7969335948197484E-2</v>
      </c>
      <c r="P138" s="38"/>
      <c r="Q138" s="39">
        <f t="shared" si="25"/>
        <v>35967.550000000003</v>
      </c>
    </row>
    <row r="139" spans="1:31" s="31" customFormat="1" ht="12.75" customHeight="1" x14ac:dyDescent="0.2">
      <c r="A139" s="55" t="s">
        <v>490</v>
      </c>
      <c r="B139" s="57" t="s">
        <v>76</v>
      </c>
      <c r="C139" s="56">
        <v>51376.26</v>
      </c>
      <c r="D139" s="56" t="s">
        <v>85</v>
      </c>
      <c r="E139" s="38">
        <f t="shared" si="21"/>
        <v>751.99527039052612</v>
      </c>
      <c r="F139" s="38">
        <f t="shared" si="22"/>
        <v>752</v>
      </c>
      <c r="G139" s="38">
        <f t="shared" si="26"/>
        <v>-8.7959999997110572E-2</v>
      </c>
      <c r="H139" s="38"/>
      <c r="I139" s="38">
        <f t="shared" si="27"/>
        <v>-8.7959999997110572E-2</v>
      </c>
      <c r="J139" s="38"/>
      <c r="K139" s="38"/>
      <c r="L139" s="38"/>
      <c r="M139" s="38"/>
      <c r="N139" s="38"/>
      <c r="O139" s="38">
        <f t="shared" ca="1" si="24"/>
        <v>-2.6754765247721066E-2</v>
      </c>
      <c r="P139" s="38"/>
      <c r="Q139" s="39">
        <f t="shared" si="25"/>
        <v>36357.760000000002</v>
      </c>
    </row>
    <row r="140" spans="1:31" s="31" customFormat="1" ht="12.75" customHeight="1" x14ac:dyDescent="0.2">
      <c r="A140" s="55" t="s">
        <v>495</v>
      </c>
      <c r="B140" s="57" t="s">
        <v>76</v>
      </c>
      <c r="C140" s="56">
        <v>51413.49</v>
      </c>
      <c r="D140" s="56" t="s">
        <v>85</v>
      </c>
      <c r="E140" s="38">
        <f t="shared" si="21"/>
        <v>753.99712760643342</v>
      </c>
      <c r="F140" s="38">
        <f t="shared" si="22"/>
        <v>754</v>
      </c>
      <c r="G140" s="38">
        <f t="shared" si="26"/>
        <v>-5.3420000003825407E-2</v>
      </c>
      <c r="H140" s="38"/>
      <c r="I140" s="38">
        <f t="shared" si="27"/>
        <v>-5.3420000003825407E-2</v>
      </c>
      <c r="J140" s="38"/>
      <c r="K140" s="38"/>
      <c r="L140" s="38"/>
      <c r="M140" s="38"/>
      <c r="N140" s="38"/>
      <c r="O140" s="38">
        <f t="shared" ca="1" si="24"/>
        <v>-2.663909184767569E-2</v>
      </c>
      <c r="P140" s="38"/>
      <c r="Q140" s="39">
        <f t="shared" si="25"/>
        <v>36394.99</v>
      </c>
    </row>
    <row r="141" spans="1:31" s="31" customFormat="1" ht="12.75" customHeight="1" x14ac:dyDescent="0.2">
      <c r="A141" s="55" t="s">
        <v>495</v>
      </c>
      <c r="B141" s="57" t="s">
        <v>72</v>
      </c>
      <c r="C141" s="56">
        <v>51422.97</v>
      </c>
      <c r="D141" s="56" t="s">
        <v>85</v>
      </c>
      <c r="E141" s="38">
        <f t="shared" si="21"/>
        <v>754.50686723594754</v>
      </c>
      <c r="F141" s="38">
        <f t="shared" si="22"/>
        <v>754.5</v>
      </c>
      <c r="G141" s="38">
        <f t="shared" si="26"/>
        <v>0.12771499999507796</v>
      </c>
      <c r="H141" s="38"/>
      <c r="I141" s="38">
        <f t="shared" si="27"/>
        <v>0.12771499999507796</v>
      </c>
      <c r="J141" s="38"/>
      <c r="K141" s="38"/>
      <c r="L141" s="38"/>
      <c r="M141" s="38"/>
      <c r="N141" s="38"/>
      <c r="O141" s="38">
        <f t="shared" ca="1" si="24"/>
        <v>-2.6610173497664348E-2</v>
      </c>
      <c r="P141" s="38"/>
      <c r="Q141" s="39">
        <f t="shared" si="25"/>
        <v>36404.47</v>
      </c>
    </row>
    <row r="142" spans="1:31" s="38" customFormat="1" ht="12.75" customHeight="1" x14ac:dyDescent="0.2">
      <c r="A142" s="8" t="s">
        <v>75</v>
      </c>
      <c r="B142" s="9" t="s">
        <v>76</v>
      </c>
      <c r="C142" s="10">
        <v>51729.67</v>
      </c>
      <c r="D142" s="10">
        <v>0.06</v>
      </c>
      <c r="E142" s="38">
        <f t="shared" si="21"/>
        <v>770.99812719079137</v>
      </c>
      <c r="F142" s="38">
        <f t="shared" si="22"/>
        <v>771</v>
      </c>
      <c r="G142" s="38">
        <f t="shared" si="26"/>
        <v>-3.4830000004149042E-2</v>
      </c>
      <c r="I142" s="38">
        <f t="shared" si="27"/>
        <v>-3.4830000004149042E-2</v>
      </c>
      <c r="O142" s="38">
        <f t="shared" ca="1" si="24"/>
        <v>-2.5655867947290023E-2</v>
      </c>
      <c r="Q142" s="39">
        <f t="shared" si="25"/>
        <v>36711.17</v>
      </c>
      <c r="R142" s="31"/>
    </row>
    <row r="143" spans="1:31" s="38" customFormat="1" ht="12.75" customHeight="1" x14ac:dyDescent="0.2">
      <c r="A143" s="8" t="s">
        <v>75</v>
      </c>
      <c r="B143" s="9" t="s">
        <v>72</v>
      </c>
      <c r="C143" s="10">
        <v>51739.040000000001</v>
      </c>
      <c r="D143" s="10">
        <v>0.17</v>
      </c>
      <c r="E143" s="38">
        <f t="shared" si="21"/>
        <v>771.50195211996299</v>
      </c>
      <c r="F143" s="38">
        <f t="shared" si="22"/>
        <v>771.5</v>
      </c>
      <c r="G143" s="38">
        <f t="shared" si="26"/>
        <v>3.6305000001448207E-2</v>
      </c>
      <c r="I143" s="38">
        <f t="shared" si="27"/>
        <v>3.6305000001448207E-2</v>
      </c>
      <c r="O143" s="38">
        <f t="shared" ca="1" si="24"/>
        <v>-2.5626949597278674E-2</v>
      </c>
      <c r="Q143" s="39">
        <f t="shared" si="25"/>
        <v>36720.54</v>
      </c>
      <c r="R143" s="31"/>
    </row>
    <row r="144" spans="1:31" s="31" customFormat="1" ht="12.75" customHeight="1" x14ac:dyDescent="0.2">
      <c r="A144" s="55" t="s">
        <v>506</v>
      </c>
      <c r="B144" s="57" t="s">
        <v>72</v>
      </c>
      <c r="C144" s="56">
        <v>51757.599999999999</v>
      </c>
      <c r="D144" s="56" t="s">
        <v>85</v>
      </c>
      <c r="E144" s="38">
        <f t="shared" si="21"/>
        <v>772.4999233777454</v>
      </c>
      <c r="F144" s="38">
        <f t="shared" si="22"/>
        <v>772.5</v>
      </c>
      <c r="G144" s="38">
        <f t="shared" si="26"/>
        <v>-1.4250000022002496E-3</v>
      </c>
      <c r="H144" s="38"/>
      <c r="I144" s="38">
        <f t="shared" si="27"/>
        <v>-1.4250000022002496E-3</v>
      </c>
      <c r="J144" s="38"/>
      <c r="K144" s="38"/>
      <c r="L144" s="38"/>
      <c r="M144" s="38"/>
      <c r="N144" s="38"/>
      <c r="O144" s="38">
        <f t="shared" ca="1" si="24"/>
        <v>-2.556911289725599E-2</v>
      </c>
      <c r="P144" s="38"/>
      <c r="Q144" s="39">
        <f t="shared" si="25"/>
        <v>36739.1</v>
      </c>
    </row>
    <row r="145" spans="1:18" s="31" customFormat="1" ht="12.75" customHeight="1" x14ac:dyDescent="0.2">
      <c r="A145" s="55" t="s">
        <v>509</v>
      </c>
      <c r="B145" s="57" t="s">
        <v>76</v>
      </c>
      <c r="C145" s="56">
        <v>52882.9</v>
      </c>
      <c r="D145" s="56" t="s">
        <v>85</v>
      </c>
      <c r="E145" s="38">
        <f t="shared" si="21"/>
        <v>833.0073078811231</v>
      </c>
      <c r="F145" s="38">
        <f t="shared" si="22"/>
        <v>833</v>
      </c>
      <c r="G145" s="38">
        <f t="shared" si="26"/>
        <v>0.13590999999723863</v>
      </c>
      <c r="H145" s="38"/>
      <c r="I145" s="38">
        <f t="shared" si="27"/>
        <v>0.13590999999723863</v>
      </c>
      <c r="J145" s="38"/>
      <c r="K145" s="38"/>
      <c r="L145" s="38"/>
      <c r="M145" s="38"/>
      <c r="N145" s="38"/>
      <c r="O145" s="38">
        <f t="shared" ca="1" si="24"/>
        <v>-2.2069992545883453E-2</v>
      </c>
      <c r="P145" s="38"/>
      <c r="Q145" s="39">
        <f t="shared" si="25"/>
        <v>37864.400000000001</v>
      </c>
    </row>
    <row r="146" spans="1:18" s="31" customFormat="1" ht="12.75" customHeight="1" x14ac:dyDescent="0.2">
      <c r="A146" s="55" t="s">
        <v>509</v>
      </c>
      <c r="B146" s="57" t="s">
        <v>72</v>
      </c>
      <c r="C146" s="56">
        <v>52891.87</v>
      </c>
      <c r="D146" s="56" t="s">
        <v>85</v>
      </c>
      <c r="E146" s="38">
        <f t="shared" si="21"/>
        <v>833.48962480904936</v>
      </c>
      <c r="F146" s="38">
        <f t="shared" si="22"/>
        <v>833.5</v>
      </c>
      <c r="G146" s="38">
        <f t="shared" si="26"/>
        <v>-0.19295499999861931</v>
      </c>
      <c r="H146" s="38"/>
      <c r="I146" s="38">
        <f t="shared" si="27"/>
        <v>-0.19295499999861931</v>
      </c>
      <c r="J146" s="38"/>
      <c r="K146" s="38"/>
      <c r="L146" s="38"/>
      <c r="M146" s="38"/>
      <c r="N146" s="38"/>
      <c r="O146" s="38">
        <f t="shared" ca="1" si="24"/>
        <v>-2.2041074195872111E-2</v>
      </c>
      <c r="P146" s="38"/>
      <c r="Q146" s="39">
        <f t="shared" si="25"/>
        <v>37873.370000000003</v>
      </c>
    </row>
    <row r="147" spans="1:18" s="38" customFormat="1" ht="12.75" customHeight="1" x14ac:dyDescent="0.2">
      <c r="A147" s="40" t="s">
        <v>86</v>
      </c>
      <c r="B147" s="41" t="s">
        <v>72</v>
      </c>
      <c r="C147" s="40">
        <v>53040.977700000003</v>
      </c>
      <c r="D147" s="40">
        <v>4.5600000000000002E-2</v>
      </c>
      <c r="E147" s="38">
        <f t="shared" si="21"/>
        <v>841.50714630226378</v>
      </c>
      <c r="F147" s="38">
        <f t="shared" si="22"/>
        <v>841.5</v>
      </c>
      <c r="G147" s="38">
        <f t="shared" si="26"/>
        <v>0.13290499999857275</v>
      </c>
      <c r="J147" s="38">
        <f>+G147</f>
        <v>0.13290499999857275</v>
      </c>
      <c r="O147" s="38">
        <f t="shared" ca="1" si="24"/>
        <v>-2.1578380595690616E-2</v>
      </c>
      <c r="Q147" s="39">
        <f t="shared" si="25"/>
        <v>38022.477700000003</v>
      </c>
      <c r="R147" s="31"/>
    </row>
    <row r="148" spans="1:18" s="38" customFormat="1" ht="12.75" customHeight="1" x14ac:dyDescent="0.2">
      <c r="A148" s="40" t="s">
        <v>86</v>
      </c>
      <c r="B148" s="41" t="s">
        <v>72</v>
      </c>
      <c r="C148" s="61">
        <v>53133.8367</v>
      </c>
      <c r="D148" s="40">
        <v>2.7199999999999998E-2</v>
      </c>
      <c r="E148" s="38">
        <f t="shared" si="21"/>
        <v>846.50017502136006</v>
      </c>
      <c r="F148" s="38">
        <f t="shared" si="22"/>
        <v>846.5</v>
      </c>
      <c r="G148" s="38">
        <f t="shared" si="26"/>
        <v>3.254999995988328E-3</v>
      </c>
      <c r="J148" s="38">
        <f>+G148</f>
        <v>3.254999995988328E-3</v>
      </c>
      <c r="O148" s="38">
        <f t="shared" ca="1" si="24"/>
        <v>-2.1289197095577188E-2</v>
      </c>
      <c r="Q148" s="39">
        <f t="shared" si="25"/>
        <v>38115.3367</v>
      </c>
      <c r="R148" s="31"/>
    </row>
    <row r="149" spans="1:18" s="38" customFormat="1" ht="12.75" customHeight="1" x14ac:dyDescent="0.2">
      <c r="A149" s="40" t="s">
        <v>86</v>
      </c>
      <c r="B149" s="41" t="s">
        <v>76</v>
      </c>
      <c r="C149" s="61">
        <v>53198.907700000003</v>
      </c>
      <c r="D149" s="40">
        <v>3.15E-2</v>
      </c>
      <c r="E149" s="38">
        <f t="shared" si="21"/>
        <v>849.99904289394465</v>
      </c>
      <c r="F149" s="38">
        <f>ROUND(2*E149,0)/2</f>
        <v>850</v>
      </c>
      <c r="G149" s="38">
        <f t="shared" si="26"/>
        <v>-1.7799999994167592E-2</v>
      </c>
      <c r="J149" s="38">
        <f>+G149</f>
        <v>-1.7799999994167592E-2</v>
      </c>
      <c r="O149" s="38">
        <f t="shared" ca="1" si="24"/>
        <v>-2.1086768645497779E-2</v>
      </c>
      <c r="Q149" s="39">
        <f t="shared" si="25"/>
        <v>38180.407700000003</v>
      </c>
      <c r="R149" s="31"/>
    </row>
    <row r="150" spans="1:18" s="31" customFormat="1" ht="12.75" customHeight="1" x14ac:dyDescent="0.2">
      <c r="A150" s="55" t="s">
        <v>526</v>
      </c>
      <c r="B150" s="57" t="s">
        <v>76</v>
      </c>
      <c r="C150" s="62">
        <v>53645.3</v>
      </c>
      <c r="D150" s="56" t="s">
        <v>85</v>
      </c>
      <c r="E150" s="38">
        <f t="shared" si="21"/>
        <v>874.00155825469028</v>
      </c>
      <c r="F150" s="38">
        <f>ROUND(2*E150,0)/2</f>
        <v>874</v>
      </c>
      <c r="G150" s="38">
        <f t="shared" si="26"/>
        <v>2.8980000002775341E-2</v>
      </c>
      <c r="H150" s="38"/>
      <c r="I150" s="38">
        <f>+G150</f>
        <v>2.8980000002775341E-2</v>
      </c>
      <c r="J150" s="38"/>
      <c r="K150" s="38"/>
      <c r="L150" s="38"/>
      <c r="M150" s="38"/>
      <c r="N150" s="38"/>
      <c r="O150" s="38">
        <f t="shared" ca="1" si="24"/>
        <v>-1.9698687844953308E-2</v>
      </c>
      <c r="P150" s="38"/>
      <c r="Q150" s="39">
        <f t="shared" si="25"/>
        <v>38626.800000000003</v>
      </c>
    </row>
    <row r="151" spans="1:18" s="38" customFormat="1" ht="12.75" customHeight="1" x14ac:dyDescent="0.2">
      <c r="A151" s="40" t="s">
        <v>86</v>
      </c>
      <c r="B151" s="41" t="s">
        <v>76</v>
      </c>
      <c r="C151" s="61">
        <v>54445.039799999999</v>
      </c>
      <c r="D151" s="40">
        <v>2.7699999999999999E-2</v>
      </c>
      <c r="E151" s="38">
        <f t="shared" si="21"/>
        <v>917.0035697905065</v>
      </c>
      <c r="F151" s="38">
        <f>ROUND(2*E151,0)/2</f>
        <v>917</v>
      </c>
      <c r="G151" s="38">
        <f t="shared" si="26"/>
        <v>6.6389999992679805E-2</v>
      </c>
      <c r="J151" s="38">
        <f>+G151</f>
        <v>6.6389999992679805E-2</v>
      </c>
      <c r="O151" s="38">
        <f t="shared" ca="1" si="24"/>
        <v>-1.7211709743977781E-2</v>
      </c>
      <c r="Q151" s="39">
        <f t="shared" si="25"/>
        <v>39426.539799999999</v>
      </c>
      <c r="R151" s="31"/>
    </row>
    <row r="152" spans="1:18" s="31" customFormat="1" ht="12.75" customHeight="1" x14ac:dyDescent="0.2">
      <c r="A152" s="59" t="s">
        <v>531</v>
      </c>
      <c r="B152" s="60" t="s">
        <v>76</v>
      </c>
      <c r="C152" s="63">
        <v>59800.9539</v>
      </c>
      <c r="D152" s="66">
        <v>1.9E-3</v>
      </c>
      <c r="E152" s="38">
        <f t="shared" ref="E152" si="28">+(C152-C$7)/C$8</f>
        <v>1204.991087621984</v>
      </c>
      <c r="F152" s="38">
        <f>ROUND(2*E152,0)/2</f>
        <v>1205</v>
      </c>
      <c r="G152" s="38">
        <f t="shared" ref="G152" si="29">+C152-(C$7+F152*C$8)</f>
        <v>-0.16575000000011642</v>
      </c>
      <c r="H152" s="38"/>
      <c r="I152" s="38"/>
      <c r="K152" s="38">
        <f>+G152</f>
        <v>-0.16575000000011642</v>
      </c>
      <c r="L152" s="38"/>
      <c r="M152" s="38"/>
      <c r="N152" s="38"/>
      <c r="O152" s="38">
        <f t="shared" ref="O152" ca="1" si="30">+C$11+C$12*F152</f>
        <v>-5.5474013744405415E-4</v>
      </c>
      <c r="P152" s="38"/>
      <c r="Q152" s="39">
        <f t="shared" ref="Q152" si="31">+C152-15018.5</f>
        <v>44782.4539</v>
      </c>
    </row>
    <row r="153" spans="1:18" s="31" customFormat="1" ht="12.75" customHeight="1" x14ac:dyDescent="0.2">
      <c r="B153" s="32"/>
      <c r="C153" s="64"/>
      <c r="D153" s="33"/>
    </row>
    <row r="154" spans="1:18" s="31" customFormat="1" ht="12.75" customHeight="1" x14ac:dyDescent="0.2">
      <c r="B154" s="32"/>
      <c r="C154" s="64"/>
      <c r="D154" s="33"/>
    </row>
    <row r="155" spans="1:18" s="31" customFormat="1" ht="12.75" customHeight="1" x14ac:dyDescent="0.2">
      <c r="B155" s="32"/>
      <c r="C155" s="64"/>
      <c r="D155" s="33"/>
    </row>
    <row r="156" spans="1:18" s="31" customFormat="1" ht="12.75" customHeight="1" x14ac:dyDescent="0.2">
      <c r="B156" s="32"/>
      <c r="C156" s="64"/>
      <c r="D156" s="33"/>
    </row>
    <row r="157" spans="1:18" s="31" customFormat="1" ht="12.75" customHeight="1" x14ac:dyDescent="0.2">
      <c r="B157" s="32"/>
      <c r="C157" s="33"/>
      <c r="D157" s="33"/>
    </row>
    <row r="158" spans="1:18" s="31" customFormat="1" ht="12.75" customHeight="1" x14ac:dyDescent="0.2">
      <c r="B158" s="32"/>
      <c r="C158" s="33"/>
      <c r="D158" s="33"/>
    </row>
    <row r="159" spans="1:18" s="31" customFormat="1" ht="12.75" customHeight="1" x14ac:dyDescent="0.2">
      <c r="B159" s="32"/>
      <c r="C159" s="33"/>
      <c r="D159" s="33"/>
    </row>
    <row r="160" spans="1:18" s="31" customFormat="1" ht="12.75" customHeight="1" x14ac:dyDescent="0.2">
      <c r="B160" s="32"/>
      <c r="C160" s="33"/>
      <c r="D160" s="33"/>
    </row>
    <row r="161" spans="2:4" s="31" customFormat="1" ht="12.75" customHeight="1" x14ac:dyDescent="0.2">
      <c r="B161" s="32"/>
      <c r="C161" s="33"/>
      <c r="D161" s="33"/>
    </row>
    <row r="162" spans="2:4" s="31" customFormat="1" ht="12.75" customHeight="1" x14ac:dyDescent="0.2">
      <c r="B162" s="32"/>
      <c r="C162" s="33"/>
      <c r="D162" s="33"/>
    </row>
    <row r="163" spans="2:4" s="31" customFormat="1" ht="12.75" customHeight="1" x14ac:dyDescent="0.2">
      <c r="B163" s="32"/>
      <c r="C163" s="33"/>
      <c r="D163" s="33"/>
    </row>
    <row r="164" spans="2:4" s="31" customFormat="1" ht="12.75" customHeight="1" x14ac:dyDescent="0.2">
      <c r="B164" s="32"/>
      <c r="C164" s="33"/>
      <c r="D164" s="33"/>
    </row>
    <row r="165" spans="2:4" s="31" customFormat="1" ht="12.75" customHeight="1" x14ac:dyDescent="0.2">
      <c r="B165" s="32"/>
      <c r="C165" s="33"/>
      <c r="D165" s="33"/>
    </row>
    <row r="166" spans="2:4" s="31" customFormat="1" ht="12.75" customHeight="1" x14ac:dyDescent="0.2">
      <c r="B166" s="32"/>
      <c r="C166" s="33"/>
      <c r="D166" s="33"/>
    </row>
    <row r="167" spans="2:4" s="31" customFormat="1" ht="12.75" customHeight="1" x14ac:dyDescent="0.2">
      <c r="B167" s="32"/>
      <c r="C167" s="33"/>
      <c r="D167" s="33"/>
    </row>
    <row r="168" spans="2:4" s="31" customFormat="1" ht="12.75" customHeight="1" x14ac:dyDescent="0.2">
      <c r="B168" s="32"/>
      <c r="C168" s="33"/>
      <c r="D168" s="33"/>
    </row>
    <row r="169" spans="2:4" s="31" customFormat="1" ht="12.75" customHeight="1" x14ac:dyDescent="0.2">
      <c r="B169" s="32"/>
      <c r="C169" s="33"/>
      <c r="D169" s="33"/>
    </row>
    <row r="170" spans="2:4" s="31" customFormat="1" ht="12.75" customHeight="1" x14ac:dyDescent="0.2">
      <c r="B170" s="32"/>
      <c r="C170" s="33"/>
      <c r="D170" s="33"/>
    </row>
    <row r="171" spans="2:4" s="31" customFormat="1" ht="12.75" customHeight="1" x14ac:dyDescent="0.2">
      <c r="B171" s="32"/>
      <c r="C171" s="33"/>
      <c r="D171" s="33"/>
    </row>
    <row r="172" spans="2:4" s="31" customFormat="1" ht="12.75" customHeight="1" x14ac:dyDescent="0.2">
      <c r="B172" s="32"/>
      <c r="C172" s="33"/>
      <c r="D172" s="33"/>
    </row>
    <row r="173" spans="2:4" s="31" customFormat="1" ht="12.75" customHeight="1" x14ac:dyDescent="0.2">
      <c r="B173" s="32"/>
      <c r="C173" s="33"/>
      <c r="D173" s="33"/>
    </row>
    <row r="174" spans="2:4" s="31" customFormat="1" ht="12.75" customHeight="1" x14ac:dyDescent="0.2">
      <c r="B174" s="32"/>
      <c r="C174" s="33"/>
      <c r="D174" s="33"/>
    </row>
    <row r="175" spans="2:4" s="31" customFormat="1" ht="12.75" customHeight="1" x14ac:dyDescent="0.2">
      <c r="B175" s="32"/>
      <c r="C175" s="33"/>
      <c r="D175" s="33"/>
    </row>
    <row r="176" spans="2:4" s="31" customFormat="1" ht="12.75" customHeight="1" x14ac:dyDescent="0.2">
      <c r="B176" s="32"/>
      <c r="C176" s="33"/>
      <c r="D176" s="33"/>
    </row>
    <row r="177" spans="2:4" s="31" customFormat="1" ht="12.75" customHeight="1" x14ac:dyDescent="0.2">
      <c r="B177" s="32"/>
      <c r="C177" s="33"/>
      <c r="D177" s="33"/>
    </row>
    <row r="178" spans="2:4" s="31" customFormat="1" ht="12.75" customHeight="1" x14ac:dyDescent="0.2">
      <c r="B178" s="32"/>
      <c r="C178" s="33"/>
      <c r="D178" s="33"/>
    </row>
    <row r="179" spans="2:4" s="31" customFormat="1" ht="12.75" customHeight="1" x14ac:dyDescent="0.2">
      <c r="B179" s="32"/>
      <c r="C179" s="33"/>
      <c r="D179" s="33"/>
    </row>
    <row r="180" spans="2:4" s="31" customFormat="1" ht="12.75" customHeight="1" x14ac:dyDescent="0.2">
      <c r="B180" s="32"/>
      <c r="C180" s="33"/>
      <c r="D180" s="33"/>
    </row>
    <row r="181" spans="2:4" s="31" customFormat="1" ht="12.75" customHeight="1" x14ac:dyDescent="0.2">
      <c r="B181" s="32"/>
      <c r="C181" s="33"/>
      <c r="D181" s="33"/>
    </row>
    <row r="182" spans="2:4" s="31" customFormat="1" ht="12.75" customHeight="1" x14ac:dyDescent="0.2">
      <c r="B182" s="32"/>
      <c r="C182" s="33"/>
      <c r="D182" s="33"/>
    </row>
    <row r="183" spans="2:4" s="31" customFormat="1" ht="12.75" customHeight="1" x14ac:dyDescent="0.2">
      <c r="B183" s="32"/>
      <c r="C183" s="33"/>
      <c r="D183" s="33"/>
    </row>
    <row r="184" spans="2:4" x14ac:dyDescent="0.2">
      <c r="B184" s="17"/>
      <c r="C184" s="11"/>
      <c r="D184" s="11"/>
    </row>
    <row r="185" spans="2:4" x14ac:dyDescent="0.2">
      <c r="B185" s="17"/>
      <c r="C185" s="11"/>
      <c r="D185" s="11"/>
    </row>
    <row r="186" spans="2:4" x14ac:dyDescent="0.2">
      <c r="B186" s="17"/>
      <c r="C186" s="11"/>
      <c r="D186" s="11"/>
    </row>
    <row r="187" spans="2:4" x14ac:dyDescent="0.2">
      <c r="B187" s="17"/>
      <c r="C187" s="11"/>
      <c r="D187" s="11"/>
    </row>
    <row r="188" spans="2:4" x14ac:dyDescent="0.2">
      <c r="B188" s="17"/>
      <c r="C188" s="11"/>
      <c r="D188" s="11"/>
    </row>
    <row r="189" spans="2:4" x14ac:dyDescent="0.2">
      <c r="B189" s="17"/>
      <c r="C189" s="11"/>
      <c r="D189" s="11"/>
    </row>
    <row r="190" spans="2:4" x14ac:dyDescent="0.2">
      <c r="B190" s="17"/>
      <c r="C190" s="11"/>
      <c r="D190" s="11"/>
    </row>
    <row r="191" spans="2:4" x14ac:dyDescent="0.2">
      <c r="B191" s="17"/>
      <c r="C191" s="11"/>
      <c r="D191" s="11"/>
    </row>
    <row r="192" spans="2:4" x14ac:dyDescent="0.2">
      <c r="B192" s="17"/>
      <c r="C192" s="11"/>
      <c r="D192" s="11"/>
    </row>
    <row r="193" spans="2:4" x14ac:dyDescent="0.2">
      <c r="B193" s="17"/>
      <c r="C193" s="11"/>
      <c r="D193" s="11"/>
    </row>
    <row r="194" spans="2:4" x14ac:dyDescent="0.2">
      <c r="B194" s="17"/>
      <c r="C194" s="11"/>
      <c r="D194" s="11"/>
    </row>
    <row r="195" spans="2:4" x14ac:dyDescent="0.2">
      <c r="B195" s="17"/>
      <c r="C195" s="11"/>
      <c r="D195" s="11"/>
    </row>
    <row r="196" spans="2:4" x14ac:dyDescent="0.2">
      <c r="B196" s="17"/>
      <c r="C196" s="11"/>
      <c r="D196" s="11"/>
    </row>
    <row r="197" spans="2:4" x14ac:dyDescent="0.2">
      <c r="B197" s="17"/>
      <c r="C197" s="11"/>
      <c r="D197" s="11"/>
    </row>
    <row r="198" spans="2:4" x14ac:dyDescent="0.2">
      <c r="C198" s="11"/>
      <c r="D198" s="11"/>
    </row>
    <row r="199" spans="2:4" x14ac:dyDescent="0.2">
      <c r="C199" s="11"/>
      <c r="D199" s="11"/>
    </row>
    <row r="200" spans="2:4" x14ac:dyDescent="0.2">
      <c r="C200" s="11"/>
      <c r="D200" s="11"/>
    </row>
    <row r="201" spans="2:4" x14ac:dyDescent="0.2">
      <c r="C201" s="11"/>
      <c r="D201" s="11"/>
    </row>
    <row r="202" spans="2:4" x14ac:dyDescent="0.2">
      <c r="C202" s="11"/>
      <c r="D202" s="11"/>
    </row>
    <row r="203" spans="2:4" x14ac:dyDescent="0.2">
      <c r="C203" s="11"/>
      <c r="D203" s="11"/>
    </row>
    <row r="204" spans="2:4" x14ac:dyDescent="0.2">
      <c r="C204" s="11"/>
      <c r="D204" s="11"/>
    </row>
    <row r="205" spans="2:4" x14ac:dyDescent="0.2">
      <c r="C205" s="11"/>
      <c r="D205" s="11"/>
    </row>
    <row r="206" spans="2:4" x14ac:dyDescent="0.2">
      <c r="C206" s="11"/>
      <c r="D206" s="11"/>
    </row>
    <row r="207" spans="2:4" x14ac:dyDescent="0.2">
      <c r="C207" s="11"/>
      <c r="D207" s="11"/>
    </row>
    <row r="208" spans="2:4" x14ac:dyDescent="0.2">
      <c r="C208" s="11"/>
      <c r="D208" s="11"/>
    </row>
    <row r="209" spans="3:4" x14ac:dyDescent="0.2">
      <c r="C209" s="11"/>
      <c r="D209" s="11"/>
    </row>
    <row r="210" spans="3:4" x14ac:dyDescent="0.2">
      <c r="C210" s="11"/>
      <c r="D210" s="11"/>
    </row>
    <row r="211" spans="3:4" x14ac:dyDescent="0.2">
      <c r="C211" s="11"/>
      <c r="D211" s="11"/>
    </row>
    <row r="212" spans="3:4" x14ac:dyDescent="0.2">
      <c r="C212" s="11"/>
      <c r="D212" s="11"/>
    </row>
    <row r="213" spans="3:4" x14ac:dyDescent="0.2">
      <c r="C213" s="11"/>
      <c r="D213" s="11"/>
    </row>
    <row r="214" spans="3:4" x14ac:dyDescent="0.2">
      <c r="C214" s="11"/>
      <c r="D214" s="11"/>
    </row>
    <row r="215" spans="3:4" x14ac:dyDescent="0.2">
      <c r="C215" s="11"/>
      <c r="D215" s="11"/>
    </row>
    <row r="216" spans="3:4" x14ac:dyDescent="0.2">
      <c r="C216" s="11"/>
      <c r="D216" s="11"/>
    </row>
    <row r="217" spans="3:4" x14ac:dyDescent="0.2">
      <c r="C217" s="11"/>
      <c r="D217" s="11"/>
    </row>
    <row r="218" spans="3:4" x14ac:dyDescent="0.2">
      <c r="C218" s="11"/>
      <c r="D218" s="11"/>
    </row>
    <row r="219" spans="3:4" x14ac:dyDescent="0.2">
      <c r="C219" s="11"/>
      <c r="D219" s="11"/>
    </row>
    <row r="220" spans="3:4" x14ac:dyDescent="0.2">
      <c r="C220" s="11"/>
      <c r="D220" s="11"/>
    </row>
    <row r="221" spans="3:4" x14ac:dyDescent="0.2">
      <c r="C221" s="11"/>
      <c r="D221" s="11"/>
    </row>
    <row r="222" spans="3:4" x14ac:dyDescent="0.2">
      <c r="C222" s="11"/>
      <c r="D222" s="11"/>
    </row>
    <row r="223" spans="3:4" x14ac:dyDescent="0.2">
      <c r="C223" s="11"/>
      <c r="D223" s="11"/>
    </row>
    <row r="224" spans="3:4" x14ac:dyDescent="0.2">
      <c r="C224" s="11"/>
      <c r="D224" s="11"/>
    </row>
    <row r="225" spans="3:4" x14ac:dyDescent="0.2">
      <c r="C225" s="11"/>
      <c r="D225" s="11"/>
    </row>
    <row r="226" spans="3:4" x14ac:dyDescent="0.2">
      <c r="C226" s="11"/>
      <c r="D226" s="11"/>
    </row>
    <row r="227" spans="3:4" x14ac:dyDescent="0.2">
      <c r="C227" s="11"/>
      <c r="D227" s="11"/>
    </row>
    <row r="228" spans="3:4" x14ac:dyDescent="0.2">
      <c r="C228" s="11"/>
      <c r="D228" s="11"/>
    </row>
    <row r="229" spans="3:4" x14ac:dyDescent="0.2">
      <c r="C229" s="11"/>
      <c r="D229" s="11"/>
    </row>
    <row r="230" spans="3:4" x14ac:dyDescent="0.2">
      <c r="C230" s="11"/>
      <c r="D230" s="11"/>
    </row>
    <row r="231" spans="3:4" x14ac:dyDescent="0.2">
      <c r="C231" s="11"/>
      <c r="D231" s="11"/>
    </row>
    <row r="232" spans="3:4" x14ac:dyDescent="0.2">
      <c r="C232" s="11"/>
      <c r="D232" s="11"/>
    </row>
    <row r="233" spans="3:4" x14ac:dyDescent="0.2">
      <c r="C233" s="11"/>
      <c r="D233" s="11"/>
    </row>
    <row r="234" spans="3:4" x14ac:dyDescent="0.2">
      <c r="C234" s="11"/>
      <c r="D234" s="11"/>
    </row>
    <row r="235" spans="3:4" x14ac:dyDescent="0.2">
      <c r="C235" s="11"/>
      <c r="D235" s="11"/>
    </row>
    <row r="236" spans="3:4" x14ac:dyDescent="0.2">
      <c r="C236" s="11"/>
      <c r="D236" s="11"/>
    </row>
    <row r="237" spans="3:4" x14ac:dyDescent="0.2">
      <c r="C237" s="11"/>
      <c r="D237" s="11"/>
    </row>
    <row r="238" spans="3:4" x14ac:dyDescent="0.2">
      <c r="C238" s="11"/>
      <c r="D238" s="11"/>
    </row>
    <row r="239" spans="3:4" x14ac:dyDescent="0.2">
      <c r="C239" s="11"/>
      <c r="D239" s="11"/>
    </row>
    <row r="240" spans="3:4" x14ac:dyDescent="0.2">
      <c r="C240" s="11"/>
      <c r="D240" s="11"/>
    </row>
    <row r="241" spans="3:4" x14ac:dyDescent="0.2">
      <c r="C241" s="11"/>
      <c r="D241" s="11"/>
    </row>
    <row r="242" spans="3:4" x14ac:dyDescent="0.2">
      <c r="C242" s="11"/>
      <c r="D242" s="11"/>
    </row>
    <row r="243" spans="3:4" x14ac:dyDescent="0.2">
      <c r="C243" s="11"/>
      <c r="D243" s="11"/>
    </row>
    <row r="244" spans="3:4" x14ac:dyDescent="0.2">
      <c r="C244" s="11"/>
      <c r="D244" s="11"/>
    </row>
    <row r="245" spans="3:4" x14ac:dyDescent="0.2">
      <c r="C245" s="11"/>
      <c r="D245" s="11"/>
    </row>
    <row r="246" spans="3:4" x14ac:dyDescent="0.2">
      <c r="C246" s="11"/>
      <c r="D246" s="11"/>
    </row>
    <row r="247" spans="3:4" x14ac:dyDescent="0.2">
      <c r="C247" s="11"/>
      <c r="D247" s="11"/>
    </row>
    <row r="248" spans="3:4" x14ac:dyDescent="0.2">
      <c r="C248" s="11"/>
      <c r="D248" s="11"/>
    </row>
    <row r="249" spans="3:4" x14ac:dyDescent="0.2">
      <c r="C249" s="11"/>
      <c r="D249" s="11"/>
    </row>
    <row r="250" spans="3:4" x14ac:dyDescent="0.2">
      <c r="C250" s="11"/>
      <c r="D250" s="11"/>
    </row>
    <row r="251" spans="3:4" x14ac:dyDescent="0.2">
      <c r="C251" s="11"/>
      <c r="D251" s="11"/>
    </row>
    <row r="252" spans="3:4" x14ac:dyDescent="0.2">
      <c r="C252" s="11"/>
      <c r="D252" s="11"/>
    </row>
    <row r="253" spans="3:4" x14ac:dyDescent="0.2">
      <c r="C253" s="11"/>
      <c r="D253" s="11"/>
    </row>
    <row r="254" spans="3:4" x14ac:dyDescent="0.2">
      <c r="C254" s="11"/>
      <c r="D254" s="11"/>
    </row>
    <row r="255" spans="3:4" x14ac:dyDescent="0.2">
      <c r="C255" s="11"/>
      <c r="D255" s="11"/>
    </row>
    <row r="256" spans="3:4" x14ac:dyDescent="0.2">
      <c r="C256" s="11"/>
      <c r="D256" s="11"/>
    </row>
    <row r="257" spans="3:4" x14ac:dyDescent="0.2">
      <c r="C257" s="11"/>
      <c r="D257" s="11"/>
    </row>
    <row r="258" spans="3:4" x14ac:dyDescent="0.2">
      <c r="C258" s="11"/>
      <c r="D258" s="11"/>
    </row>
    <row r="259" spans="3:4" x14ac:dyDescent="0.2">
      <c r="C259" s="11"/>
      <c r="D259" s="11"/>
    </row>
    <row r="260" spans="3:4" x14ac:dyDescent="0.2">
      <c r="C260" s="11"/>
      <c r="D260" s="11"/>
    </row>
    <row r="261" spans="3:4" x14ac:dyDescent="0.2">
      <c r="C261" s="11"/>
      <c r="D261" s="11"/>
    </row>
    <row r="262" spans="3:4" x14ac:dyDescent="0.2">
      <c r="C262" s="11"/>
      <c r="D262" s="11"/>
    </row>
    <row r="263" spans="3:4" x14ac:dyDescent="0.2">
      <c r="C263" s="11"/>
      <c r="D263" s="11"/>
    </row>
    <row r="264" spans="3:4" x14ac:dyDescent="0.2">
      <c r="C264" s="11"/>
      <c r="D264" s="11"/>
    </row>
    <row r="265" spans="3:4" x14ac:dyDescent="0.2">
      <c r="C265" s="11"/>
      <c r="D265" s="11"/>
    </row>
    <row r="266" spans="3:4" x14ac:dyDescent="0.2">
      <c r="C266" s="11"/>
      <c r="D266" s="11"/>
    </row>
    <row r="267" spans="3:4" x14ac:dyDescent="0.2">
      <c r="C267" s="11"/>
      <c r="D267" s="11"/>
    </row>
    <row r="268" spans="3:4" x14ac:dyDescent="0.2">
      <c r="C268" s="11"/>
      <c r="D268" s="11"/>
    </row>
    <row r="269" spans="3:4" x14ac:dyDescent="0.2">
      <c r="C269" s="11"/>
      <c r="D269" s="11"/>
    </row>
    <row r="270" spans="3:4" x14ac:dyDescent="0.2">
      <c r="C270" s="11"/>
      <c r="D270" s="11"/>
    </row>
    <row r="271" spans="3:4" x14ac:dyDescent="0.2">
      <c r="C271" s="11"/>
      <c r="D271" s="11"/>
    </row>
    <row r="272" spans="3:4" x14ac:dyDescent="0.2">
      <c r="C272" s="11"/>
      <c r="D272" s="11"/>
    </row>
    <row r="273" spans="3:4" x14ac:dyDescent="0.2">
      <c r="C273" s="11"/>
      <c r="D273" s="11"/>
    </row>
    <row r="274" spans="3:4" x14ac:dyDescent="0.2">
      <c r="C274" s="11"/>
      <c r="D274" s="11"/>
    </row>
    <row r="275" spans="3:4" x14ac:dyDescent="0.2">
      <c r="C275" s="11"/>
      <c r="D275" s="11"/>
    </row>
    <row r="276" spans="3:4" x14ac:dyDescent="0.2">
      <c r="C276" s="11"/>
      <c r="D276" s="11"/>
    </row>
    <row r="277" spans="3:4" x14ac:dyDescent="0.2">
      <c r="C277" s="11"/>
      <c r="D277" s="11"/>
    </row>
    <row r="278" spans="3:4" x14ac:dyDescent="0.2">
      <c r="C278" s="11"/>
      <c r="D278" s="11"/>
    </row>
    <row r="279" spans="3:4" x14ac:dyDescent="0.2">
      <c r="C279" s="11"/>
      <c r="D279" s="11"/>
    </row>
    <row r="280" spans="3:4" x14ac:dyDescent="0.2">
      <c r="C280" s="11"/>
      <c r="D280" s="11"/>
    </row>
    <row r="281" spans="3:4" x14ac:dyDescent="0.2">
      <c r="C281" s="11"/>
      <c r="D281" s="11"/>
    </row>
    <row r="282" spans="3:4" x14ac:dyDescent="0.2">
      <c r="C282" s="11"/>
      <c r="D282" s="11"/>
    </row>
    <row r="283" spans="3:4" x14ac:dyDescent="0.2">
      <c r="C283" s="11"/>
      <c r="D283" s="11"/>
    </row>
    <row r="284" spans="3:4" x14ac:dyDescent="0.2">
      <c r="C284" s="11"/>
      <c r="D284" s="11"/>
    </row>
    <row r="285" spans="3:4" x14ac:dyDescent="0.2">
      <c r="C285" s="11"/>
      <c r="D285" s="11"/>
    </row>
    <row r="286" spans="3:4" x14ac:dyDescent="0.2">
      <c r="C286" s="11"/>
      <c r="D286" s="11"/>
    </row>
    <row r="287" spans="3:4" x14ac:dyDescent="0.2">
      <c r="C287" s="11"/>
      <c r="D287" s="11"/>
    </row>
    <row r="288" spans="3:4" x14ac:dyDescent="0.2">
      <c r="C288" s="11"/>
      <c r="D288" s="11"/>
    </row>
    <row r="289" spans="3:4" x14ac:dyDescent="0.2">
      <c r="C289" s="11"/>
      <c r="D289" s="11"/>
    </row>
    <row r="290" spans="3:4" x14ac:dyDescent="0.2">
      <c r="C290" s="11"/>
      <c r="D290" s="11"/>
    </row>
    <row r="291" spans="3:4" x14ac:dyDescent="0.2">
      <c r="C291" s="11"/>
      <c r="D291" s="11"/>
    </row>
    <row r="292" spans="3:4" x14ac:dyDescent="0.2">
      <c r="C292" s="11"/>
      <c r="D292" s="11"/>
    </row>
    <row r="293" spans="3:4" x14ac:dyDescent="0.2">
      <c r="C293" s="11"/>
      <c r="D293" s="11"/>
    </row>
    <row r="294" spans="3:4" x14ac:dyDescent="0.2">
      <c r="C294" s="11"/>
      <c r="D294" s="11"/>
    </row>
    <row r="295" spans="3:4" x14ac:dyDescent="0.2">
      <c r="C295" s="11"/>
      <c r="D295" s="11"/>
    </row>
    <row r="296" spans="3:4" x14ac:dyDescent="0.2">
      <c r="C296" s="11"/>
      <c r="D296" s="11"/>
    </row>
    <row r="297" spans="3:4" x14ac:dyDescent="0.2">
      <c r="C297" s="11"/>
      <c r="D297" s="11"/>
    </row>
    <row r="298" spans="3:4" x14ac:dyDescent="0.2">
      <c r="C298" s="11"/>
      <c r="D298" s="11"/>
    </row>
    <row r="299" spans="3:4" x14ac:dyDescent="0.2">
      <c r="C299" s="11"/>
      <c r="D299" s="11"/>
    </row>
    <row r="300" spans="3:4" x14ac:dyDescent="0.2">
      <c r="C300" s="11"/>
      <c r="D300" s="11"/>
    </row>
    <row r="301" spans="3:4" x14ac:dyDescent="0.2">
      <c r="C301" s="11"/>
      <c r="D301" s="11"/>
    </row>
    <row r="302" spans="3:4" x14ac:dyDescent="0.2">
      <c r="C302" s="11"/>
      <c r="D302" s="11"/>
    </row>
    <row r="303" spans="3:4" x14ac:dyDescent="0.2">
      <c r="C303" s="11"/>
      <c r="D303" s="11"/>
    </row>
    <row r="304" spans="3:4" x14ac:dyDescent="0.2">
      <c r="C304" s="11"/>
      <c r="D304" s="11"/>
    </row>
    <row r="305" spans="3:4" x14ac:dyDescent="0.2">
      <c r="C305" s="11"/>
      <c r="D305" s="11"/>
    </row>
    <row r="306" spans="3:4" x14ac:dyDescent="0.2">
      <c r="C306" s="11"/>
      <c r="D306" s="11"/>
    </row>
    <row r="307" spans="3:4" x14ac:dyDescent="0.2">
      <c r="C307" s="11"/>
      <c r="D307" s="11"/>
    </row>
    <row r="308" spans="3:4" x14ac:dyDescent="0.2">
      <c r="C308" s="11"/>
      <c r="D308" s="11"/>
    </row>
    <row r="309" spans="3:4" x14ac:dyDescent="0.2">
      <c r="C309" s="11"/>
      <c r="D309" s="11"/>
    </row>
    <row r="310" spans="3:4" x14ac:dyDescent="0.2">
      <c r="C310" s="11"/>
      <c r="D310" s="11"/>
    </row>
    <row r="311" spans="3:4" x14ac:dyDescent="0.2">
      <c r="C311" s="11"/>
      <c r="D311" s="11"/>
    </row>
    <row r="312" spans="3:4" x14ac:dyDescent="0.2">
      <c r="C312" s="11"/>
      <c r="D312" s="11"/>
    </row>
    <row r="313" spans="3:4" x14ac:dyDescent="0.2">
      <c r="C313" s="11"/>
      <c r="D313" s="11"/>
    </row>
    <row r="314" spans="3:4" x14ac:dyDescent="0.2">
      <c r="C314" s="11"/>
      <c r="D314" s="11"/>
    </row>
    <row r="315" spans="3:4" x14ac:dyDescent="0.2">
      <c r="C315" s="11"/>
      <c r="D315" s="11"/>
    </row>
    <row r="316" spans="3:4" x14ac:dyDescent="0.2">
      <c r="C316" s="11"/>
      <c r="D316" s="11"/>
    </row>
    <row r="317" spans="3:4" x14ac:dyDescent="0.2">
      <c r="C317" s="11"/>
      <c r="D317" s="11"/>
    </row>
    <row r="318" spans="3:4" x14ac:dyDescent="0.2">
      <c r="C318" s="11"/>
      <c r="D318" s="11"/>
    </row>
    <row r="319" spans="3:4" x14ac:dyDescent="0.2">
      <c r="C319" s="11"/>
      <c r="D319" s="11"/>
    </row>
    <row r="320" spans="3:4" x14ac:dyDescent="0.2">
      <c r="C320" s="11"/>
      <c r="D320" s="11"/>
    </row>
    <row r="321" spans="3:4" x14ac:dyDescent="0.2">
      <c r="C321" s="11"/>
      <c r="D321" s="11"/>
    </row>
    <row r="322" spans="3:4" x14ac:dyDescent="0.2">
      <c r="C322" s="11"/>
      <c r="D322" s="11"/>
    </row>
    <row r="323" spans="3:4" x14ac:dyDescent="0.2">
      <c r="C323" s="11"/>
      <c r="D323" s="11"/>
    </row>
    <row r="324" spans="3:4" x14ac:dyDescent="0.2">
      <c r="C324" s="11"/>
      <c r="D324" s="11"/>
    </row>
    <row r="325" spans="3:4" x14ac:dyDescent="0.2">
      <c r="C325" s="11"/>
      <c r="D325" s="11"/>
    </row>
    <row r="326" spans="3:4" x14ac:dyDescent="0.2">
      <c r="C326" s="11"/>
      <c r="D326" s="11"/>
    </row>
    <row r="327" spans="3:4" x14ac:dyDescent="0.2">
      <c r="C327" s="11"/>
      <c r="D327" s="11"/>
    </row>
    <row r="328" spans="3:4" x14ac:dyDescent="0.2">
      <c r="C328" s="11"/>
      <c r="D328" s="11"/>
    </row>
    <row r="329" spans="3:4" x14ac:dyDescent="0.2">
      <c r="C329" s="11"/>
      <c r="D329" s="11"/>
    </row>
    <row r="330" spans="3:4" x14ac:dyDescent="0.2">
      <c r="C330" s="11"/>
      <c r="D330" s="11"/>
    </row>
    <row r="331" spans="3:4" x14ac:dyDescent="0.2">
      <c r="C331" s="11"/>
      <c r="D331" s="11"/>
    </row>
    <row r="332" spans="3:4" x14ac:dyDescent="0.2">
      <c r="C332" s="11"/>
      <c r="D332" s="11"/>
    </row>
    <row r="333" spans="3:4" x14ac:dyDescent="0.2">
      <c r="C333" s="11"/>
      <c r="D333" s="11"/>
    </row>
    <row r="334" spans="3:4" x14ac:dyDescent="0.2">
      <c r="C334" s="11"/>
      <c r="D334" s="11"/>
    </row>
    <row r="335" spans="3:4" x14ac:dyDescent="0.2">
      <c r="C335" s="11"/>
      <c r="D335" s="11"/>
    </row>
    <row r="336" spans="3:4" x14ac:dyDescent="0.2">
      <c r="C336" s="11"/>
      <c r="D336" s="11"/>
    </row>
    <row r="337" spans="3:4" x14ac:dyDescent="0.2">
      <c r="C337" s="11"/>
      <c r="D337" s="11"/>
    </row>
    <row r="338" spans="3:4" x14ac:dyDescent="0.2">
      <c r="C338" s="11"/>
      <c r="D338" s="11"/>
    </row>
    <row r="339" spans="3:4" x14ac:dyDescent="0.2">
      <c r="C339" s="11"/>
      <c r="D339" s="11"/>
    </row>
    <row r="340" spans="3:4" x14ac:dyDescent="0.2">
      <c r="C340" s="11"/>
      <c r="D340" s="11"/>
    </row>
    <row r="341" spans="3:4" x14ac:dyDescent="0.2">
      <c r="C341" s="11"/>
      <c r="D341" s="11"/>
    </row>
    <row r="342" spans="3:4" x14ac:dyDescent="0.2">
      <c r="C342" s="11"/>
      <c r="D342" s="11"/>
    </row>
    <row r="343" spans="3:4" x14ac:dyDescent="0.2">
      <c r="C343" s="11"/>
      <c r="D343" s="11"/>
    </row>
    <row r="344" spans="3:4" x14ac:dyDescent="0.2">
      <c r="C344" s="11"/>
      <c r="D344" s="11"/>
    </row>
    <row r="345" spans="3:4" x14ac:dyDescent="0.2">
      <c r="C345" s="11"/>
      <c r="D345" s="11"/>
    </row>
    <row r="346" spans="3:4" x14ac:dyDescent="0.2">
      <c r="C346" s="11"/>
      <c r="D346" s="11"/>
    </row>
    <row r="347" spans="3:4" x14ac:dyDescent="0.2">
      <c r="C347" s="11"/>
      <c r="D347" s="11"/>
    </row>
    <row r="348" spans="3:4" x14ac:dyDescent="0.2">
      <c r="C348" s="11"/>
      <c r="D348" s="11"/>
    </row>
    <row r="349" spans="3:4" x14ac:dyDescent="0.2">
      <c r="C349" s="11"/>
      <c r="D349" s="11"/>
    </row>
    <row r="350" spans="3:4" x14ac:dyDescent="0.2">
      <c r="C350" s="11"/>
      <c r="D350" s="11"/>
    </row>
    <row r="351" spans="3:4" x14ac:dyDescent="0.2">
      <c r="C351" s="11"/>
      <c r="D351" s="11"/>
    </row>
    <row r="352" spans="3:4" x14ac:dyDescent="0.2">
      <c r="C352" s="11"/>
      <c r="D352" s="11"/>
    </row>
    <row r="353" spans="3:4" x14ac:dyDescent="0.2">
      <c r="C353" s="11"/>
      <c r="D353" s="11"/>
    </row>
    <row r="354" spans="3:4" x14ac:dyDescent="0.2">
      <c r="C354" s="11"/>
      <c r="D354" s="11"/>
    </row>
    <row r="355" spans="3:4" x14ac:dyDescent="0.2">
      <c r="C355" s="11"/>
      <c r="D355" s="11"/>
    </row>
    <row r="356" spans="3:4" x14ac:dyDescent="0.2">
      <c r="C356" s="11"/>
      <c r="D356" s="11"/>
    </row>
    <row r="357" spans="3:4" x14ac:dyDescent="0.2">
      <c r="C357" s="11"/>
      <c r="D357" s="11"/>
    </row>
    <row r="358" spans="3:4" x14ac:dyDescent="0.2">
      <c r="C358" s="11"/>
      <c r="D358" s="11"/>
    </row>
    <row r="359" spans="3:4" x14ac:dyDescent="0.2">
      <c r="C359" s="11"/>
      <c r="D359" s="11"/>
    </row>
    <row r="360" spans="3:4" x14ac:dyDescent="0.2">
      <c r="C360" s="11"/>
      <c r="D360" s="11"/>
    </row>
    <row r="361" spans="3:4" x14ac:dyDescent="0.2">
      <c r="C361" s="11"/>
      <c r="D361" s="11"/>
    </row>
    <row r="362" spans="3:4" x14ac:dyDescent="0.2">
      <c r="C362" s="11"/>
      <c r="D362" s="11"/>
    </row>
    <row r="363" spans="3:4" x14ac:dyDescent="0.2">
      <c r="C363" s="11"/>
      <c r="D363" s="11"/>
    </row>
    <row r="364" spans="3:4" x14ac:dyDescent="0.2">
      <c r="C364" s="11"/>
      <c r="D364" s="11"/>
    </row>
    <row r="365" spans="3:4" x14ac:dyDescent="0.2">
      <c r="C365" s="11"/>
      <c r="D365" s="11"/>
    </row>
    <row r="366" spans="3:4" x14ac:dyDescent="0.2">
      <c r="C366" s="11"/>
      <c r="D366" s="11"/>
    </row>
    <row r="367" spans="3:4" x14ac:dyDescent="0.2">
      <c r="C367" s="11"/>
      <c r="D367" s="11"/>
    </row>
    <row r="368" spans="3:4" x14ac:dyDescent="0.2">
      <c r="C368" s="11"/>
      <c r="D368" s="11"/>
    </row>
    <row r="369" spans="3:4" x14ac:dyDescent="0.2">
      <c r="C369" s="11"/>
      <c r="D369" s="11"/>
    </row>
    <row r="370" spans="3:4" x14ac:dyDescent="0.2">
      <c r="C370" s="11"/>
      <c r="D370" s="11"/>
    </row>
    <row r="371" spans="3:4" x14ac:dyDescent="0.2">
      <c r="C371" s="11"/>
      <c r="D371" s="11"/>
    </row>
    <row r="372" spans="3:4" x14ac:dyDescent="0.2">
      <c r="C372" s="11"/>
      <c r="D372" s="11"/>
    </row>
    <row r="373" spans="3:4" x14ac:dyDescent="0.2">
      <c r="C373" s="11"/>
      <c r="D373" s="11"/>
    </row>
    <row r="374" spans="3:4" x14ac:dyDescent="0.2">
      <c r="C374" s="11"/>
      <c r="D374" s="11"/>
    </row>
    <row r="375" spans="3:4" x14ac:dyDescent="0.2">
      <c r="C375" s="11"/>
      <c r="D375" s="11"/>
    </row>
    <row r="376" spans="3:4" x14ac:dyDescent="0.2">
      <c r="C376" s="11"/>
      <c r="D376" s="11"/>
    </row>
    <row r="377" spans="3:4" x14ac:dyDescent="0.2">
      <c r="C377" s="11"/>
      <c r="D377" s="11"/>
    </row>
    <row r="378" spans="3:4" x14ac:dyDescent="0.2">
      <c r="C378" s="11"/>
      <c r="D378" s="11"/>
    </row>
    <row r="379" spans="3:4" x14ac:dyDescent="0.2">
      <c r="C379" s="11"/>
      <c r="D379" s="11"/>
    </row>
    <row r="380" spans="3:4" x14ac:dyDescent="0.2">
      <c r="C380" s="11"/>
      <c r="D380" s="11"/>
    </row>
    <row r="381" spans="3:4" x14ac:dyDescent="0.2">
      <c r="C381" s="11"/>
      <c r="D381" s="11"/>
    </row>
    <row r="382" spans="3:4" x14ac:dyDescent="0.2">
      <c r="C382" s="11"/>
      <c r="D382" s="11"/>
    </row>
    <row r="383" spans="3:4" x14ac:dyDescent="0.2">
      <c r="C383" s="11"/>
      <c r="D383" s="11"/>
    </row>
    <row r="384" spans="3:4" x14ac:dyDescent="0.2">
      <c r="C384" s="11"/>
      <c r="D384" s="11"/>
    </row>
    <row r="385" spans="3:4" x14ac:dyDescent="0.2">
      <c r="C385" s="11"/>
      <c r="D385" s="11"/>
    </row>
    <row r="386" spans="3:4" x14ac:dyDescent="0.2">
      <c r="C386" s="11"/>
      <c r="D386" s="11"/>
    </row>
    <row r="387" spans="3:4" x14ac:dyDescent="0.2">
      <c r="C387" s="11"/>
      <c r="D387" s="11"/>
    </row>
    <row r="388" spans="3:4" x14ac:dyDescent="0.2">
      <c r="C388" s="11"/>
      <c r="D388" s="11"/>
    </row>
    <row r="389" spans="3:4" x14ac:dyDescent="0.2">
      <c r="C389" s="11"/>
      <c r="D389" s="11"/>
    </row>
    <row r="390" spans="3:4" x14ac:dyDescent="0.2">
      <c r="C390" s="11"/>
      <c r="D390" s="11"/>
    </row>
    <row r="391" spans="3:4" x14ac:dyDescent="0.2">
      <c r="C391" s="11"/>
      <c r="D391" s="11"/>
    </row>
    <row r="392" spans="3:4" x14ac:dyDescent="0.2">
      <c r="C392" s="11"/>
      <c r="D392" s="11"/>
    </row>
    <row r="393" spans="3:4" x14ac:dyDescent="0.2">
      <c r="C393" s="11"/>
      <c r="D393" s="11"/>
    </row>
    <row r="394" spans="3:4" x14ac:dyDescent="0.2">
      <c r="C394" s="11"/>
      <c r="D394" s="11"/>
    </row>
    <row r="395" spans="3:4" x14ac:dyDescent="0.2">
      <c r="C395" s="11"/>
      <c r="D395" s="11"/>
    </row>
    <row r="396" spans="3:4" x14ac:dyDescent="0.2">
      <c r="C396" s="11"/>
      <c r="D396" s="11"/>
    </row>
    <row r="397" spans="3:4" x14ac:dyDescent="0.2">
      <c r="C397" s="11"/>
      <c r="D397" s="11"/>
    </row>
    <row r="398" spans="3:4" x14ac:dyDescent="0.2">
      <c r="C398" s="11"/>
      <c r="D398" s="11"/>
    </row>
    <row r="399" spans="3:4" x14ac:dyDescent="0.2">
      <c r="C399" s="11"/>
      <c r="D399" s="11"/>
    </row>
    <row r="400" spans="3:4" x14ac:dyDescent="0.2">
      <c r="C400" s="11"/>
      <c r="D400" s="11"/>
    </row>
    <row r="401" spans="3:4" x14ac:dyDescent="0.2">
      <c r="C401" s="11"/>
      <c r="D401" s="11"/>
    </row>
    <row r="402" spans="3:4" x14ac:dyDescent="0.2">
      <c r="C402" s="11"/>
      <c r="D402" s="11"/>
    </row>
    <row r="403" spans="3:4" x14ac:dyDescent="0.2">
      <c r="C403" s="11"/>
      <c r="D403" s="11"/>
    </row>
    <row r="404" spans="3:4" x14ac:dyDescent="0.2">
      <c r="C404" s="11"/>
      <c r="D404" s="11"/>
    </row>
    <row r="405" spans="3:4" x14ac:dyDescent="0.2">
      <c r="C405" s="11"/>
      <c r="D405" s="11"/>
    </row>
    <row r="406" spans="3:4" x14ac:dyDescent="0.2">
      <c r="C406" s="11"/>
      <c r="D406" s="11"/>
    </row>
    <row r="407" spans="3:4" x14ac:dyDescent="0.2">
      <c r="C407" s="11"/>
      <c r="D407" s="11"/>
    </row>
    <row r="408" spans="3:4" x14ac:dyDescent="0.2">
      <c r="C408" s="11"/>
      <c r="D408" s="11"/>
    </row>
    <row r="409" spans="3:4" x14ac:dyDescent="0.2">
      <c r="C409" s="11"/>
      <c r="D409" s="11"/>
    </row>
    <row r="410" spans="3:4" x14ac:dyDescent="0.2">
      <c r="C410" s="11"/>
      <c r="D410" s="11"/>
    </row>
    <row r="411" spans="3:4" x14ac:dyDescent="0.2">
      <c r="C411" s="11"/>
      <c r="D411" s="11"/>
    </row>
    <row r="412" spans="3:4" x14ac:dyDescent="0.2">
      <c r="C412" s="11"/>
      <c r="D412" s="11"/>
    </row>
    <row r="413" spans="3:4" x14ac:dyDescent="0.2">
      <c r="C413" s="11"/>
      <c r="D413" s="11"/>
    </row>
    <row r="414" spans="3:4" x14ac:dyDescent="0.2">
      <c r="C414" s="11"/>
      <c r="D414" s="11"/>
    </row>
    <row r="415" spans="3:4" x14ac:dyDescent="0.2">
      <c r="C415" s="11"/>
      <c r="D415" s="11"/>
    </row>
    <row r="416" spans="3:4" x14ac:dyDescent="0.2">
      <c r="C416" s="11"/>
      <c r="D416" s="11"/>
    </row>
    <row r="417" spans="3:4" x14ac:dyDescent="0.2">
      <c r="C417" s="11"/>
      <c r="D417" s="11"/>
    </row>
    <row r="418" spans="3:4" x14ac:dyDescent="0.2">
      <c r="C418" s="11"/>
      <c r="D418" s="11"/>
    </row>
    <row r="419" spans="3:4" x14ac:dyDescent="0.2">
      <c r="C419" s="11"/>
      <c r="D419" s="11"/>
    </row>
    <row r="420" spans="3:4" x14ac:dyDescent="0.2">
      <c r="C420" s="11"/>
      <c r="D420" s="11"/>
    </row>
    <row r="421" spans="3:4" x14ac:dyDescent="0.2">
      <c r="C421" s="11"/>
      <c r="D421" s="11"/>
    </row>
    <row r="422" spans="3:4" x14ac:dyDescent="0.2">
      <c r="C422" s="11"/>
      <c r="D422" s="11"/>
    </row>
    <row r="423" spans="3:4" x14ac:dyDescent="0.2">
      <c r="C423" s="11"/>
      <c r="D423" s="11"/>
    </row>
    <row r="424" spans="3:4" x14ac:dyDescent="0.2">
      <c r="C424" s="11"/>
      <c r="D424" s="11"/>
    </row>
    <row r="425" spans="3:4" x14ac:dyDescent="0.2">
      <c r="C425" s="11"/>
      <c r="D425" s="11"/>
    </row>
    <row r="426" spans="3:4" x14ac:dyDescent="0.2">
      <c r="C426" s="11"/>
      <c r="D426" s="11"/>
    </row>
    <row r="427" spans="3:4" x14ac:dyDescent="0.2">
      <c r="C427" s="11"/>
      <c r="D427" s="11"/>
    </row>
    <row r="428" spans="3:4" x14ac:dyDescent="0.2">
      <c r="C428" s="11"/>
      <c r="D428" s="11"/>
    </row>
    <row r="429" spans="3:4" x14ac:dyDescent="0.2">
      <c r="C429" s="11"/>
      <c r="D429" s="11"/>
    </row>
    <row r="430" spans="3:4" x14ac:dyDescent="0.2">
      <c r="C430" s="11"/>
      <c r="D430" s="11"/>
    </row>
    <row r="431" spans="3:4" x14ac:dyDescent="0.2">
      <c r="C431" s="11"/>
      <c r="D431" s="11"/>
    </row>
    <row r="432" spans="3:4" x14ac:dyDescent="0.2">
      <c r="C432" s="11"/>
      <c r="D432" s="11"/>
    </row>
    <row r="433" spans="3:4" x14ac:dyDescent="0.2">
      <c r="C433" s="11"/>
      <c r="D433" s="11"/>
    </row>
    <row r="434" spans="3:4" x14ac:dyDescent="0.2">
      <c r="C434" s="11"/>
      <c r="D434" s="11"/>
    </row>
    <row r="435" spans="3:4" x14ac:dyDescent="0.2">
      <c r="C435" s="11"/>
      <c r="D435" s="11"/>
    </row>
    <row r="436" spans="3:4" x14ac:dyDescent="0.2">
      <c r="C436" s="11"/>
      <c r="D436" s="11"/>
    </row>
    <row r="437" spans="3:4" x14ac:dyDescent="0.2">
      <c r="C437" s="11"/>
      <c r="D437" s="11"/>
    </row>
    <row r="438" spans="3:4" x14ac:dyDescent="0.2">
      <c r="C438" s="11"/>
      <c r="D438" s="11"/>
    </row>
    <row r="439" spans="3:4" x14ac:dyDescent="0.2">
      <c r="C439" s="11"/>
      <c r="D439" s="11"/>
    </row>
    <row r="440" spans="3:4" x14ac:dyDescent="0.2">
      <c r="C440" s="11"/>
      <c r="D440" s="11"/>
    </row>
    <row r="441" spans="3:4" x14ac:dyDescent="0.2">
      <c r="C441" s="11"/>
      <c r="D441" s="11"/>
    </row>
    <row r="442" spans="3:4" x14ac:dyDescent="0.2">
      <c r="C442" s="11"/>
      <c r="D442" s="11"/>
    </row>
    <row r="443" spans="3:4" x14ac:dyDescent="0.2">
      <c r="C443" s="11"/>
      <c r="D443" s="11"/>
    </row>
    <row r="444" spans="3:4" x14ac:dyDescent="0.2">
      <c r="C444" s="11"/>
      <c r="D444" s="11"/>
    </row>
    <row r="445" spans="3:4" x14ac:dyDescent="0.2">
      <c r="C445" s="11"/>
      <c r="D445" s="11"/>
    </row>
    <row r="446" spans="3:4" x14ac:dyDescent="0.2">
      <c r="C446" s="11"/>
      <c r="D446" s="11"/>
    </row>
    <row r="447" spans="3:4" x14ac:dyDescent="0.2">
      <c r="C447" s="11"/>
      <c r="D447" s="11"/>
    </row>
    <row r="448" spans="3:4" x14ac:dyDescent="0.2">
      <c r="C448" s="11"/>
      <c r="D448" s="11"/>
    </row>
    <row r="449" spans="3:4" x14ac:dyDescent="0.2">
      <c r="C449" s="11"/>
      <c r="D449" s="11"/>
    </row>
    <row r="450" spans="3:4" x14ac:dyDescent="0.2">
      <c r="C450" s="11"/>
      <c r="D450" s="11"/>
    </row>
    <row r="451" spans="3:4" x14ac:dyDescent="0.2">
      <c r="C451" s="11"/>
      <c r="D451" s="11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11"/>
  <sheetViews>
    <sheetView topLeftCell="A87" workbookViewId="0">
      <selection activeCell="A98" sqref="A98:D134"/>
    </sheetView>
  </sheetViews>
  <sheetFormatPr defaultRowHeight="12.75" x14ac:dyDescent="0.2"/>
  <cols>
    <col min="1" max="1" width="19.7109375" style="11" customWidth="1"/>
    <col min="2" max="2" width="4.42578125" style="14" customWidth="1"/>
    <col min="3" max="3" width="12.7109375" style="11" customWidth="1"/>
    <col min="4" max="4" width="5.42578125" style="14" customWidth="1"/>
    <col min="5" max="5" width="14.85546875" style="14" customWidth="1"/>
    <col min="6" max="6" width="9.140625" style="14"/>
    <col min="7" max="7" width="12" style="14" customWidth="1"/>
    <col min="8" max="8" width="14.140625" style="11" customWidth="1"/>
    <col min="9" max="9" width="22.5703125" style="14" customWidth="1"/>
    <col min="10" max="10" width="25.140625" style="14" customWidth="1"/>
    <col min="11" max="11" width="15.7109375" style="14" customWidth="1"/>
    <col min="12" max="12" width="14.140625" style="14" customWidth="1"/>
    <col min="13" max="13" width="9.5703125" style="14" customWidth="1"/>
    <col min="14" max="14" width="14.140625" style="14" customWidth="1"/>
    <col min="15" max="15" width="23.42578125" style="14" customWidth="1"/>
    <col min="16" max="16" width="16.5703125" style="14" customWidth="1"/>
    <col min="17" max="17" width="41" style="14" customWidth="1"/>
    <col min="18" max="16384" width="9.140625" style="14"/>
  </cols>
  <sheetData>
    <row r="1" spans="1:16" ht="15.75" x14ac:dyDescent="0.25">
      <c r="A1" s="42" t="s">
        <v>87</v>
      </c>
      <c r="I1" s="43" t="s">
        <v>88</v>
      </c>
      <c r="J1" s="44" t="s">
        <v>89</v>
      </c>
    </row>
    <row r="2" spans="1:16" x14ac:dyDescent="0.2">
      <c r="I2" s="45" t="s">
        <v>90</v>
      </c>
      <c r="J2" s="46" t="s">
        <v>91</v>
      </c>
    </row>
    <row r="3" spans="1:16" x14ac:dyDescent="0.2">
      <c r="A3" s="47" t="s">
        <v>92</v>
      </c>
      <c r="I3" s="45" t="s">
        <v>93</v>
      </c>
      <c r="J3" s="46" t="s">
        <v>36</v>
      </c>
    </row>
    <row r="4" spans="1:16" x14ac:dyDescent="0.2">
      <c r="I4" s="45" t="s">
        <v>94</v>
      </c>
      <c r="J4" s="46" t="s">
        <v>36</v>
      </c>
    </row>
    <row r="5" spans="1:16" ht="13.5" thickBot="1" x14ac:dyDescent="0.25">
      <c r="I5" s="48" t="s">
        <v>95</v>
      </c>
      <c r="J5" s="49" t="s">
        <v>85</v>
      </c>
    </row>
    <row r="10" spans="1:16" ht="13.5" thickBot="1" x14ac:dyDescent="0.25"/>
    <row r="11" spans="1:16" ht="12.75" customHeight="1" thickBot="1" x14ac:dyDescent="0.25">
      <c r="A11" s="11" t="str">
        <f t="shared" ref="A11:A42" si="0">P11</f>
        <v>BAVM 26 </v>
      </c>
      <c r="B11" s="17" t="str">
        <f t="shared" ref="B11:B42" si="1">IF(H11=INT(H11),"I","II")</f>
        <v>I</v>
      </c>
      <c r="C11" s="11">
        <f t="shared" ref="C11:C42" si="2">1*G11</f>
        <v>40478.15</v>
      </c>
      <c r="D11" s="14" t="str">
        <f t="shared" ref="D11:D42" si="3">VLOOKUP(F11,I$1:J$5,2,FALSE)</f>
        <v>vis</v>
      </c>
      <c r="E11" s="50">
        <f>VLOOKUP(C11,Active!C$21:E$973,3,FALSE)</f>
        <v>166.00386176162351</v>
      </c>
      <c r="F11" s="17" t="s">
        <v>95</v>
      </c>
      <c r="G11" s="14" t="str">
        <f t="shared" ref="G11:G42" si="4">MID(I11,3,LEN(I11)-3)</f>
        <v>40478.15</v>
      </c>
      <c r="H11" s="11">
        <f t="shared" ref="H11:H42" si="5">1*K11</f>
        <v>166</v>
      </c>
      <c r="I11" s="51" t="s">
        <v>196</v>
      </c>
      <c r="J11" s="52" t="s">
        <v>197</v>
      </c>
      <c r="K11" s="51">
        <v>166</v>
      </c>
      <c r="L11" s="51" t="s">
        <v>198</v>
      </c>
      <c r="M11" s="52" t="s">
        <v>105</v>
      </c>
      <c r="N11" s="52"/>
      <c r="O11" s="53" t="s">
        <v>199</v>
      </c>
      <c r="P11" s="54" t="s">
        <v>200</v>
      </c>
    </row>
    <row r="12" spans="1:16" ht="12.75" customHeight="1" thickBot="1" x14ac:dyDescent="0.25">
      <c r="A12" s="11" t="str">
        <f t="shared" si="0"/>
        <v> PZP 4.277 </v>
      </c>
      <c r="B12" s="17" t="str">
        <f t="shared" si="1"/>
        <v>I</v>
      </c>
      <c r="C12" s="11">
        <f t="shared" si="2"/>
        <v>42598.7</v>
      </c>
      <c r="D12" s="14" t="str">
        <f t="shared" si="3"/>
        <v>vis</v>
      </c>
      <c r="E12" s="50">
        <f>VLOOKUP(C12,Active!C$21:E$973,3,FALSE)</f>
        <v>280.02584186349594</v>
      </c>
      <c r="F12" s="17" t="s">
        <v>95</v>
      </c>
      <c r="G12" s="14" t="str">
        <f t="shared" si="4"/>
        <v>42598.70</v>
      </c>
      <c r="H12" s="11">
        <f t="shared" si="5"/>
        <v>280</v>
      </c>
      <c r="I12" s="51" t="s">
        <v>207</v>
      </c>
      <c r="J12" s="52" t="s">
        <v>208</v>
      </c>
      <c r="K12" s="51">
        <v>280</v>
      </c>
      <c r="L12" s="51" t="s">
        <v>209</v>
      </c>
      <c r="M12" s="52" t="s">
        <v>105</v>
      </c>
      <c r="N12" s="52"/>
      <c r="O12" s="53" t="s">
        <v>210</v>
      </c>
      <c r="P12" s="53" t="s">
        <v>211</v>
      </c>
    </row>
    <row r="13" spans="1:16" ht="12.75" customHeight="1" thickBot="1" x14ac:dyDescent="0.25">
      <c r="A13" s="11" t="str">
        <f t="shared" si="0"/>
        <v> MVS 8.136 </v>
      </c>
      <c r="B13" s="17" t="str">
        <f t="shared" si="1"/>
        <v>I</v>
      </c>
      <c r="C13" s="11">
        <f t="shared" si="2"/>
        <v>43732.495000000003</v>
      </c>
      <c r="D13" s="14" t="str">
        <f t="shared" si="3"/>
        <v>vis</v>
      </c>
      <c r="E13" s="50">
        <f>VLOOKUP(C13,Active!C$21:E$973,3,FALSE)</f>
        <v>340.99000254332117</v>
      </c>
      <c r="F13" s="17" t="s">
        <v>95</v>
      </c>
      <c r="G13" s="14" t="str">
        <f t="shared" si="4"/>
        <v>43732.495</v>
      </c>
      <c r="H13" s="11">
        <f t="shared" si="5"/>
        <v>341</v>
      </c>
      <c r="I13" s="51" t="s">
        <v>212</v>
      </c>
      <c r="J13" s="52" t="s">
        <v>213</v>
      </c>
      <c r="K13" s="51">
        <v>341</v>
      </c>
      <c r="L13" s="51" t="s">
        <v>214</v>
      </c>
      <c r="M13" s="52" t="s">
        <v>96</v>
      </c>
      <c r="N13" s="52"/>
      <c r="O13" s="53" t="s">
        <v>215</v>
      </c>
      <c r="P13" s="53" t="s">
        <v>216</v>
      </c>
    </row>
    <row r="14" spans="1:16" ht="12.75" customHeight="1" thickBot="1" x14ac:dyDescent="0.25">
      <c r="A14" s="11" t="str">
        <f t="shared" si="0"/>
        <v> MVS 8.192 </v>
      </c>
      <c r="B14" s="17" t="str">
        <f t="shared" si="1"/>
        <v>I</v>
      </c>
      <c r="C14" s="11">
        <f t="shared" si="2"/>
        <v>44123</v>
      </c>
      <c r="D14" s="14" t="str">
        <f t="shared" si="3"/>
        <v>vis</v>
      </c>
      <c r="E14" s="50">
        <f>VLOOKUP(C14,Active!C$21:E$973,3,FALSE)</f>
        <v>361.98745760907366</v>
      </c>
      <c r="F14" s="17" t="s">
        <v>95</v>
      </c>
      <c r="G14" s="14" t="str">
        <f t="shared" si="4"/>
        <v>44123.00</v>
      </c>
      <c r="H14" s="11">
        <f t="shared" si="5"/>
        <v>362</v>
      </c>
      <c r="I14" s="51" t="s">
        <v>217</v>
      </c>
      <c r="J14" s="52" t="s">
        <v>218</v>
      </c>
      <c r="K14" s="51">
        <v>362</v>
      </c>
      <c r="L14" s="51" t="s">
        <v>132</v>
      </c>
      <c r="M14" s="52" t="s">
        <v>96</v>
      </c>
      <c r="N14" s="52"/>
      <c r="O14" s="53" t="s">
        <v>219</v>
      </c>
      <c r="P14" s="53" t="s">
        <v>220</v>
      </c>
    </row>
    <row r="15" spans="1:16" ht="12.75" customHeight="1" thickBot="1" x14ac:dyDescent="0.25">
      <c r="A15" s="11" t="str">
        <f t="shared" si="0"/>
        <v> MVS 9.80 </v>
      </c>
      <c r="B15" s="17" t="str">
        <f t="shared" si="1"/>
        <v>I</v>
      </c>
      <c r="C15" s="11">
        <f t="shared" si="2"/>
        <v>44458.2</v>
      </c>
      <c r="D15" s="14" t="str">
        <f t="shared" si="3"/>
        <v>vis</v>
      </c>
      <c r="E15" s="50">
        <f>VLOOKUP(C15,Active!C$21:E$973,3,FALSE)</f>
        <v>380.01116265264602</v>
      </c>
      <c r="F15" s="17" t="s">
        <v>95</v>
      </c>
      <c r="G15" s="14" t="str">
        <f t="shared" si="4"/>
        <v>44458.2</v>
      </c>
      <c r="H15" s="11">
        <f t="shared" si="5"/>
        <v>380</v>
      </c>
      <c r="I15" s="51" t="s">
        <v>221</v>
      </c>
      <c r="J15" s="52" t="s">
        <v>222</v>
      </c>
      <c r="K15" s="51">
        <v>380</v>
      </c>
      <c r="L15" s="51" t="s">
        <v>223</v>
      </c>
      <c r="M15" s="52" t="s">
        <v>105</v>
      </c>
      <c r="N15" s="52"/>
      <c r="O15" s="53" t="s">
        <v>224</v>
      </c>
      <c r="P15" s="53" t="s">
        <v>225</v>
      </c>
    </row>
    <row r="16" spans="1:16" ht="12.75" customHeight="1" thickBot="1" x14ac:dyDescent="0.25">
      <c r="A16" s="11" t="str">
        <f t="shared" si="0"/>
        <v> MVS 9.163 </v>
      </c>
      <c r="B16" s="17" t="str">
        <f t="shared" si="1"/>
        <v>II</v>
      </c>
      <c r="C16" s="11">
        <f t="shared" si="2"/>
        <v>44466.87</v>
      </c>
      <c r="D16" s="14" t="str">
        <f t="shared" si="3"/>
        <v>vis</v>
      </c>
      <c r="E16" s="50">
        <f>VLOOKUP(C16,Active!C$21:E$973,3,FALSE)</f>
        <v>380.47734857963849</v>
      </c>
      <c r="F16" s="17" t="s">
        <v>95</v>
      </c>
      <c r="G16" s="14" t="str">
        <f t="shared" si="4"/>
        <v>44466.87</v>
      </c>
      <c r="H16" s="11">
        <f t="shared" si="5"/>
        <v>380.5</v>
      </c>
      <c r="I16" s="51" t="s">
        <v>226</v>
      </c>
      <c r="J16" s="52" t="s">
        <v>227</v>
      </c>
      <c r="K16" s="51">
        <v>380.5</v>
      </c>
      <c r="L16" s="51" t="s">
        <v>228</v>
      </c>
      <c r="M16" s="52" t="s">
        <v>105</v>
      </c>
      <c r="N16" s="52"/>
      <c r="O16" s="53" t="s">
        <v>229</v>
      </c>
      <c r="P16" s="53" t="s">
        <v>230</v>
      </c>
    </row>
    <row r="17" spans="1:16" ht="12.75" customHeight="1" thickBot="1" x14ac:dyDescent="0.25">
      <c r="A17" s="11" t="str">
        <f t="shared" si="0"/>
        <v> MVS 9.80 </v>
      </c>
      <c r="B17" s="17" t="str">
        <f t="shared" si="1"/>
        <v>II</v>
      </c>
      <c r="C17" s="11">
        <f t="shared" si="2"/>
        <v>44467</v>
      </c>
      <c r="D17" s="14" t="str">
        <f t="shared" si="3"/>
        <v>vis</v>
      </c>
      <c r="E17" s="50">
        <f>VLOOKUP(C17,Active!C$21:E$973,3,FALSE)</f>
        <v>380.48433868004309</v>
      </c>
      <c r="F17" s="17" t="s">
        <v>95</v>
      </c>
      <c r="G17" s="14" t="str">
        <f t="shared" si="4"/>
        <v>44467.0</v>
      </c>
      <c r="H17" s="11">
        <f t="shared" si="5"/>
        <v>380.5</v>
      </c>
      <c r="I17" s="51" t="s">
        <v>231</v>
      </c>
      <c r="J17" s="52" t="s">
        <v>232</v>
      </c>
      <c r="K17" s="51">
        <v>380.5</v>
      </c>
      <c r="L17" s="51" t="s">
        <v>233</v>
      </c>
      <c r="M17" s="52" t="s">
        <v>105</v>
      </c>
      <c r="N17" s="52"/>
      <c r="O17" s="53" t="s">
        <v>224</v>
      </c>
      <c r="P17" s="53" t="s">
        <v>225</v>
      </c>
    </row>
    <row r="18" spans="1:16" ht="12.75" customHeight="1" thickBot="1" x14ac:dyDescent="0.25">
      <c r="A18" s="11" t="str">
        <f t="shared" si="0"/>
        <v> MVS 9.80 </v>
      </c>
      <c r="B18" s="17" t="str">
        <f t="shared" si="1"/>
        <v>II</v>
      </c>
      <c r="C18" s="11">
        <f t="shared" si="2"/>
        <v>44486</v>
      </c>
      <c r="D18" s="14" t="str">
        <f t="shared" si="3"/>
        <v>vis</v>
      </c>
      <c r="E18" s="50">
        <f>VLOOKUP(C18,Active!C$21:E$973,3,FALSE)</f>
        <v>381.50596873919545</v>
      </c>
      <c r="F18" s="17" t="s">
        <v>95</v>
      </c>
      <c r="G18" s="14" t="str">
        <f t="shared" si="4"/>
        <v>44486.0</v>
      </c>
      <c r="H18" s="11">
        <f t="shared" si="5"/>
        <v>381.5</v>
      </c>
      <c r="I18" s="51" t="s">
        <v>234</v>
      </c>
      <c r="J18" s="52" t="s">
        <v>235</v>
      </c>
      <c r="K18" s="51">
        <v>381.5</v>
      </c>
      <c r="L18" s="51" t="s">
        <v>158</v>
      </c>
      <c r="M18" s="52" t="s">
        <v>105</v>
      </c>
      <c r="N18" s="52"/>
      <c r="O18" s="53" t="s">
        <v>224</v>
      </c>
      <c r="P18" s="53" t="s">
        <v>225</v>
      </c>
    </row>
    <row r="19" spans="1:16" ht="12.75" customHeight="1" thickBot="1" x14ac:dyDescent="0.25">
      <c r="A19" s="11" t="str">
        <f t="shared" si="0"/>
        <v> MVS 9.80 </v>
      </c>
      <c r="B19" s="17" t="str">
        <f t="shared" si="1"/>
        <v>I</v>
      </c>
      <c r="C19" s="11">
        <f t="shared" si="2"/>
        <v>44495.51</v>
      </c>
      <c r="D19" s="14" t="str">
        <f t="shared" si="3"/>
        <v>vis</v>
      </c>
      <c r="E19" s="50">
        <f>VLOOKUP(C19,Active!C$21:E$973,3,FALSE)</f>
        <v>382.01732146880289</v>
      </c>
      <c r="F19" s="17" t="s">
        <v>95</v>
      </c>
      <c r="G19" s="14" t="str">
        <f t="shared" si="4"/>
        <v>44495.51</v>
      </c>
      <c r="H19" s="11">
        <f t="shared" si="5"/>
        <v>382</v>
      </c>
      <c r="I19" s="51" t="s">
        <v>236</v>
      </c>
      <c r="J19" s="52" t="s">
        <v>237</v>
      </c>
      <c r="K19" s="51">
        <v>382</v>
      </c>
      <c r="L19" s="51" t="s">
        <v>238</v>
      </c>
      <c r="M19" s="52" t="s">
        <v>105</v>
      </c>
      <c r="N19" s="52"/>
      <c r="O19" s="53" t="s">
        <v>224</v>
      </c>
      <c r="P19" s="53" t="s">
        <v>225</v>
      </c>
    </row>
    <row r="20" spans="1:16" ht="12.75" customHeight="1" thickBot="1" x14ac:dyDescent="0.25">
      <c r="A20" s="11" t="str">
        <f t="shared" si="0"/>
        <v> MVS 9.163 </v>
      </c>
      <c r="B20" s="17" t="str">
        <f t="shared" si="1"/>
        <v>I</v>
      </c>
      <c r="C20" s="11">
        <f t="shared" si="2"/>
        <v>44866.84</v>
      </c>
      <c r="D20" s="14" t="str">
        <f t="shared" si="3"/>
        <v>vis</v>
      </c>
      <c r="E20" s="50">
        <f>VLOOKUP(C20,Active!C$21:E$973,3,FALSE)</f>
        <v>401.98373672485803</v>
      </c>
      <c r="F20" s="17" t="s">
        <v>95</v>
      </c>
      <c r="G20" s="14" t="str">
        <f t="shared" si="4"/>
        <v>44866.84</v>
      </c>
      <c r="H20" s="11">
        <f t="shared" si="5"/>
        <v>402</v>
      </c>
      <c r="I20" s="51" t="s">
        <v>239</v>
      </c>
      <c r="J20" s="52" t="s">
        <v>240</v>
      </c>
      <c r="K20" s="51">
        <v>402</v>
      </c>
      <c r="L20" s="51" t="s">
        <v>241</v>
      </c>
      <c r="M20" s="52" t="s">
        <v>105</v>
      </c>
      <c r="N20" s="52"/>
      <c r="O20" s="53" t="s">
        <v>224</v>
      </c>
      <c r="P20" s="53" t="s">
        <v>230</v>
      </c>
    </row>
    <row r="21" spans="1:16" ht="12.75" customHeight="1" thickBot="1" x14ac:dyDescent="0.25">
      <c r="A21" s="11" t="str">
        <f t="shared" si="0"/>
        <v> MVS 9.80 </v>
      </c>
      <c r="B21" s="17" t="str">
        <f t="shared" si="1"/>
        <v>I</v>
      </c>
      <c r="C21" s="11">
        <f t="shared" si="2"/>
        <v>45164.6</v>
      </c>
      <c r="D21" s="14" t="str">
        <f t="shared" si="3"/>
        <v>vis</v>
      </c>
      <c r="E21" s="50">
        <f>VLOOKUP(C21,Active!C$21:E$973,3,FALSE)</f>
        <v>417.99429285186932</v>
      </c>
      <c r="F21" s="17" t="s">
        <v>95</v>
      </c>
      <c r="G21" s="14" t="str">
        <f t="shared" si="4"/>
        <v>45164.60</v>
      </c>
      <c r="H21" s="11">
        <f t="shared" si="5"/>
        <v>418</v>
      </c>
      <c r="I21" s="51" t="s">
        <v>242</v>
      </c>
      <c r="J21" s="52" t="s">
        <v>243</v>
      </c>
      <c r="K21" s="51">
        <v>418</v>
      </c>
      <c r="L21" s="51" t="s">
        <v>244</v>
      </c>
      <c r="M21" s="52" t="s">
        <v>105</v>
      </c>
      <c r="N21" s="52"/>
      <c r="O21" s="53" t="s">
        <v>245</v>
      </c>
      <c r="P21" s="53" t="s">
        <v>225</v>
      </c>
    </row>
    <row r="22" spans="1:16" ht="12.75" customHeight="1" thickBot="1" x14ac:dyDescent="0.25">
      <c r="A22" s="11" t="str">
        <f t="shared" si="0"/>
        <v> VSSC 60.20 </v>
      </c>
      <c r="B22" s="17" t="str">
        <f t="shared" si="1"/>
        <v>II</v>
      </c>
      <c r="C22" s="11">
        <f t="shared" si="2"/>
        <v>45174.05</v>
      </c>
      <c r="D22" s="14" t="str">
        <f t="shared" si="3"/>
        <v>vis</v>
      </c>
      <c r="E22" s="50">
        <f>VLOOKUP(C22,Active!C$21:E$973,3,FALSE)</f>
        <v>418.50241938129011</v>
      </c>
      <c r="F22" s="17" t="s">
        <v>95</v>
      </c>
      <c r="G22" s="14" t="str">
        <f t="shared" si="4"/>
        <v>45174.05</v>
      </c>
      <c r="H22" s="11">
        <f t="shared" si="5"/>
        <v>418.5</v>
      </c>
      <c r="I22" s="51" t="s">
        <v>246</v>
      </c>
      <c r="J22" s="52" t="s">
        <v>247</v>
      </c>
      <c r="K22" s="51">
        <v>418.5</v>
      </c>
      <c r="L22" s="51" t="s">
        <v>248</v>
      </c>
      <c r="M22" s="52" t="s">
        <v>105</v>
      </c>
      <c r="N22" s="52"/>
      <c r="O22" s="53" t="s">
        <v>249</v>
      </c>
      <c r="P22" s="53" t="s">
        <v>250</v>
      </c>
    </row>
    <row r="23" spans="1:16" ht="12.75" customHeight="1" thickBot="1" x14ac:dyDescent="0.25">
      <c r="A23" s="11" t="str">
        <f t="shared" si="0"/>
        <v> VSSC 60.20 </v>
      </c>
      <c r="B23" s="17" t="str">
        <f t="shared" si="1"/>
        <v>I</v>
      </c>
      <c r="C23" s="11">
        <f t="shared" si="2"/>
        <v>45183.26</v>
      </c>
      <c r="D23" s="14" t="str">
        <f t="shared" si="3"/>
        <v>vis</v>
      </c>
      <c r="E23" s="50">
        <f>VLOOKUP(C23,Active!C$21:E$973,3,FALSE)</f>
        <v>418.99764110996341</v>
      </c>
      <c r="F23" s="17" t="s">
        <v>95</v>
      </c>
      <c r="G23" s="14" t="str">
        <f t="shared" si="4"/>
        <v>45183.26</v>
      </c>
      <c r="H23" s="11">
        <f t="shared" si="5"/>
        <v>419</v>
      </c>
      <c r="I23" s="51" t="s">
        <v>251</v>
      </c>
      <c r="J23" s="52" t="s">
        <v>252</v>
      </c>
      <c r="K23" s="51">
        <v>419</v>
      </c>
      <c r="L23" s="51" t="s">
        <v>253</v>
      </c>
      <c r="M23" s="52" t="s">
        <v>105</v>
      </c>
      <c r="N23" s="52"/>
      <c r="O23" s="53" t="s">
        <v>249</v>
      </c>
      <c r="P23" s="53" t="s">
        <v>250</v>
      </c>
    </row>
    <row r="24" spans="1:16" ht="12.75" customHeight="1" thickBot="1" x14ac:dyDescent="0.25">
      <c r="A24" s="11" t="str">
        <f t="shared" si="0"/>
        <v>BAVM 36 </v>
      </c>
      <c r="B24" s="17" t="str">
        <f t="shared" si="1"/>
        <v>I</v>
      </c>
      <c r="C24" s="11">
        <f t="shared" si="2"/>
        <v>45183.35</v>
      </c>
      <c r="D24" s="14" t="str">
        <f t="shared" si="3"/>
        <v>vis</v>
      </c>
      <c r="E24" s="50">
        <f>VLOOKUP(C24,Active!C$21:E$973,3,FALSE)</f>
        <v>419.00248041024338</v>
      </c>
      <c r="F24" s="17" t="s">
        <v>95</v>
      </c>
      <c r="G24" s="14" t="str">
        <f t="shared" si="4"/>
        <v>45183.35</v>
      </c>
      <c r="H24" s="11">
        <f t="shared" si="5"/>
        <v>419</v>
      </c>
      <c r="I24" s="51" t="s">
        <v>254</v>
      </c>
      <c r="J24" s="52" t="s">
        <v>255</v>
      </c>
      <c r="K24" s="51">
        <v>419</v>
      </c>
      <c r="L24" s="51" t="s">
        <v>256</v>
      </c>
      <c r="M24" s="52" t="s">
        <v>105</v>
      </c>
      <c r="N24" s="52"/>
      <c r="O24" s="53" t="s">
        <v>257</v>
      </c>
      <c r="P24" s="54" t="s">
        <v>258</v>
      </c>
    </row>
    <row r="25" spans="1:16" ht="12.75" customHeight="1" thickBot="1" x14ac:dyDescent="0.25">
      <c r="A25" s="11" t="str">
        <f t="shared" si="0"/>
        <v> MVS 9.80 </v>
      </c>
      <c r="B25" s="17" t="str">
        <f t="shared" si="1"/>
        <v>II</v>
      </c>
      <c r="C25" s="11">
        <f t="shared" si="2"/>
        <v>45192.07</v>
      </c>
      <c r="D25" s="14" t="str">
        <f t="shared" si="3"/>
        <v>vis</v>
      </c>
      <c r="E25" s="50">
        <f>VLOOKUP(C25,Active!C$21:E$973,3,FALSE)</f>
        <v>419.47135483739129</v>
      </c>
      <c r="F25" s="17" t="s">
        <v>95</v>
      </c>
      <c r="G25" s="14" t="str">
        <f t="shared" si="4"/>
        <v>45192.07</v>
      </c>
      <c r="H25" s="11">
        <f t="shared" si="5"/>
        <v>419.5</v>
      </c>
      <c r="I25" s="51" t="s">
        <v>259</v>
      </c>
      <c r="J25" s="52" t="s">
        <v>260</v>
      </c>
      <c r="K25" s="51">
        <v>419.5</v>
      </c>
      <c r="L25" s="51" t="s">
        <v>261</v>
      </c>
      <c r="M25" s="52" t="s">
        <v>105</v>
      </c>
      <c r="N25" s="52"/>
      <c r="O25" s="53" t="s">
        <v>245</v>
      </c>
      <c r="P25" s="53" t="s">
        <v>225</v>
      </c>
    </row>
    <row r="26" spans="1:16" ht="12.75" customHeight="1" thickBot="1" x14ac:dyDescent="0.25">
      <c r="A26" s="11" t="str">
        <f t="shared" si="0"/>
        <v> MVS 9.80 </v>
      </c>
      <c r="B26" s="17" t="str">
        <f t="shared" si="1"/>
        <v>II</v>
      </c>
      <c r="C26" s="11">
        <f t="shared" si="2"/>
        <v>45210.720000000001</v>
      </c>
      <c r="D26" s="14" t="str">
        <f t="shared" si="3"/>
        <v>vis</v>
      </c>
      <c r="E26" s="50">
        <f>VLOOKUP(C26,Active!C$21:E$973,3,FALSE)</f>
        <v>420.47416539545412</v>
      </c>
      <c r="F26" s="17" t="s">
        <v>95</v>
      </c>
      <c r="G26" s="14" t="str">
        <f t="shared" si="4"/>
        <v>45210.72</v>
      </c>
      <c r="H26" s="11">
        <f t="shared" si="5"/>
        <v>420.5</v>
      </c>
      <c r="I26" s="51" t="s">
        <v>262</v>
      </c>
      <c r="J26" s="52" t="s">
        <v>263</v>
      </c>
      <c r="K26" s="51">
        <v>420.5</v>
      </c>
      <c r="L26" s="51" t="s">
        <v>264</v>
      </c>
      <c r="M26" s="52" t="s">
        <v>105</v>
      </c>
      <c r="N26" s="52"/>
      <c r="O26" s="53" t="s">
        <v>224</v>
      </c>
      <c r="P26" s="53" t="s">
        <v>225</v>
      </c>
    </row>
    <row r="27" spans="1:16" ht="12.75" customHeight="1" thickBot="1" x14ac:dyDescent="0.25">
      <c r="A27" s="11" t="str">
        <f t="shared" si="0"/>
        <v>BAVM 36 </v>
      </c>
      <c r="B27" s="17" t="str">
        <f t="shared" si="1"/>
        <v>II</v>
      </c>
      <c r="C27" s="11">
        <f t="shared" si="2"/>
        <v>45211.086000000003</v>
      </c>
      <c r="D27" s="14" t="str">
        <f t="shared" si="3"/>
        <v>vis</v>
      </c>
      <c r="E27" s="50">
        <f>VLOOKUP(C27,Active!C$21:E$973,3,FALSE)</f>
        <v>420.49384521659368</v>
      </c>
      <c r="F27" s="17" t="s">
        <v>95</v>
      </c>
      <c r="G27" s="14" t="str">
        <f t="shared" si="4"/>
        <v>45211.086</v>
      </c>
      <c r="H27" s="11">
        <f t="shared" si="5"/>
        <v>420.5</v>
      </c>
      <c r="I27" s="51" t="s">
        <v>265</v>
      </c>
      <c r="J27" s="52" t="s">
        <v>266</v>
      </c>
      <c r="K27" s="51">
        <v>420.5</v>
      </c>
      <c r="L27" s="51" t="s">
        <v>267</v>
      </c>
      <c r="M27" s="52" t="s">
        <v>178</v>
      </c>
      <c r="N27" s="52" t="s">
        <v>268</v>
      </c>
      <c r="O27" s="53" t="s">
        <v>199</v>
      </c>
      <c r="P27" s="54" t="s">
        <v>258</v>
      </c>
    </row>
    <row r="28" spans="1:16" ht="12.75" customHeight="1" thickBot="1" x14ac:dyDescent="0.25">
      <c r="A28" s="11" t="str">
        <f t="shared" si="0"/>
        <v>BAVM 36 </v>
      </c>
      <c r="B28" s="17" t="str">
        <f t="shared" si="1"/>
        <v>II</v>
      </c>
      <c r="C28" s="11">
        <f t="shared" si="2"/>
        <v>45211.086000000003</v>
      </c>
      <c r="D28" s="14" t="str">
        <f t="shared" si="3"/>
        <v>vis</v>
      </c>
      <c r="E28" s="50">
        <f>VLOOKUP(C28,Active!C$21:E$973,3,FALSE)</f>
        <v>420.49384521659368</v>
      </c>
      <c r="F28" s="17" t="s">
        <v>95</v>
      </c>
      <c r="G28" s="14" t="str">
        <f t="shared" si="4"/>
        <v>45211.086</v>
      </c>
      <c r="H28" s="11">
        <f t="shared" si="5"/>
        <v>420.5</v>
      </c>
      <c r="I28" s="51" t="s">
        <v>265</v>
      </c>
      <c r="J28" s="52" t="s">
        <v>266</v>
      </c>
      <c r="K28" s="51">
        <v>420.5</v>
      </c>
      <c r="L28" s="51" t="s">
        <v>267</v>
      </c>
      <c r="M28" s="52" t="s">
        <v>178</v>
      </c>
      <c r="N28" s="52" t="s">
        <v>269</v>
      </c>
      <c r="O28" s="53" t="s">
        <v>199</v>
      </c>
      <c r="P28" s="54" t="s">
        <v>258</v>
      </c>
    </row>
    <row r="29" spans="1:16" ht="12.75" customHeight="1" thickBot="1" x14ac:dyDescent="0.25">
      <c r="A29" s="11" t="str">
        <f t="shared" si="0"/>
        <v>BAVM 36 </v>
      </c>
      <c r="B29" s="17" t="str">
        <f t="shared" si="1"/>
        <v>I</v>
      </c>
      <c r="C29" s="11">
        <f t="shared" si="2"/>
        <v>45220.366999999998</v>
      </c>
      <c r="D29" s="14" t="str">
        <f t="shared" si="3"/>
        <v>vis</v>
      </c>
      <c r="E29" s="50">
        <f>VLOOKUP(C29,Active!C$21:E$973,3,FALSE)</f>
        <v>420.99288461548781</v>
      </c>
      <c r="F29" s="17" t="s">
        <v>95</v>
      </c>
      <c r="G29" s="14" t="str">
        <f t="shared" si="4"/>
        <v>45220.367</v>
      </c>
      <c r="H29" s="11">
        <f t="shared" si="5"/>
        <v>421</v>
      </c>
      <c r="I29" s="51" t="s">
        <v>270</v>
      </c>
      <c r="J29" s="52" t="s">
        <v>271</v>
      </c>
      <c r="K29" s="51">
        <v>421</v>
      </c>
      <c r="L29" s="51" t="s">
        <v>272</v>
      </c>
      <c r="M29" s="52" t="s">
        <v>178</v>
      </c>
      <c r="N29" s="52" t="s">
        <v>268</v>
      </c>
      <c r="O29" s="53" t="s">
        <v>199</v>
      </c>
      <c r="P29" s="54" t="s">
        <v>258</v>
      </c>
    </row>
    <row r="30" spans="1:16" ht="12.75" customHeight="1" thickBot="1" x14ac:dyDescent="0.25">
      <c r="A30" s="11" t="str">
        <f t="shared" si="0"/>
        <v>BAVM 36 </v>
      </c>
      <c r="B30" s="17" t="str">
        <f t="shared" si="1"/>
        <v>I</v>
      </c>
      <c r="C30" s="11">
        <f t="shared" si="2"/>
        <v>45220.366999999998</v>
      </c>
      <c r="D30" s="14" t="str">
        <f t="shared" si="3"/>
        <v>vis</v>
      </c>
      <c r="E30" s="50">
        <f>VLOOKUP(C30,Active!C$21:E$973,3,FALSE)</f>
        <v>420.99288461548781</v>
      </c>
      <c r="F30" s="17" t="s">
        <v>95</v>
      </c>
      <c r="G30" s="14" t="str">
        <f t="shared" si="4"/>
        <v>45220.367</v>
      </c>
      <c r="H30" s="11">
        <f t="shared" si="5"/>
        <v>421</v>
      </c>
      <c r="I30" s="51" t="s">
        <v>270</v>
      </c>
      <c r="J30" s="52" t="s">
        <v>271</v>
      </c>
      <c r="K30" s="51">
        <v>421</v>
      </c>
      <c r="L30" s="51" t="s">
        <v>272</v>
      </c>
      <c r="M30" s="52" t="s">
        <v>178</v>
      </c>
      <c r="N30" s="52" t="s">
        <v>273</v>
      </c>
      <c r="O30" s="53" t="s">
        <v>199</v>
      </c>
      <c r="P30" s="54" t="s">
        <v>258</v>
      </c>
    </row>
    <row r="31" spans="1:16" ht="12.75" customHeight="1" thickBot="1" x14ac:dyDescent="0.25">
      <c r="A31" s="11" t="str">
        <f t="shared" si="0"/>
        <v> MVS 9.80 </v>
      </c>
      <c r="B31" s="17" t="str">
        <f t="shared" si="1"/>
        <v>I</v>
      </c>
      <c r="C31" s="11">
        <f t="shared" si="2"/>
        <v>45294.27</v>
      </c>
      <c r="D31" s="14" t="str">
        <f t="shared" si="3"/>
        <v>vis</v>
      </c>
      <c r="E31" s="50">
        <f>VLOOKUP(C31,Active!C$21:E$973,3,FALSE)</f>
        <v>424.96664915556869</v>
      </c>
      <c r="F31" s="17" t="s">
        <v>95</v>
      </c>
      <c r="G31" s="14" t="str">
        <f t="shared" si="4"/>
        <v>45294.27</v>
      </c>
      <c r="H31" s="11">
        <f t="shared" si="5"/>
        <v>425</v>
      </c>
      <c r="I31" s="51" t="s">
        <v>274</v>
      </c>
      <c r="J31" s="52" t="s">
        <v>275</v>
      </c>
      <c r="K31" s="51">
        <v>425</v>
      </c>
      <c r="L31" s="51" t="s">
        <v>276</v>
      </c>
      <c r="M31" s="52" t="s">
        <v>105</v>
      </c>
      <c r="N31" s="52"/>
      <c r="O31" s="53" t="s">
        <v>224</v>
      </c>
      <c r="P31" s="53" t="s">
        <v>225</v>
      </c>
    </row>
    <row r="32" spans="1:16" ht="12.75" customHeight="1" thickBot="1" x14ac:dyDescent="0.25">
      <c r="A32" s="11" t="str">
        <f t="shared" si="0"/>
        <v> MVS 10.104 </v>
      </c>
      <c r="B32" s="17" t="str">
        <f t="shared" si="1"/>
        <v>I</v>
      </c>
      <c r="C32" s="11">
        <f t="shared" si="2"/>
        <v>45536.66</v>
      </c>
      <c r="D32" s="14" t="str">
        <f t="shared" si="3"/>
        <v>vis</v>
      </c>
      <c r="E32" s="50">
        <f>VLOOKUP(C32,Active!C$21:E$973,3,FALSE)</f>
        <v>437.99996021019774</v>
      </c>
      <c r="F32" s="17" t="s">
        <v>95</v>
      </c>
      <c r="G32" s="14" t="str">
        <f t="shared" si="4"/>
        <v>45536.66</v>
      </c>
      <c r="H32" s="11">
        <f t="shared" si="5"/>
        <v>438</v>
      </c>
      <c r="I32" s="51" t="s">
        <v>277</v>
      </c>
      <c r="J32" s="52" t="s">
        <v>278</v>
      </c>
      <c r="K32" s="51">
        <v>438</v>
      </c>
      <c r="L32" s="51" t="s">
        <v>279</v>
      </c>
      <c r="M32" s="52" t="s">
        <v>105</v>
      </c>
      <c r="N32" s="52"/>
      <c r="O32" s="53" t="s">
        <v>245</v>
      </c>
      <c r="P32" s="53" t="s">
        <v>280</v>
      </c>
    </row>
    <row r="33" spans="1:16" ht="12.75" customHeight="1" thickBot="1" x14ac:dyDescent="0.25">
      <c r="A33" s="11" t="str">
        <f t="shared" si="0"/>
        <v> MVS 10.104 </v>
      </c>
      <c r="B33" s="17" t="str">
        <f t="shared" si="1"/>
        <v>I</v>
      </c>
      <c r="C33" s="11">
        <f t="shared" si="2"/>
        <v>45555.09</v>
      </c>
      <c r="D33" s="14" t="str">
        <f t="shared" si="3"/>
        <v>vis</v>
      </c>
      <c r="E33" s="50">
        <f>VLOOKUP(C33,Active!C$21:E$973,3,FALSE)</f>
        <v>438.9909413675752</v>
      </c>
      <c r="F33" s="17" t="s">
        <v>95</v>
      </c>
      <c r="G33" s="14" t="str">
        <f t="shared" si="4"/>
        <v>45555.09</v>
      </c>
      <c r="H33" s="11">
        <f t="shared" si="5"/>
        <v>439</v>
      </c>
      <c r="I33" s="51" t="s">
        <v>281</v>
      </c>
      <c r="J33" s="52" t="s">
        <v>282</v>
      </c>
      <c r="K33" s="51">
        <v>439</v>
      </c>
      <c r="L33" s="51" t="s">
        <v>145</v>
      </c>
      <c r="M33" s="52" t="s">
        <v>105</v>
      </c>
      <c r="N33" s="52"/>
      <c r="O33" s="53" t="s">
        <v>224</v>
      </c>
      <c r="P33" s="53" t="s">
        <v>280</v>
      </c>
    </row>
    <row r="34" spans="1:16" ht="12.75" customHeight="1" thickBot="1" x14ac:dyDescent="0.25">
      <c r="A34" s="11" t="str">
        <f t="shared" si="0"/>
        <v>BAVM 38 </v>
      </c>
      <c r="B34" s="17" t="str">
        <f t="shared" si="1"/>
        <v>I</v>
      </c>
      <c r="C34" s="11">
        <f t="shared" si="2"/>
        <v>45555.199999999997</v>
      </c>
      <c r="D34" s="14" t="str">
        <f t="shared" si="3"/>
        <v>vis</v>
      </c>
      <c r="E34" s="50">
        <f>VLOOKUP(C34,Active!C$21:E$973,3,FALSE)</f>
        <v>438.99685606791769</v>
      </c>
      <c r="F34" s="17" t="s">
        <v>95</v>
      </c>
      <c r="G34" s="14" t="str">
        <f t="shared" si="4"/>
        <v>45555.20</v>
      </c>
      <c r="H34" s="11">
        <f t="shared" si="5"/>
        <v>439</v>
      </c>
      <c r="I34" s="51" t="s">
        <v>283</v>
      </c>
      <c r="J34" s="52" t="s">
        <v>284</v>
      </c>
      <c r="K34" s="51">
        <v>439</v>
      </c>
      <c r="L34" s="51" t="s">
        <v>137</v>
      </c>
      <c r="M34" s="52" t="s">
        <v>105</v>
      </c>
      <c r="N34" s="52"/>
      <c r="O34" s="53" t="s">
        <v>257</v>
      </c>
      <c r="P34" s="54" t="s">
        <v>285</v>
      </c>
    </row>
    <row r="35" spans="1:16" ht="12.75" customHeight="1" thickBot="1" x14ac:dyDescent="0.25">
      <c r="A35" s="11" t="str">
        <f t="shared" si="0"/>
        <v>BAVM 38 </v>
      </c>
      <c r="B35" s="17" t="str">
        <f t="shared" si="1"/>
        <v>II</v>
      </c>
      <c r="C35" s="11">
        <f t="shared" si="2"/>
        <v>45564.5</v>
      </c>
      <c r="D35" s="14" t="str">
        <f t="shared" si="3"/>
        <v>vis</v>
      </c>
      <c r="E35" s="50">
        <f>VLOOKUP(C35,Active!C$21:E$973,3,FALSE)</f>
        <v>439.49691709687136</v>
      </c>
      <c r="F35" s="17" t="s">
        <v>95</v>
      </c>
      <c r="G35" s="14" t="str">
        <f t="shared" si="4"/>
        <v>45564.50</v>
      </c>
      <c r="H35" s="11">
        <f t="shared" si="5"/>
        <v>439.5</v>
      </c>
      <c r="I35" s="51" t="s">
        <v>286</v>
      </c>
      <c r="J35" s="52" t="s">
        <v>287</v>
      </c>
      <c r="K35" s="51">
        <v>439.5</v>
      </c>
      <c r="L35" s="51" t="s">
        <v>137</v>
      </c>
      <c r="M35" s="52" t="s">
        <v>105</v>
      </c>
      <c r="N35" s="52"/>
      <c r="O35" s="53" t="s">
        <v>257</v>
      </c>
      <c r="P35" s="54" t="s">
        <v>285</v>
      </c>
    </row>
    <row r="36" spans="1:16" ht="12.75" customHeight="1" thickBot="1" x14ac:dyDescent="0.25">
      <c r="A36" s="11" t="str">
        <f t="shared" si="0"/>
        <v> MVS 10.104 </v>
      </c>
      <c r="B36" s="17" t="str">
        <f t="shared" si="1"/>
        <v>II</v>
      </c>
      <c r="C36" s="11">
        <f t="shared" si="2"/>
        <v>45583.08</v>
      </c>
      <c r="D36" s="14" t="str">
        <f t="shared" si="3"/>
        <v>vis</v>
      </c>
      <c r="E36" s="50">
        <f>VLOOKUP(C36,Active!C$21:E$973,3,FALSE)</f>
        <v>440.49596375471629</v>
      </c>
      <c r="F36" s="17" t="s">
        <v>95</v>
      </c>
      <c r="G36" s="14" t="str">
        <f t="shared" si="4"/>
        <v>45583.08</v>
      </c>
      <c r="H36" s="11">
        <f t="shared" si="5"/>
        <v>440.5</v>
      </c>
      <c r="I36" s="51" t="s">
        <v>288</v>
      </c>
      <c r="J36" s="52" t="s">
        <v>289</v>
      </c>
      <c r="K36" s="51">
        <v>440.5</v>
      </c>
      <c r="L36" s="51" t="s">
        <v>189</v>
      </c>
      <c r="M36" s="52" t="s">
        <v>105</v>
      </c>
      <c r="N36" s="52"/>
      <c r="O36" s="53" t="s">
        <v>224</v>
      </c>
      <c r="P36" s="53" t="s">
        <v>280</v>
      </c>
    </row>
    <row r="37" spans="1:16" ht="12.75" customHeight="1" thickBot="1" x14ac:dyDescent="0.25">
      <c r="A37" s="11" t="str">
        <f t="shared" si="0"/>
        <v> VSSC 60.20 </v>
      </c>
      <c r="B37" s="17" t="str">
        <f t="shared" si="1"/>
        <v>II</v>
      </c>
      <c r="C37" s="11">
        <f t="shared" si="2"/>
        <v>45657.95</v>
      </c>
      <c r="D37" s="14" t="str">
        <f t="shared" si="3"/>
        <v>vis</v>
      </c>
      <c r="E37" s="50">
        <f>VLOOKUP(C37,Active!C$21:E$973,3,FALSE)</f>
        <v>444.52172388780752</v>
      </c>
      <c r="F37" s="17" t="s">
        <v>95</v>
      </c>
      <c r="G37" s="14" t="str">
        <f t="shared" si="4"/>
        <v>45657.95</v>
      </c>
      <c r="H37" s="11">
        <f t="shared" si="5"/>
        <v>444.5</v>
      </c>
      <c r="I37" s="51" t="s">
        <v>290</v>
      </c>
      <c r="J37" s="52" t="s">
        <v>291</v>
      </c>
      <c r="K37" s="51">
        <v>444.5</v>
      </c>
      <c r="L37" s="51" t="s">
        <v>292</v>
      </c>
      <c r="M37" s="52" t="s">
        <v>105</v>
      </c>
      <c r="N37" s="52"/>
      <c r="O37" s="53" t="s">
        <v>293</v>
      </c>
      <c r="P37" s="53" t="s">
        <v>250</v>
      </c>
    </row>
    <row r="38" spans="1:16" ht="12.75" customHeight="1" thickBot="1" x14ac:dyDescent="0.25">
      <c r="A38" s="11" t="str">
        <f t="shared" si="0"/>
        <v> VSSC 60.20 </v>
      </c>
      <c r="B38" s="17" t="str">
        <f t="shared" si="1"/>
        <v>I</v>
      </c>
      <c r="C38" s="11">
        <f t="shared" si="2"/>
        <v>45666.6</v>
      </c>
      <c r="D38" s="14" t="str">
        <f t="shared" si="3"/>
        <v>vis</v>
      </c>
      <c r="E38" s="50">
        <f>VLOOKUP(C38,Active!C$21:E$973,3,FALSE)</f>
        <v>444.98683441473747</v>
      </c>
      <c r="F38" s="17" t="s">
        <v>95</v>
      </c>
      <c r="G38" s="14" t="str">
        <f t="shared" si="4"/>
        <v>45666.60</v>
      </c>
      <c r="H38" s="11">
        <f t="shared" si="5"/>
        <v>445</v>
      </c>
      <c r="I38" s="51" t="s">
        <v>294</v>
      </c>
      <c r="J38" s="52" t="s">
        <v>295</v>
      </c>
      <c r="K38" s="51">
        <v>445</v>
      </c>
      <c r="L38" s="51" t="s">
        <v>296</v>
      </c>
      <c r="M38" s="52" t="s">
        <v>105</v>
      </c>
      <c r="N38" s="52"/>
      <c r="O38" s="53" t="s">
        <v>293</v>
      </c>
      <c r="P38" s="53" t="s">
        <v>250</v>
      </c>
    </row>
    <row r="39" spans="1:16" ht="12.75" customHeight="1" thickBot="1" x14ac:dyDescent="0.25">
      <c r="A39" s="11" t="str">
        <f t="shared" si="0"/>
        <v>IBVS 3078 </v>
      </c>
      <c r="B39" s="17" t="str">
        <f t="shared" si="1"/>
        <v>I</v>
      </c>
      <c r="C39" s="11">
        <f t="shared" si="2"/>
        <v>45834.099000000002</v>
      </c>
      <c r="D39" s="14" t="str">
        <f t="shared" si="3"/>
        <v>vis</v>
      </c>
      <c r="E39" s="50">
        <f>VLOOKUP(C39,Active!C$21:E$973,3,FALSE)</f>
        <v>453.99325616620951</v>
      </c>
      <c r="F39" s="17" t="s">
        <v>95</v>
      </c>
      <c r="G39" s="14" t="str">
        <f t="shared" si="4"/>
        <v>45834.099</v>
      </c>
      <c r="H39" s="11">
        <f t="shared" si="5"/>
        <v>454</v>
      </c>
      <c r="I39" s="51" t="s">
        <v>297</v>
      </c>
      <c r="J39" s="52" t="s">
        <v>298</v>
      </c>
      <c r="K39" s="51">
        <v>454</v>
      </c>
      <c r="L39" s="51" t="s">
        <v>299</v>
      </c>
      <c r="M39" s="52" t="s">
        <v>178</v>
      </c>
      <c r="N39" s="52" t="s">
        <v>179</v>
      </c>
      <c r="O39" s="53" t="s">
        <v>300</v>
      </c>
      <c r="P39" s="54" t="s">
        <v>301</v>
      </c>
    </row>
    <row r="40" spans="1:16" ht="12.75" customHeight="1" thickBot="1" x14ac:dyDescent="0.25">
      <c r="A40" s="11" t="str">
        <f t="shared" si="0"/>
        <v> MVS 10.164 </v>
      </c>
      <c r="B40" s="17" t="str">
        <f t="shared" si="1"/>
        <v>I</v>
      </c>
      <c r="C40" s="11">
        <f t="shared" si="2"/>
        <v>45871.605000000003</v>
      </c>
      <c r="D40" s="14" t="str">
        <f t="shared" si="3"/>
        <v>vis</v>
      </c>
      <c r="E40" s="50">
        <f>VLOOKUP(C40,Active!C$21:E$973,3,FALSE)</f>
        <v>456.00995390297635</v>
      </c>
      <c r="F40" s="17" t="s">
        <v>95</v>
      </c>
      <c r="G40" s="14" t="str">
        <f t="shared" si="4"/>
        <v>45871.605</v>
      </c>
      <c r="H40" s="11">
        <f t="shared" si="5"/>
        <v>456</v>
      </c>
      <c r="I40" s="51" t="s">
        <v>302</v>
      </c>
      <c r="J40" s="52" t="s">
        <v>303</v>
      </c>
      <c r="K40" s="51">
        <v>456</v>
      </c>
      <c r="L40" s="51" t="s">
        <v>304</v>
      </c>
      <c r="M40" s="52" t="s">
        <v>105</v>
      </c>
      <c r="N40" s="52"/>
      <c r="O40" s="53" t="s">
        <v>245</v>
      </c>
      <c r="P40" s="53" t="s">
        <v>305</v>
      </c>
    </row>
    <row r="41" spans="1:16" ht="12.75" customHeight="1" thickBot="1" x14ac:dyDescent="0.25">
      <c r="A41" s="11" t="str">
        <f t="shared" si="0"/>
        <v>IBVS 3078 </v>
      </c>
      <c r="B41" s="17" t="str">
        <f t="shared" si="1"/>
        <v>II</v>
      </c>
      <c r="C41" s="11">
        <f t="shared" si="2"/>
        <v>45936.572</v>
      </c>
      <c r="D41" s="14" t="str">
        <f t="shared" si="3"/>
        <v>vis</v>
      </c>
      <c r="E41" s="50">
        <f>VLOOKUP(C41,Active!C$21:E$973,3,FALSE)</f>
        <v>459.50322969523688</v>
      </c>
      <c r="F41" s="17" t="s">
        <v>95</v>
      </c>
      <c r="G41" s="14" t="str">
        <f t="shared" si="4"/>
        <v>45936.572</v>
      </c>
      <c r="H41" s="11">
        <f t="shared" si="5"/>
        <v>459.5</v>
      </c>
      <c r="I41" s="51" t="s">
        <v>306</v>
      </c>
      <c r="J41" s="52" t="s">
        <v>307</v>
      </c>
      <c r="K41" s="51">
        <v>459.5</v>
      </c>
      <c r="L41" s="51" t="s">
        <v>308</v>
      </c>
      <c r="M41" s="52" t="s">
        <v>178</v>
      </c>
      <c r="N41" s="52" t="s">
        <v>179</v>
      </c>
      <c r="O41" s="53" t="s">
        <v>300</v>
      </c>
      <c r="P41" s="54" t="s">
        <v>301</v>
      </c>
    </row>
    <row r="42" spans="1:16" ht="12.75" customHeight="1" thickBot="1" x14ac:dyDescent="0.25">
      <c r="A42" s="11" t="str">
        <f t="shared" si="0"/>
        <v> MVS 10.164 </v>
      </c>
      <c r="B42" s="17" t="str">
        <f t="shared" si="1"/>
        <v>I</v>
      </c>
      <c r="C42" s="11">
        <f t="shared" si="2"/>
        <v>46057.3</v>
      </c>
      <c r="D42" s="14" t="str">
        <f t="shared" si="3"/>
        <v>vis</v>
      </c>
      <c r="E42" s="50">
        <f>VLOOKUP(C42,Active!C$21:E$973,3,FALSE)</f>
        <v>465.99477463109747</v>
      </c>
      <c r="F42" s="17" t="s">
        <v>95</v>
      </c>
      <c r="G42" s="14" t="str">
        <f t="shared" si="4"/>
        <v>46057.30</v>
      </c>
      <c r="H42" s="11">
        <f t="shared" si="5"/>
        <v>466</v>
      </c>
      <c r="I42" s="51" t="s">
        <v>309</v>
      </c>
      <c r="J42" s="52" t="s">
        <v>310</v>
      </c>
      <c r="K42" s="51">
        <v>466</v>
      </c>
      <c r="L42" s="51" t="s">
        <v>311</v>
      </c>
      <c r="M42" s="52" t="s">
        <v>105</v>
      </c>
      <c r="N42" s="52"/>
      <c r="O42" s="53" t="s">
        <v>224</v>
      </c>
      <c r="P42" s="53" t="s">
        <v>305</v>
      </c>
    </row>
    <row r="43" spans="1:16" ht="12.75" customHeight="1" thickBot="1" x14ac:dyDescent="0.25">
      <c r="A43" s="11" t="str">
        <f t="shared" ref="A43:A74" si="6">P43</f>
        <v> MVS 11.19 </v>
      </c>
      <c r="B43" s="17" t="str">
        <f t="shared" ref="B43:B74" si="7">IF(H43=INT(H43),"I","II")</f>
        <v>I</v>
      </c>
      <c r="C43" s="11">
        <f t="shared" ref="C43:C74" si="8">1*G43</f>
        <v>46112.85</v>
      </c>
      <c r="D43" s="14" t="str">
        <f t="shared" ref="D43:D74" si="9">VLOOKUP(F43,I$1:J$5,2,FALSE)</f>
        <v>vis</v>
      </c>
      <c r="E43" s="50">
        <f>VLOOKUP(C43,Active!C$21:E$973,3,FALSE)</f>
        <v>468.98169830404009</v>
      </c>
      <c r="F43" s="17" t="s">
        <v>95</v>
      </c>
      <c r="G43" s="14" t="str">
        <f t="shared" ref="G43:G74" si="10">MID(I43,3,LEN(I43)-3)</f>
        <v>46112.85</v>
      </c>
      <c r="H43" s="11">
        <f t="shared" ref="H43:H74" si="11">1*K43</f>
        <v>469</v>
      </c>
      <c r="I43" s="51" t="s">
        <v>312</v>
      </c>
      <c r="J43" s="52" t="s">
        <v>313</v>
      </c>
      <c r="K43" s="51">
        <v>469</v>
      </c>
      <c r="L43" s="51" t="s">
        <v>314</v>
      </c>
      <c r="M43" s="52" t="s">
        <v>105</v>
      </c>
      <c r="N43" s="52"/>
      <c r="O43" s="53" t="s">
        <v>315</v>
      </c>
      <c r="P43" s="53" t="s">
        <v>316</v>
      </c>
    </row>
    <row r="44" spans="1:16" ht="12.75" customHeight="1" thickBot="1" x14ac:dyDescent="0.25">
      <c r="A44" s="11" t="str">
        <f t="shared" si="6"/>
        <v>IBVS 3078 </v>
      </c>
      <c r="B44" s="17" t="str">
        <f t="shared" si="7"/>
        <v>I</v>
      </c>
      <c r="C44" s="11">
        <f t="shared" si="8"/>
        <v>46224.695</v>
      </c>
      <c r="D44" s="14" t="str">
        <f t="shared" si="9"/>
        <v>vis</v>
      </c>
      <c r="E44" s="50">
        <f>VLOOKUP(C44,Active!C$21:E$973,3,FALSE)</f>
        <v>474.99560430224534</v>
      </c>
      <c r="F44" s="17" t="s">
        <v>95</v>
      </c>
      <c r="G44" s="14" t="str">
        <f t="shared" si="10"/>
        <v>46224.695</v>
      </c>
      <c r="H44" s="11">
        <f t="shared" si="11"/>
        <v>475</v>
      </c>
      <c r="I44" s="51" t="s">
        <v>317</v>
      </c>
      <c r="J44" s="52" t="s">
        <v>318</v>
      </c>
      <c r="K44" s="51">
        <v>475</v>
      </c>
      <c r="L44" s="51" t="s">
        <v>319</v>
      </c>
      <c r="M44" s="52" t="s">
        <v>178</v>
      </c>
      <c r="N44" s="52" t="s">
        <v>179</v>
      </c>
      <c r="O44" s="53" t="s">
        <v>300</v>
      </c>
      <c r="P44" s="54" t="s">
        <v>301</v>
      </c>
    </row>
    <row r="45" spans="1:16" ht="12.75" customHeight="1" thickBot="1" x14ac:dyDescent="0.25">
      <c r="A45" s="11" t="str">
        <f t="shared" si="6"/>
        <v>IBVS 3078 </v>
      </c>
      <c r="B45" s="17" t="str">
        <f t="shared" si="7"/>
        <v>II</v>
      </c>
      <c r="C45" s="11">
        <f t="shared" si="8"/>
        <v>46271.385000000002</v>
      </c>
      <c r="D45" s="14" t="str">
        <f t="shared" si="9"/>
        <v>vis</v>
      </c>
      <c r="E45" s="50">
        <f>VLOOKUP(C45,Active!C$21:E$973,3,FALSE)</f>
        <v>477.50612574760464</v>
      </c>
      <c r="F45" s="17" t="s">
        <v>95</v>
      </c>
      <c r="G45" s="14" t="str">
        <f t="shared" si="10"/>
        <v>46271.385</v>
      </c>
      <c r="H45" s="11">
        <f t="shared" si="11"/>
        <v>477.5</v>
      </c>
      <c r="I45" s="51" t="s">
        <v>320</v>
      </c>
      <c r="J45" s="52" t="s">
        <v>321</v>
      </c>
      <c r="K45" s="51">
        <v>477.5</v>
      </c>
      <c r="L45" s="51" t="s">
        <v>322</v>
      </c>
      <c r="M45" s="52" t="s">
        <v>178</v>
      </c>
      <c r="N45" s="52" t="s">
        <v>179</v>
      </c>
      <c r="O45" s="53" t="s">
        <v>300</v>
      </c>
      <c r="P45" s="54" t="s">
        <v>301</v>
      </c>
    </row>
    <row r="46" spans="1:16" ht="12.75" customHeight="1" thickBot="1" x14ac:dyDescent="0.25">
      <c r="A46" s="11" t="str">
        <f t="shared" si="6"/>
        <v>BAVM 43 </v>
      </c>
      <c r="B46" s="17" t="str">
        <f t="shared" si="7"/>
        <v>I</v>
      </c>
      <c r="C46" s="11">
        <f t="shared" si="8"/>
        <v>46299</v>
      </c>
      <c r="D46" s="14" t="str">
        <f t="shared" si="9"/>
        <v>vis</v>
      </c>
      <c r="E46" s="50">
        <f>VLOOKUP(C46,Active!C$21:E$973,3,FALSE)</f>
        <v>478.99098438357788</v>
      </c>
      <c r="F46" s="17" t="s">
        <v>95</v>
      </c>
      <c r="G46" s="14" t="str">
        <f t="shared" si="10"/>
        <v>46299.000</v>
      </c>
      <c r="H46" s="11">
        <f t="shared" si="11"/>
        <v>479</v>
      </c>
      <c r="I46" s="51" t="s">
        <v>323</v>
      </c>
      <c r="J46" s="52" t="s">
        <v>324</v>
      </c>
      <c r="K46" s="51">
        <v>479</v>
      </c>
      <c r="L46" s="51" t="s">
        <v>325</v>
      </c>
      <c r="M46" s="52" t="s">
        <v>105</v>
      </c>
      <c r="N46" s="52"/>
      <c r="O46" s="53" t="s">
        <v>326</v>
      </c>
      <c r="P46" s="54" t="s">
        <v>327</v>
      </c>
    </row>
    <row r="47" spans="1:16" ht="12.75" customHeight="1" thickBot="1" x14ac:dyDescent="0.25">
      <c r="A47" s="11" t="str">
        <f t="shared" si="6"/>
        <v> MVS 11.19 </v>
      </c>
      <c r="B47" s="17" t="str">
        <f t="shared" si="7"/>
        <v>I</v>
      </c>
      <c r="C47" s="11">
        <f t="shared" si="8"/>
        <v>46317.65</v>
      </c>
      <c r="D47" s="14" t="str">
        <f t="shared" si="9"/>
        <v>vis</v>
      </c>
      <c r="E47" s="50">
        <f>VLOOKUP(C47,Active!C$21:E$973,3,FALSE)</f>
        <v>479.99379494164066</v>
      </c>
      <c r="F47" s="17" t="s">
        <v>95</v>
      </c>
      <c r="G47" s="14" t="str">
        <f t="shared" si="10"/>
        <v>46317.65</v>
      </c>
      <c r="H47" s="11">
        <f t="shared" si="11"/>
        <v>480</v>
      </c>
      <c r="I47" s="51" t="s">
        <v>328</v>
      </c>
      <c r="J47" s="52" t="s">
        <v>329</v>
      </c>
      <c r="K47" s="51">
        <v>480</v>
      </c>
      <c r="L47" s="51" t="s">
        <v>203</v>
      </c>
      <c r="M47" s="52" t="s">
        <v>105</v>
      </c>
      <c r="N47" s="52"/>
      <c r="O47" s="53" t="s">
        <v>315</v>
      </c>
      <c r="P47" s="53" t="s">
        <v>316</v>
      </c>
    </row>
    <row r="48" spans="1:16" ht="12.75" customHeight="1" thickBot="1" x14ac:dyDescent="0.25">
      <c r="A48" s="11" t="str">
        <f t="shared" si="6"/>
        <v> MVS 11.19 </v>
      </c>
      <c r="B48" s="17" t="str">
        <f t="shared" si="7"/>
        <v>II</v>
      </c>
      <c r="C48" s="11">
        <f t="shared" si="8"/>
        <v>46327.33</v>
      </c>
      <c r="D48" s="14" t="str">
        <f t="shared" si="9"/>
        <v>vis</v>
      </c>
      <c r="E48" s="50">
        <f>VLOOKUP(C48,Active!C$21:E$973,3,FALSE)</f>
        <v>480.51428857177729</v>
      </c>
      <c r="F48" s="17" t="s">
        <v>95</v>
      </c>
      <c r="G48" s="14" t="str">
        <f t="shared" si="10"/>
        <v>46327.33</v>
      </c>
      <c r="H48" s="11">
        <f t="shared" si="11"/>
        <v>480.5</v>
      </c>
      <c r="I48" s="51" t="s">
        <v>330</v>
      </c>
      <c r="J48" s="52" t="s">
        <v>331</v>
      </c>
      <c r="K48" s="51">
        <v>480.5</v>
      </c>
      <c r="L48" s="51" t="s">
        <v>332</v>
      </c>
      <c r="M48" s="52" t="s">
        <v>105</v>
      </c>
      <c r="N48" s="52"/>
      <c r="O48" s="53" t="s">
        <v>245</v>
      </c>
      <c r="P48" s="53" t="s">
        <v>316</v>
      </c>
    </row>
    <row r="49" spans="1:16" ht="12.75" customHeight="1" thickBot="1" x14ac:dyDescent="0.25">
      <c r="A49" s="11" t="str">
        <f t="shared" si="6"/>
        <v> MVS 11.19 </v>
      </c>
      <c r="B49" s="17" t="str">
        <f t="shared" si="7"/>
        <v>I</v>
      </c>
      <c r="C49" s="11">
        <f t="shared" si="8"/>
        <v>46373.63</v>
      </c>
      <c r="D49" s="14" t="str">
        <f t="shared" si="9"/>
        <v>vis</v>
      </c>
      <c r="E49" s="50">
        <f>VLOOKUP(C49,Active!C$21:E$973,3,FALSE)</f>
        <v>483.00383971592203</v>
      </c>
      <c r="F49" s="17" t="s">
        <v>95</v>
      </c>
      <c r="G49" s="14" t="str">
        <f t="shared" si="10"/>
        <v>46373.63</v>
      </c>
      <c r="H49" s="11">
        <f t="shared" si="11"/>
        <v>483</v>
      </c>
      <c r="I49" s="51" t="s">
        <v>333</v>
      </c>
      <c r="J49" s="52" t="s">
        <v>334</v>
      </c>
      <c r="K49" s="51">
        <v>483</v>
      </c>
      <c r="L49" s="51" t="s">
        <v>198</v>
      </c>
      <c r="M49" s="52" t="s">
        <v>105</v>
      </c>
      <c r="N49" s="52"/>
      <c r="O49" s="53" t="s">
        <v>245</v>
      </c>
      <c r="P49" s="53" t="s">
        <v>316</v>
      </c>
    </row>
    <row r="50" spans="1:16" ht="12.75" customHeight="1" thickBot="1" x14ac:dyDescent="0.25">
      <c r="A50" s="11" t="str">
        <f t="shared" si="6"/>
        <v> VSSC 67.8 </v>
      </c>
      <c r="B50" s="17" t="str">
        <f t="shared" si="7"/>
        <v>I</v>
      </c>
      <c r="C50" s="11">
        <f t="shared" si="8"/>
        <v>46652.63</v>
      </c>
      <c r="D50" s="14" t="str">
        <f t="shared" si="9"/>
        <v>vis</v>
      </c>
      <c r="E50" s="50">
        <f>VLOOKUP(C50,Active!C$21:E$973,3,FALSE)</f>
        <v>498.00567058452805</v>
      </c>
      <c r="F50" s="17" t="s">
        <v>95</v>
      </c>
      <c r="G50" s="14" t="str">
        <f t="shared" si="10"/>
        <v>46652.63</v>
      </c>
      <c r="H50" s="11">
        <f t="shared" si="11"/>
        <v>498</v>
      </c>
      <c r="I50" s="51" t="s">
        <v>335</v>
      </c>
      <c r="J50" s="52" t="s">
        <v>336</v>
      </c>
      <c r="K50" s="51">
        <v>498</v>
      </c>
      <c r="L50" s="51" t="s">
        <v>337</v>
      </c>
      <c r="M50" s="52" t="s">
        <v>105</v>
      </c>
      <c r="N50" s="52"/>
      <c r="O50" s="53" t="s">
        <v>338</v>
      </c>
      <c r="P50" s="53" t="s">
        <v>339</v>
      </c>
    </row>
    <row r="51" spans="1:16" ht="12.75" customHeight="1" thickBot="1" x14ac:dyDescent="0.25">
      <c r="A51" s="11" t="str">
        <f t="shared" si="6"/>
        <v> VSSC 67.8 </v>
      </c>
      <c r="B51" s="17" t="str">
        <f t="shared" si="7"/>
        <v>II</v>
      </c>
      <c r="C51" s="11">
        <f t="shared" si="8"/>
        <v>46661.63</v>
      </c>
      <c r="D51" s="14" t="str">
        <f t="shared" si="9"/>
        <v>vis</v>
      </c>
      <c r="E51" s="50">
        <f>VLOOKUP(C51,Active!C$21:E$973,3,FALSE)</f>
        <v>498.48960061254758</v>
      </c>
      <c r="F51" s="17" t="s">
        <v>95</v>
      </c>
      <c r="G51" s="14" t="str">
        <f t="shared" si="10"/>
        <v>46661.63</v>
      </c>
      <c r="H51" s="11">
        <f t="shared" si="11"/>
        <v>498.5</v>
      </c>
      <c r="I51" s="51" t="s">
        <v>340</v>
      </c>
      <c r="J51" s="52" t="s">
        <v>341</v>
      </c>
      <c r="K51" s="51">
        <v>498.5</v>
      </c>
      <c r="L51" s="51" t="s">
        <v>342</v>
      </c>
      <c r="M51" s="52" t="s">
        <v>105</v>
      </c>
      <c r="N51" s="52"/>
      <c r="O51" s="53" t="s">
        <v>338</v>
      </c>
      <c r="P51" s="53" t="s">
        <v>339</v>
      </c>
    </row>
    <row r="52" spans="1:16" ht="12.75" customHeight="1" thickBot="1" x14ac:dyDescent="0.25">
      <c r="A52" s="11" t="str">
        <f t="shared" si="6"/>
        <v>BAVM 46 </v>
      </c>
      <c r="B52" s="17" t="str">
        <f t="shared" si="7"/>
        <v>I</v>
      </c>
      <c r="C52" s="11">
        <f t="shared" si="8"/>
        <v>46670.97</v>
      </c>
      <c r="D52" s="14" t="str">
        <f t="shared" si="9"/>
        <v>vis</v>
      </c>
      <c r="E52" s="50">
        <f>VLOOKUP(C52,Active!C$21:E$973,3,FALSE)</f>
        <v>498.99181244162588</v>
      </c>
      <c r="F52" s="17" t="str">
        <f>LEFT(M52,1)</f>
        <v>V</v>
      </c>
      <c r="G52" s="14" t="str">
        <f t="shared" si="10"/>
        <v>46670.97</v>
      </c>
      <c r="H52" s="11">
        <f t="shared" si="11"/>
        <v>499</v>
      </c>
      <c r="I52" s="51" t="s">
        <v>343</v>
      </c>
      <c r="J52" s="52" t="s">
        <v>344</v>
      </c>
      <c r="K52" s="51">
        <v>499</v>
      </c>
      <c r="L52" s="51" t="s">
        <v>345</v>
      </c>
      <c r="M52" s="52" t="s">
        <v>105</v>
      </c>
      <c r="N52" s="52"/>
      <c r="O52" s="53" t="s">
        <v>326</v>
      </c>
      <c r="P52" s="54" t="s">
        <v>346</v>
      </c>
    </row>
    <row r="53" spans="1:16" ht="12.75" customHeight="1" thickBot="1" x14ac:dyDescent="0.25">
      <c r="A53" s="11" t="str">
        <f t="shared" si="6"/>
        <v>BAVM 46 </v>
      </c>
      <c r="B53" s="17" t="str">
        <f t="shared" si="7"/>
        <v>II</v>
      </c>
      <c r="C53" s="11">
        <f t="shared" si="8"/>
        <v>46680.2</v>
      </c>
      <c r="D53" s="14" t="str">
        <f t="shared" si="9"/>
        <v>vis</v>
      </c>
      <c r="E53" s="50">
        <f>VLOOKUP(C53,Active!C$21:E$973,3,FALSE)</f>
        <v>499.48810957036125</v>
      </c>
      <c r="F53" s="17" t="str">
        <f>LEFT(M53,1)</f>
        <v>V</v>
      </c>
      <c r="G53" s="14" t="str">
        <f t="shared" si="10"/>
        <v>46680.20</v>
      </c>
      <c r="H53" s="11">
        <f t="shared" si="11"/>
        <v>499.5</v>
      </c>
      <c r="I53" s="51" t="s">
        <v>347</v>
      </c>
      <c r="J53" s="52" t="s">
        <v>348</v>
      </c>
      <c r="K53" s="51">
        <v>499.5</v>
      </c>
      <c r="L53" s="51" t="s">
        <v>349</v>
      </c>
      <c r="M53" s="52" t="s">
        <v>105</v>
      </c>
      <c r="N53" s="52"/>
      <c r="O53" s="53" t="s">
        <v>326</v>
      </c>
      <c r="P53" s="54" t="s">
        <v>346</v>
      </c>
    </row>
    <row r="54" spans="1:16" ht="12.75" customHeight="1" thickBot="1" x14ac:dyDescent="0.25">
      <c r="A54" s="11" t="str">
        <f t="shared" si="6"/>
        <v> MVS 11.155 </v>
      </c>
      <c r="B54" s="17" t="str">
        <f t="shared" si="7"/>
        <v>I</v>
      </c>
      <c r="C54" s="11">
        <f t="shared" si="8"/>
        <v>46689.72</v>
      </c>
      <c r="D54" s="14" t="str">
        <f t="shared" si="9"/>
        <v>vis</v>
      </c>
      <c r="E54" s="50">
        <f>VLOOKUP(C54,Active!C$21:E$973,3,FALSE)</f>
        <v>499.99999999999994</v>
      </c>
      <c r="F54" s="17" t="str">
        <f>LEFT(M54,1)</f>
        <v>V</v>
      </c>
      <c r="G54" s="14" t="str">
        <f t="shared" si="10"/>
        <v>46689.72</v>
      </c>
      <c r="H54" s="11">
        <f t="shared" si="11"/>
        <v>500</v>
      </c>
      <c r="I54" s="51" t="s">
        <v>350</v>
      </c>
      <c r="J54" s="52" t="s">
        <v>351</v>
      </c>
      <c r="K54" s="51">
        <v>500</v>
      </c>
      <c r="L54" s="51" t="s">
        <v>352</v>
      </c>
      <c r="M54" s="52" t="s">
        <v>105</v>
      </c>
      <c r="N54" s="52"/>
      <c r="O54" s="53" t="s">
        <v>353</v>
      </c>
      <c r="P54" s="53" t="s">
        <v>354</v>
      </c>
    </row>
    <row r="55" spans="1:16" ht="12.75" customHeight="1" thickBot="1" x14ac:dyDescent="0.25">
      <c r="A55" s="11" t="str">
        <f t="shared" si="6"/>
        <v> MVS 11.155 </v>
      </c>
      <c r="B55" s="17" t="str">
        <f t="shared" si="7"/>
        <v>II</v>
      </c>
      <c r="C55" s="11">
        <f t="shared" si="8"/>
        <v>46699.53</v>
      </c>
      <c r="D55" s="14" t="str">
        <f t="shared" si="9"/>
        <v>vis</v>
      </c>
      <c r="E55" s="50">
        <f>VLOOKUP(C55,Active!C$21:E$973,3,FALSE)</f>
        <v>500.52748373054112</v>
      </c>
      <c r="F55" s="17" t="str">
        <f>LEFT(M55,1)</f>
        <v>V</v>
      </c>
      <c r="G55" s="14" t="str">
        <f t="shared" si="10"/>
        <v>46699.53</v>
      </c>
      <c r="H55" s="11">
        <f t="shared" si="11"/>
        <v>500.5</v>
      </c>
      <c r="I55" s="51" t="s">
        <v>355</v>
      </c>
      <c r="J55" s="52" t="s">
        <v>356</v>
      </c>
      <c r="K55" s="51">
        <v>500.5</v>
      </c>
      <c r="L55" s="51" t="s">
        <v>357</v>
      </c>
      <c r="M55" s="52" t="s">
        <v>105</v>
      </c>
      <c r="N55" s="52"/>
      <c r="O55" s="53" t="s">
        <v>245</v>
      </c>
      <c r="P55" s="53" t="s">
        <v>354</v>
      </c>
    </row>
    <row r="56" spans="1:16" ht="12.75" customHeight="1" thickBot="1" x14ac:dyDescent="0.25">
      <c r="A56" s="11" t="str">
        <f t="shared" si="6"/>
        <v>BAVM 46 </v>
      </c>
      <c r="B56" s="17" t="str">
        <f t="shared" si="7"/>
        <v>I</v>
      </c>
      <c r="C56" s="11">
        <f t="shared" si="8"/>
        <v>46708.3</v>
      </c>
      <c r="D56" s="14" t="str">
        <f t="shared" si="9"/>
        <v>vis</v>
      </c>
      <c r="E56" s="50">
        <f>VLOOKUP(C56,Active!C$21:E$973,3,FALSE)</f>
        <v>500.99904665784481</v>
      </c>
      <c r="F56" s="17" t="str">
        <f>LEFT(M56,1)</f>
        <v>V</v>
      </c>
      <c r="G56" s="14" t="str">
        <f t="shared" si="10"/>
        <v>46708.30</v>
      </c>
      <c r="H56" s="11">
        <f t="shared" si="11"/>
        <v>501</v>
      </c>
      <c r="I56" s="51" t="s">
        <v>358</v>
      </c>
      <c r="J56" s="52" t="s">
        <v>359</v>
      </c>
      <c r="K56" s="51">
        <v>501</v>
      </c>
      <c r="L56" s="51" t="s">
        <v>360</v>
      </c>
      <c r="M56" s="52" t="s">
        <v>105</v>
      </c>
      <c r="N56" s="52"/>
      <c r="O56" s="53" t="s">
        <v>361</v>
      </c>
      <c r="P56" s="54" t="s">
        <v>346</v>
      </c>
    </row>
    <row r="57" spans="1:16" ht="12.75" customHeight="1" thickBot="1" x14ac:dyDescent="0.25">
      <c r="A57" s="11" t="str">
        <f t="shared" si="6"/>
        <v> MVS 12.16 </v>
      </c>
      <c r="B57" s="17" t="str">
        <f t="shared" si="7"/>
        <v>I</v>
      </c>
      <c r="C57" s="11">
        <f t="shared" si="8"/>
        <v>46745.58</v>
      </c>
      <c r="D57" s="14" t="str">
        <f t="shared" si="9"/>
        <v>vis</v>
      </c>
      <c r="E57" s="50">
        <f>VLOOKUP(C57,Active!C$21:E$973,3,FALSE)</f>
        <v>503.00359237390796</v>
      </c>
      <c r="F57" s="17" t="s">
        <v>95</v>
      </c>
      <c r="G57" s="14" t="str">
        <f t="shared" si="10"/>
        <v>46745.58</v>
      </c>
      <c r="H57" s="11">
        <f t="shared" si="11"/>
        <v>503</v>
      </c>
      <c r="I57" s="51" t="s">
        <v>362</v>
      </c>
      <c r="J57" s="52" t="s">
        <v>363</v>
      </c>
      <c r="K57" s="51">
        <v>503</v>
      </c>
      <c r="L57" s="51" t="s">
        <v>198</v>
      </c>
      <c r="M57" s="52" t="s">
        <v>105</v>
      </c>
      <c r="N57" s="52"/>
      <c r="O57" s="53" t="s">
        <v>224</v>
      </c>
      <c r="P57" s="53" t="s">
        <v>364</v>
      </c>
    </row>
    <row r="58" spans="1:16" ht="12.75" customHeight="1" thickBot="1" x14ac:dyDescent="0.25">
      <c r="A58" s="11" t="str">
        <f t="shared" si="6"/>
        <v> MVS 11.155 </v>
      </c>
      <c r="B58" s="17" t="str">
        <f t="shared" si="7"/>
        <v>I</v>
      </c>
      <c r="C58" s="11">
        <f t="shared" si="8"/>
        <v>46763.71</v>
      </c>
      <c r="D58" s="14" t="str">
        <f t="shared" si="9"/>
        <v>vis</v>
      </c>
      <c r="E58" s="50">
        <f>VLOOKUP(C58,Active!C$21:E$973,3,FALSE)</f>
        <v>503.97844253035163</v>
      </c>
      <c r="F58" s="17" t="s">
        <v>95</v>
      </c>
      <c r="G58" s="14" t="str">
        <f t="shared" si="10"/>
        <v>46763.71</v>
      </c>
      <c r="H58" s="11">
        <f t="shared" si="11"/>
        <v>504</v>
      </c>
      <c r="I58" s="51" t="s">
        <v>365</v>
      </c>
      <c r="J58" s="52" t="s">
        <v>366</v>
      </c>
      <c r="K58" s="51">
        <v>504</v>
      </c>
      <c r="L58" s="51" t="s">
        <v>367</v>
      </c>
      <c r="M58" s="52" t="s">
        <v>105</v>
      </c>
      <c r="N58" s="52"/>
      <c r="O58" s="53" t="s">
        <v>245</v>
      </c>
      <c r="P58" s="53" t="s">
        <v>354</v>
      </c>
    </row>
    <row r="59" spans="1:16" ht="12.75" customHeight="1" thickBot="1" x14ac:dyDescent="0.25">
      <c r="A59" s="11" t="str">
        <f t="shared" si="6"/>
        <v>IBVS 3078 </v>
      </c>
      <c r="B59" s="17" t="str">
        <f t="shared" si="7"/>
        <v>I</v>
      </c>
      <c r="C59" s="11">
        <f t="shared" si="8"/>
        <v>46764</v>
      </c>
      <c r="D59" s="14" t="str">
        <f t="shared" si="9"/>
        <v>vis</v>
      </c>
      <c r="E59" s="50">
        <f>VLOOKUP(C59,Active!C$21:E$973,3,FALSE)</f>
        <v>503.99403583125456</v>
      </c>
      <c r="F59" s="17" t="s">
        <v>95</v>
      </c>
      <c r="G59" s="14" t="str">
        <f t="shared" si="10"/>
        <v>46764.000</v>
      </c>
      <c r="H59" s="11">
        <f t="shared" si="11"/>
        <v>504</v>
      </c>
      <c r="I59" s="51" t="s">
        <v>368</v>
      </c>
      <c r="J59" s="52" t="s">
        <v>369</v>
      </c>
      <c r="K59" s="51">
        <v>504</v>
      </c>
      <c r="L59" s="51" t="s">
        <v>370</v>
      </c>
      <c r="M59" s="52" t="s">
        <v>178</v>
      </c>
      <c r="N59" s="52" t="s">
        <v>179</v>
      </c>
      <c r="O59" s="53" t="s">
        <v>300</v>
      </c>
      <c r="P59" s="54" t="s">
        <v>301</v>
      </c>
    </row>
    <row r="60" spans="1:16" ht="12.75" customHeight="1" thickBot="1" x14ac:dyDescent="0.25">
      <c r="A60" s="11" t="str">
        <f t="shared" si="6"/>
        <v> MVS 11.155 </v>
      </c>
      <c r="B60" s="17" t="str">
        <f t="shared" si="7"/>
        <v>I</v>
      </c>
      <c r="C60" s="11">
        <f t="shared" si="8"/>
        <v>46764.08</v>
      </c>
      <c r="D60" s="14" t="str">
        <f t="shared" si="9"/>
        <v>vis</v>
      </c>
      <c r="E60" s="50">
        <f>VLOOKUP(C60,Active!C$21:E$973,3,FALSE)</f>
        <v>503.99833743150367</v>
      </c>
      <c r="F60" s="17" t="s">
        <v>95</v>
      </c>
      <c r="G60" s="14" t="str">
        <f t="shared" si="10"/>
        <v>46764.08</v>
      </c>
      <c r="H60" s="11">
        <f t="shared" si="11"/>
        <v>504</v>
      </c>
      <c r="I60" s="51" t="s">
        <v>371</v>
      </c>
      <c r="J60" s="52" t="s">
        <v>372</v>
      </c>
      <c r="K60" s="51">
        <v>504</v>
      </c>
      <c r="L60" s="51" t="s">
        <v>373</v>
      </c>
      <c r="M60" s="52" t="s">
        <v>105</v>
      </c>
      <c r="N60" s="52"/>
      <c r="O60" s="53" t="s">
        <v>224</v>
      </c>
      <c r="P60" s="53" t="s">
        <v>354</v>
      </c>
    </row>
    <row r="61" spans="1:16" ht="12.75" customHeight="1" thickBot="1" x14ac:dyDescent="0.25">
      <c r="A61" s="11" t="str">
        <f t="shared" si="6"/>
        <v> VSSC 70.19 </v>
      </c>
      <c r="B61" s="17" t="str">
        <f t="shared" si="7"/>
        <v>I</v>
      </c>
      <c r="C61" s="11">
        <f t="shared" si="8"/>
        <v>47024.73</v>
      </c>
      <c r="D61" s="14" t="str">
        <f t="shared" si="9"/>
        <v>vis</v>
      </c>
      <c r="E61" s="50">
        <f>VLOOKUP(C61,Active!C$21:E$973,3,FALSE)</f>
        <v>518.01348874298105</v>
      </c>
      <c r="F61" s="17" t="s">
        <v>95</v>
      </c>
      <c r="G61" s="14" t="str">
        <f t="shared" si="10"/>
        <v>47024.73</v>
      </c>
      <c r="H61" s="11">
        <f t="shared" si="11"/>
        <v>518</v>
      </c>
      <c r="I61" s="51" t="s">
        <v>376</v>
      </c>
      <c r="J61" s="52" t="s">
        <v>377</v>
      </c>
      <c r="K61" s="51">
        <v>518</v>
      </c>
      <c r="L61" s="51" t="s">
        <v>378</v>
      </c>
      <c r="M61" s="52" t="s">
        <v>105</v>
      </c>
      <c r="N61" s="52"/>
      <c r="O61" s="53" t="s">
        <v>338</v>
      </c>
      <c r="P61" s="53" t="s">
        <v>379</v>
      </c>
    </row>
    <row r="62" spans="1:16" ht="12.75" customHeight="1" thickBot="1" x14ac:dyDescent="0.25">
      <c r="A62" s="11" t="str">
        <f t="shared" si="6"/>
        <v> VSSC 70.19 </v>
      </c>
      <c r="B62" s="17" t="str">
        <f t="shared" si="7"/>
        <v>II</v>
      </c>
      <c r="C62" s="11">
        <f t="shared" si="8"/>
        <v>47034.05</v>
      </c>
      <c r="D62" s="14" t="str">
        <f t="shared" si="9"/>
        <v>vis</v>
      </c>
      <c r="E62" s="50">
        <f>VLOOKUP(C62,Active!C$21:E$973,3,FALSE)</f>
        <v>518.51462517199684</v>
      </c>
      <c r="F62" s="17" t="s">
        <v>95</v>
      </c>
      <c r="G62" s="14" t="str">
        <f t="shared" si="10"/>
        <v>47034.05</v>
      </c>
      <c r="H62" s="11">
        <f t="shared" si="11"/>
        <v>518.5</v>
      </c>
      <c r="I62" s="51" t="s">
        <v>380</v>
      </c>
      <c r="J62" s="52" t="s">
        <v>381</v>
      </c>
      <c r="K62" s="51">
        <v>518.5</v>
      </c>
      <c r="L62" s="51" t="s">
        <v>332</v>
      </c>
      <c r="M62" s="52" t="s">
        <v>105</v>
      </c>
      <c r="N62" s="52"/>
      <c r="O62" s="53" t="s">
        <v>338</v>
      </c>
      <c r="P62" s="53" t="s">
        <v>379</v>
      </c>
    </row>
    <row r="63" spans="1:16" ht="12.75" customHeight="1" thickBot="1" x14ac:dyDescent="0.25">
      <c r="A63" s="11" t="str">
        <f t="shared" si="6"/>
        <v>BAVM 50 </v>
      </c>
      <c r="B63" s="17" t="str">
        <f t="shared" si="7"/>
        <v>I</v>
      </c>
      <c r="C63" s="11">
        <f t="shared" si="8"/>
        <v>47042.7</v>
      </c>
      <c r="D63" s="14" t="str">
        <f t="shared" si="9"/>
        <v>vis</v>
      </c>
      <c r="E63" s="50">
        <f>VLOOKUP(C63,Active!C$21:E$973,3,FALSE)</f>
        <v>518.97973569892645</v>
      </c>
      <c r="F63" s="17" t="s">
        <v>95</v>
      </c>
      <c r="G63" s="14" t="str">
        <f t="shared" si="10"/>
        <v>47042.70</v>
      </c>
      <c r="H63" s="11">
        <f t="shared" si="11"/>
        <v>519</v>
      </c>
      <c r="I63" s="51" t="s">
        <v>382</v>
      </c>
      <c r="J63" s="52" t="s">
        <v>383</v>
      </c>
      <c r="K63" s="51">
        <v>519</v>
      </c>
      <c r="L63" s="51" t="s">
        <v>384</v>
      </c>
      <c r="M63" s="52" t="s">
        <v>105</v>
      </c>
      <c r="N63" s="52"/>
      <c r="O63" s="53" t="s">
        <v>385</v>
      </c>
      <c r="P63" s="54" t="s">
        <v>386</v>
      </c>
    </row>
    <row r="64" spans="1:16" ht="12.75" customHeight="1" thickBot="1" x14ac:dyDescent="0.25">
      <c r="A64" s="11" t="str">
        <f t="shared" si="6"/>
        <v> VSSC 70.19 </v>
      </c>
      <c r="B64" s="17" t="str">
        <f t="shared" si="7"/>
        <v>II</v>
      </c>
      <c r="C64" s="11">
        <f t="shared" si="8"/>
        <v>47052.19</v>
      </c>
      <c r="D64" s="14" t="str">
        <f t="shared" si="9"/>
        <v>vis</v>
      </c>
      <c r="E64" s="50">
        <f>VLOOKUP(C64,Active!C$21:E$973,3,FALSE)</f>
        <v>519.49001302847171</v>
      </c>
      <c r="F64" s="17" t="s">
        <v>95</v>
      </c>
      <c r="G64" s="14" t="str">
        <f t="shared" si="10"/>
        <v>47052.19</v>
      </c>
      <c r="H64" s="11">
        <f t="shared" si="11"/>
        <v>519.5</v>
      </c>
      <c r="I64" s="51" t="s">
        <v>387</v>
      </c>
      <c r="J64" s="52" t="s">
        <v>388</v>
      </c>
      <c r="K64" s="51">
        <v>519.5</v>
      </c>
      <c r="L64" s="51" t="s">
        <v>342</v>
      </c>
      <c r="M64" s="52" t="s">
        <v>105</v>
      </c>
      <c r="N64" s="52"/>
      <c r="O64" s="53" t="s">
        <v>389</v>
      </c>
      <c r="P64" s="53" t="s">
        <v>379</v>
      </c>
    </row>
    <row r="65" spans="1:16" ht="12.75" customHeight="1" thickBot="1" x14ac:dyDescent="0.25">
      <c r="A65" s="11" t="str">
        <f t="shared" si="6"/>
        <v> VSSC 70.19 </v>
      </c>
      <c r="B65" s="17" t="str">
        <f t="shared" si="7"/>
        <v>I</v>
      </c>
      <c r="C65" s="11">
        <f t="shared" si="8"/>
        <v>47061.95</v>
      </c>
      <c r="D65" s="14" t="str">
        <f t="shared" si="9"/>
        <v>vis</v>
      </c>
      <c r="E65" s="50">
        <f>VLOOKUP(C65,Active!C$21:E$973,3,FALSE)</f>
        <v>520.0148082588571</v>
      </c>
      <c r="F65" s="17" t="s">
        <v>95</v>
      </c>
      <c r="G65" s="14" t="str">
        <f t="shared" si="10"/>
        <v>47061.95</v>
      </c>
      <c r="H65" s="11">
        <f t="shared" si="11"/>
        <v>520</v>
      </c>
      <c r="I65" s="51" t="s">
        <v>390</v>
      </c>
      <c r="J65" s="52" t="s">
        <v>391</v>
      </c>
      <c r="K65" s="51">
        <v>520</v>
      </c>
      <c r="L65" s="51" t="s">
        <v>392</v>
      </c>
      <c r="M65" s="52" t="s">
        <v>105</v>
      </c>
      <c r="N65" s="52"/>
      <c r="O65" s="53" t="s">
        <v>389</v>
      </c>
      <c r="P65" s="53" t="s">
        <v>379</v>
      </c>
    </row>
    <row r="66" spans="1:16" ht="12.75" customHeight="1" thickBot="1" x14ac:dyDescent="0.25">
      <c r="A66" s="11" t="str">
        <f t="shared" si="6"/>
        <v> MVS 11.164 </v>
      </c>
      <c r="B66" s="17" t="str">
        <f t="shared" si="7"/>
        <v>I</v>
      </c>
      <c r="C66" s="11">
        <f t="shared" si="8"/>
        <v>47080.21</v>
      </c>
      <c r="D66" s="14" t="str">
        <f t="shared" si="9"/>
        <v>vis</v>
      </c>
      <c r="E66" s="50">
        <f>VLOOKUP(C66,Active!C$21:E$973,3,FALSE)</f>
        <v>520.99664851570571</v>
      </c>
      <c r="F66" s="17" t="s">
        <v>95</v>
      </c>
      <c r="G66" s="14" t="str">
        <f t="shared" si="10"/>
        <v>47080.21</v>
      </c>
      <c r="H66" s="11">
        <f t="shared" si="11"/>
        <v>521</v>
      </c>
      <c r="I66" s="51" t="s">
        <v>393</v>
      </c>
      <c r="J66" s="52" t="s">
        <v>394</v>
      </c>
      <c r="K66" s="51">
        <v>521</v>
      </c>
      <c r="L66" s="51" t="s">
        <v>137</v>
      </c>
      <c r="M66" s="52" t="s">
        <v>105</v>
      </c>
      <c r="N66" s="52"/>
      <c r="O66" s="53" t="s">
        <v>353</v>
      </c>
      <c r="P66" s="53" t="s">
        <v>395</v>
      </c>
    </row>
    <row r="67" spans="1:16" ht="12.75" customHeight="1" thickBot="1" x14ac:dyDescent="0.25">
      <c r="A67" s="11" t="str">
        <f t="shared" si="6"/>
        <v>IBVS 3355 </v>
      </c>
      <c r="B67" s="17" t="str">
        <f t="shared" si="7"/>
        <v>I</v>
      </c>
      <c r="C67" s="11">
        <f t="shared" si="8"/>
        <v>47359.055999999997</v>
      </c>
      <c r="D67" s="14" t="str">
        <f t="shared" si="9"/>
        <v>vis</v>
      </c>
      <c r="E67" s="50">
        <f>VLOOKUP(C67,Active!C$21:E$973,3,FALSE)</f>
        <v>535.99019880383219</v>
      </c>
      <c r="F67" s="17" t="s">
        <v>95</v>
      </c>
      <c r="G67" s="14" t="str">
        <f t="shared" si="10"/>
        <v>47359.056</v>
      </c>
      <c r="H67" s="11">
        <f t="shared" si="11"/>
        <v>536</v>
      </c>
      <c r="I67" s="51" t="s">
        <v>396</v>
      </c>
      <c r="J67" s="52" t="s">
        <v>397</v>
      </c>
      <c r="K67" s="51">
        <v>536</v>
      </c>
      <c r="L67" s="51" t="s">
        <v>398</v>
      </c>
      <c r="M67" s="52" t="s">
        <v>178</v>
      </c>
      <c r="N67" s="52" t="s">
        <v>179</v>
      </c>
      <c r="O67" s="53" t="s">
        <v>399</v>
      </c>
      <c r="P67" s="54" t="s">
        <v>400</v>
      </c>
    </row>
    <row r="68" spans="1:16" ht="12.75" customHeight="1" thickBot="1" x14ac:dyDescent="0.25">
      <c r="A68" s="11" t="str">
        <f t="shared" si="6"/>
        <v> VSSC 72.25 </v>
      </c>
      <c r="B68" s="17" t="str">
        <f t="shared" si="7"/>
        <v>I</v>
      </c>
      <c r="C68" s="11">
        <f t="shared" si="8"/>
        <v>47377.27</v>
      </c>
      <c r="D68" s="14" t="str">
        <f t="shared" si="9"/>
        <v>vis</v>
      </c>
      <c r="E68" s="50">
        <f>VLOOKUP(C68,Active!C$21:E$973,3,FALSE)</f>
        <v>536.96956564053755</v>
      </c>
      <c r="F68" s="17" t="s">
        <v>95</v>
      </c>
      <c r="G68" s="14" t="str">
        <f t="shared" si="10"/>
        <v>47377.27</v>
      </c>
      <c r="H68" s="11">
        <f t="shared" si="11"/>
        <v>537</v>
      </c>
      <c r="I68" s="51" t="s">
        <v>401</v>
      </c>
      <c r="J68" s="52" t="s">
        <v>402</v>
      </c>
      <c r="K68" s="51">
        <v>537</v>
      </c>
      <c r="L68" s="51" t="s">
        <v>403</v>
      </c>
      <c r="M68" s="52" t="s">
        <v>105</v>
      </c>
      <c r="N68" s="52"/>
      <c r="O68" s="53" t="s">
        <v>338</v>
      </c>
      <c r="P68" s="53" t="s">
        <v>404</v>
      </c>
    </row>
    <row r="69" spans="1:16" ht="12.75" customHeight="1" thickBot="1" x14ac:dyDescent="0.25">
      <c r="A69" s="11" t="str">
        <f t="shared" si="6"/>
        <v> VSSC 72.25 </v>
      </c>
      <c r="B69" s="17" t="str">
        <f t="shared" si="7"/>
        <v>II</v>
      </c>
      <c r="C69" s="11">
        <f t="shared" si="8"/>
        <v>47387.57</v>
      </c>
      <c r="D69" s="14" t="str">
        <f t="shared" si="9"/>
        <v>vis</v>
      </c>
      <c r="E69" s="50">
        <f>VLOOKUP(C69,Active!C$21:E$973,3,FALSE)</f>
        <v>537.52339667260458</v>
      </c>
      <c r="F69" s="17" t="s">
        <v>95</v>
      </c>
      <c r="G69" s="14" t="str">
        <f t="shared" si="10"/>
        <v>47387.57</v>
      </c>
      <c r="H69" s="11">
        <f t="shared" si="11"/>
        <v>537.5</v>
      </c>
      <c r="I69" s="51" t="s">
        <v>405</v>
      </c>
      <c r="J69" s="52" t="s">
        <v>406</v>
      </c>
      <c r="K69" s="51">
        <v>537.5</v>
      </c>
      <c r="L69" s="51" t="s">
        <v>407</v>
      </c>
      <c r="M69" s="52" t="s">
        <v>105</v>
      </c>
      <c r="N69" s="52"/>
      <c r="O69" s="53" t="s">
        <v>338</v>
      </c>
      <c r="P69" s="53" t="s">
        <v>404</v>
      </c>
    </row>
    <row r="70" spans="1:16" ht="12.75" customHeight="1" thickBot="1" x14ac:dyDescent="0.25">
      <c r="A70" s="11" t="str">
        <f t="shared" si="6"/>
        <v> MVS 12.51 </v>
      </c>
      <c r="B70" s="17" t="str">
        <f t="shared" si="7"/>
        <v>I</v>
      </c>
      <c r="C70" s="11">
        <f t="shared" si="8"/>
        <v>47675.436999999998</v>
      </c>
      <c r="D70" s="14" t="str">
        <f t="shared" si="9"/>
        <v>vis</v>
      </c>
      <c r="E70" s="50">
        <f>VLOOKUP(C70,Active!C$21:E$973,3,FALSE)</f>
        <v>553.0020061588159</v>
      </c>
      <c r="F70" s="17" t="s">
        <v>95</v>
      </c>
      <c r="G70" s="14" t="str">
        <f t="shared" si="10"/>
        <v>47675.437</v>
      </c>
      <c r="H70" s="11">
        <f t="shared" si="11"/>
        <v>553</v>
      </c>
      <c r="I70" s="51" t="s">
        <v>408</v>
      </c>
      <c r="J70" s="52" t="s">
        <v>409</v>
      </c>
      <c r="K70" s="51">
        <v>553</v>
      </c>
      <c r="L70" s="51" t="s">
        <v>410</v>
      </c>
      <c r="M70" s="52" t="s">
        <v>105</v>
      </c>
      <c r="N70" s="52"/>
      <c r="O70" s="53" t="s">
        <v>245</v>
      </c>
      <c r="P70" s="53" t="s">
        <v>411</v>
      </c>
    </row>
    <row r="71" spans="1:16" ht="12.75" customHeight="1" thickBot="1" x14ac:dyDescent="0.25">
      <c r="A71" s="11" t="str">
        <f t="shared" si="6"/>
        <v>BAVM 56 </v>
      </c>
      <c r="B71" s="17" t="str">
        <f t="shared" si="7"/>
        <v>I</v>
      </c>
      <c r="C71" s="11">
        <f t="shared" si="8"/>
        <v>47824</v>
      </c>
      <c r="D71" s="14" t="str">
        <f t="shared" si="9"/>
        <v>vis</v>
      </c>
      <c r="E71" s="50">
        <f>VLOOKUP(C71,Active!C$21:E$973,3,FALSE)</f>
        <v>560.99023913133476</v>
      </c>
      <c r="F71" s="17" t="s">
        <v>95</v>
      </c>
      <c r="G71" s="14" t="str">
        <f t="shared" si="10"/>
        <v>47824.00</v>
      </c>
      <c r="H71" s="11">
        <f t="shared" si="11"/>
        <v>561</v>
      </c>
      <c r="I71" s="51" t="s">
        <v>412</v>
      </c>
      <c r="J71" s="52" t="s">
        <v>413</v>
      </c>
      <c r="K71" s="51">
        <v>561</v>
      </c>
      <c r="L71" s="51" t="s">
        <v>414</v>
      </c>
      <c r="M71" s="52" t="s">
        <v>105</v>
      </c>
      <c r="N71" s="52"/>
      <c r="O71" s="53" t="s">
        <v>415</v>
      </c>
      <c r="P71" s="54" t="s">
        <v>416</v>
      </c>
    </row>
    <row r="72" spans="1:16" ht="12.75" customHeight="1" thickBot="1" x14ac:dyDescent="0.25">
      <c r="A72" s="11" t="str">
        <f t="shared" si="6"/>
        <v>BAVM 56 </v>
      </c>
      <c r="B72" s="17" t="str">
        <f t="shared" si="7"/>
        <v>I</v>
      </c>
      <c r="C72" s="11">
        <f t="shared" si="8"/>
        <v>47824</v>
      </c>
      <c r="D72" s="14" t="str">
        <f t="shared" si="9"/>
        <v>vis</v>
      </c>
      <c r="E72" s="50">
        <f>VLOOKUP(C72,Active!C$21:E$973,3,FALSE)</f>
        <v>560.99023913133476</v>
      </c>
      <c r="F72" s="17" t="s">
        <v>95</v>
      </c>
      <c r="G72" s="14" t="str">
        <f t="shared" si="10"/>
        <v>47824.00</v>
      </c>
      <c r="H72" s="11">
        <f t="shared" si="11"/>
        <v>561</v>
      </c>
      <c r="I72" s="51" t="s">
        <v>412</v>
      </c>
      <c r="J72" s="52" t="s">
        <v>413</v>
      </c>
      <c r="K72" s="51">
        <v>561</v>
      </c>
      <c r="L72" s="51" t="s">
        <v>414</v>
      </c>
      <c r="M72" s="52" t="s">
        <v>105</v>
      </c>
      <c r="N72" s="52"/>
      <c r="O72" s="53" t="s">
        <v>326</v>
      </c>
      <c r="P72" s="54" t="s">
        <v>416</v>
      </c>
    </row>
    <row r="73" spans="1:16" ht="12.75" customHeight="1" thickBot="1" x14ac:dyDescent="0.25">
      <c r="A73" s="11" t="str">
        <f t="shared" si="6"/>
        <v>BAVM 56 </v>
      </c>
      <c r="B73" s="17" t="str">
        <f t="shared" si="7"/>
        <v>II</v>
      </c>
      <c r="C73" s="11">
        <f t="shared" si="8"/>
        <v>47833.3</v>
      </c>
      <c r="D73" s="14" t="str">
        <f t="shared" si="9"/>
        <v>vis</v>
      </c>
      <c r="E73" s="50">
        <f>VLOOKUP(C73,Active!C$21:E$973,3,FALSE)</f>
        <v>561.49030016028837</v>
      </c>
      <c r="F73" s="17" t="s">
        <v>95</v>
      </c>
      <c r="G73" s="14" t="str">
        <f t="shared" si="10"/>
        <v>47833.30</v>
      </c>
      <c r="H73" s="11">
        <f t="shared" si="11"/>
        <v>561.5</v>
      </c>
      <c r="I73" s="51" t="s">
        <v>417</v>
      </c>
      <c r="J73" s="52" t="s">
        <v>418</v>
      </c>
      <c r="K73" s="51">
        <v>561.5</v>
      </c>
      <c r="L73" s="51" t="s">
        <v>414</v>
      </c>
      <c r="M73" s="52" t="s">
        <v>105</v>
      </c>
      <c r="N73" s="52"/>
      <c r="O73" s="53" t="s">
        <v>326</v>
      </c>
      <c r="P73" s="54" t="s">
        <v>416</v>
      </c>
    </row>
    <row r="74" spans="1:16" ht="12.75" customHeight="1" thickBot="1" x14ac:dyDescent="0.25">
      <c r="A74" s="11" t="str">
        <f t="shared" si="6"/>
        <v>BAVM 59 </v>
      </c>
      <c r="B74" s="17" t="str">
        <f t="shared" si="7"/>
        <v>I</v>
      </c>
      <c r="C74" s="11">
        <f t="shared" si="8"/>
        <v>48159.19</v>
      </c>
      <c r="D74" s="14" t="str">
        <f t="shared" si="9"/>
        <v>vis</v>
      </c>
      <c r="E74" s="50">
        <f>VLOOKUP(C74,Active!C$21:E$973,3,FALSE)</f>
        <v>579.01340647487621</v>
      </c>
      <c r="F74" s="17" t="s">
        <v>95</v>
      </c>
      <c r="G74" s="14" t="str">
        <f t="shared" si="10"/>
        <v>48159.19</v>
      </c>
      <c r="H74" s="11">
        <f t="shared" si="11"/>
        <v>579</v>
      </c>
      <c r="I74" s="51" t="s">
        <v>425</v>
      </c>
      <c r="J74" s="52" t="s">
        <v>426</v>
      </c>
      <c r="K74" s="51">
        <v>579</v>
      </c>
      <c r="L74" s="51" t="s">
        <v>378</v>
      </c>
      <c r="M74" s="52" t="s">
        <v>105</v>
      </c>
      <c r="N74" s="52"/>
      <c r="O74" s="53" t="s">
        <v>415</v>
      </c>
      <c r="P74" s="54" t="s">
        <v>427</v>
      </c>
    </row>
    <row r="75" spans="1:16" ht="12.75" customHeight="1" thickBot="1" x14ac:dyDescent="0.25">
      <c r="A75" s="11" t="str">
        <f t="shared" ref="A75:A106" si="12">P75</f>
        <v>BAVM 59 </v>
      </c>
      <c r="B75" s="17" t="str">
        <f t="shared" ref="B75:B106" si="13">IF(H75=INT(H75),"I","II")</f>
        <v>I</v>
      </c>
      <c r="C75" s="11">
        <f t="shared" ref="C75:C106" si="14">1*G75</f>
        <v>48159.199999999997</v>
      </c>
      <c r="D75" s="14" t="str">
        <f t="shared" ref="D75:D106" si="15">VLOOKUP(F75,I$1:J$5,2,FALSE)</f>
        <v>vis</v>
      </c>
      <c r="E75" s="50">
        <f>VLOOKUP(C75,Active!C$21:E$973,3,FALSE)</f>
        <v>579.01394417490712</v>
      </c>
      <c r="F75" s="17" t="s">
        <v>95</v>
      </c>
      <c r="G75" s="14" t="str">
        <f t="shared" ref="G75:G106" si="16">MID(I75,3,LEN(I75)-3)</f>
        <v>48159.20</v>
      </c>
      <c r="H75" s="11">
        <f t="shared" ref="H75:H106" si="17">1*K75</f>
        <v>579</v>
      </c>
      <c r="I75" s="51" t="s">
        <v>428</v>
      </c>
      <c r="J75" s="52" t="s">
        <v>429</v>
      </c>
      <c r="K75" s="51">
        <v>579</v>
      </c>
      <c r="L75" s="51" t="s">
        <v>430</v>
      </c>
      <c r="M75" s="52" t="s">
        <v>105</v>
      </c>
      <c r="N75" s="52"/>
      <c r="O75" s="53" t="s">
        <v>326</v>
      </c>
      <c r="P75" s="54" t="s">
        <v>427</v>
      </c>
    </row>
    <row r="76" spans="1:16" ht="12.75" customHeight="1" thickBot="1" x14ac:dyDescent="0.25">
      <c r="A76" s="11" t="str">
        <f t="shared" si="12"/>
        <v>BAVM 59 </v>
      </c>
      <c r="B76" s="17" t="str">
        <f t="shared" si="13"/>
        <v>II</v>
      </c>
      <c r="C76" s="11">
        <f t="shared" si="14"/>
        <v>48168.5</v>
      </c>
      <c r="D76" s="14" t="str">
        <f t="shared" si="15"/>
        <v>vis</v>
      </c>
      <c r="E76" s="50">
        <f>VLOOKUP(C76,Active!C$21:E$973,3,FALSE)</f>
        <v>579.51400520386073</v>
      </c>
      <c r="F76" s="17" t="s">
        <v>95</v>
      </c>
      <c r="G76" s="14" t="str">
        <f t="shared" si="16"/>
        <v>48168.50</v>
      </c>
      <c r="H76" s="11">
        <f t="shared" si="17"/>
        <v>579.5</v>
      </c>
      <c r="I76" s="51" t="s">
        <v>431</v>
      </c>
      <c r="J76" s="52" t="s">
        <v>432</v>
      </c>
      <c r="K76" s="51">
        <v>579.5</v>
      </c>
      <c r="L76" s="51" t="s">
        <v>430</v>
      </c>
      <c r="M76" s="52" t="s">
        <v>105</v>
      </c>
      <c r="N76" s="52"/>
      <c r="O76" s="53" t="s">
        <v>326</v>
      </c>
      <c r="P76" s="54" t="s">
        <v>427</v>
      </c>
    </row>
    <row r="77" spans="1:16" ht="12.75" customHeight="1" thickBot="1" x14ac:dyDescent="0.25">
      <c r="A77" s="11" t="str">
        <f t="shared" si="12"/>
        <v> MVS 12.141 </v>
      </c>
      <c r="B77" s="17" t="str">
        <f t="shared" si="13"/>
        <v>I</v>
      </c>
      <c r="C77" s="11">
        <f t="shared" si="14"/>
        <v>48176.76</v>
      </c>
      <c r="D77" s="14" t="str">
        <f t="shared" si="15"/>
        <v>vis</v>
      </c>
      <c r="E77" s="50">
        <f>VLOOKUP(C77,Active!C$21:E$973,3,FALSE)</f>
        <v>579.95814542957658</v>
      </c>
      <c r="F77" s="17" t="s">
        <v>95</v>
      </c>
      <c r="G77" s="14" t="str">
        <f t="shared" si="16"/>
        <v>48176.76</v>
      </c>
      <c r="H77" s="11">
        <f t="shared" si="17"/>
        <v>580</v>
      </c>
      <c r="I77" s="51" t="s">
        <v>433</v>
      </c>
      <c r="J77" s="52" t="s">
        <v>434</v>
      </c>
      <c r="K77" s="51">
        <v>580</v>
      </c>
      <c r="L77" s="51" t="s">
        <v>435</v>
      </c>
      <c r="M77" s="52" t="s">
        <v>105</v>
      </c>
      <c r="N77" s="52"/>
      <c r="O77" s="53" t="s">
        <v>245</v>
      </c>
      <c r="P77" s="53" t="s">
        <v>436</v>
      </c>
    </row>
    <row r="78" spans="1:16" ht="12.75" customHeight="1" thickBot="1" x14ac:dyDescent="0.25">
      <c r="A78" s="11" t="str">
        <f t="shared" si="12"/>
        <v> MVS 12.141 </v>
      </c>
      <c r="B78" s="17" t="str">
        <f t="shared" si="13"/>
        <v>I</v>
      </c>
      <c r="C78" s="11">
        <f t="shared" si="14"/>
        <v>48177.24</v>
      </c>
      <c r="D78" s="14" t="str">
        <f t="shared" si="15"/>
        <v>vis</v>
      </c>
      <c r="E78" s="50">
        <f>VLOOKUP(C78,Active!C$21:E$973,3,FALSE)</f>
        <v>579.98395503107076</v>
      </c>
      <c r="F78" s="17" t="s">
        <v>95</v>
      </c>
      <c r="G78" s="14" t="str">
        <f t="shared" si="16"/>
        <v>48177.24</v>
      </c>
      <c r="H78" s="11">
        <f t="shared" si="17"/>
        <v>580</v>
      </c>
      <c r="I78" s="51" t="s">
        <v>437</v>
      </c>
      <c r="J78" s="52" t="s">
        <v>438</v>
      </c>
      <c r="K78" s="51">
        <v>580</v>
      </c>
      <c r="L78" s="51" t="s">
        <v>241</v>
      </c>
      <c r="M78" s="52" t="s">
        <v>105</v>
      </c>
      <c r="N78" s="52"/>
      <c r="O78" s="53" t="s">
        <v>224</v>
      </c>
      <c r="P78" s="53" t="s">
        <v>436</v>
      </c>
    </row>
    <row r="79" spans="1:16" ht="12.75" customHeight="1" thickBot="1" x14ac:dyDescent="0.25">
      <c r="A79" s="11" t="str">
        <f t="shared" si="12"/>
        <v> MVS 12.141 </v>
      </c>
      <c r="B79" s="17" t="str">
        <f t="shared" si="13"/>
        <v>II</v>
      </c>
      <c r="C79" s="11">
        <f t="shared" si="14"/>
        <v>48205.18</v>
      </c>
      <c r="D79" s="14" t="str">
        <f t="shared" si="15"/>
        <v>vis</v>
      </c>
      <c r="E79" s="50">
        <f>VLOOKUP(C79,Active!C$21:E$973,3,FALSE)</f>
        <v>581.48628891805606</v>
      </c>
      <c r="F79" s="17" t="s">
        <v>95</v>
      </c>
      <c r="G79" s="14" t="str">
        <f t="shared" si="16"/>
        <v>48205.18</v>
      </c>
      <c r="H79" s="11">
        <f t="shared" si="17"/>
        <v>581.5</v>
      </c>
      <c r="I79" s="51" t="s">
        <v>439</v>
      </c>
      <c r="J79" s="52" t="s">
        <v>440</v>
      </c>
      <c r="K79" s="51">
        <v>581.5</v>
      </c>
      <c r="L79" s="51" t="s">
        <v>441</v>
      </c>
      <c r="M79" s="52" t="s">
        <v>105</v>
      </c>
      <c r="N79" s="52"/>
      <c r="O79" s="53" t="s">
        <v>245</v>
      </c>
      <c r="P79" s="53" t="s">
        <v>436</v>
      </c>
    </row>
    <row r="80" spans="1:16" ht="12.75" customHeight="1" thickBot="1" x14ac:dyDescent="0.25">
      <c r="A80" s="11" t="str">
        <f t="shared" si="12"/>
        <v>BAVM 60 </v>
      </c>
      <c r="B80" s="17" t="str">
        <f t="shared" si="13"/>
        <v>I</v>
      </c>
      <c r="C80" s="11">
        <f t="shared" si="14"/>
        <v>48381.42</v>
      </c>
      <c r="D80" s="14" t="str">
        <f t="shared" si="15"/>
        <v>vis</v>
      </c>
      <c r="E80" s="50">
        <f>VLOOKUP(C80,Active!C$21:E$973,3,FALSE)</f>
        <v>590.96271426674093</v>
      </c>
      <c r="F80" s="17" t="s">
        <v>95</v>
      </c>
      <c r="G80" s="14" t="str">
        <f t="shared" si="16"/>
        <v>48381.42</v>
      </c>
      <c r="H80" s="11">
        <f t="shared" si="17"/>
        <v>591</v>
      </c>
      <c r="I80" s="51" t="s">
        <v>442</v>
      </c>
      <c r="J80" s="52" t="s">
        <v>443</v>
      </c>
      <c r="K80" s="51">
        <v>591</v>
      </c>
      <c r="L80" s="51" t="s">
        <v>444</v>
      </c>
      <c r="M80" s="52" t="s">
        <v>105</v>
      </c>
      <c r="N80" s="52"/>
      <c r="O80" s="53" t="s">
        <v>415</v>
      </c>
      <c r="P80" s="54" t="s">
        <v>445</v>
      </c>
    </row>
    <row r="81" spans="1:16" ht="12.75" customHeight="1" thickBot="1" x14ac:dyDescent="0.25">
      <c r="A81" s="11" t="str">
        <f t="shared" si="12"/>
        <v> MVS 12.141 </v>
      </c>
      <c r="B81" s="17" t="str">
        <f t="shared" si="13"/>
        <v>II</v>
      </c>
      <c r="C81" s="11">
        <f t="shared" si="14"/>
        <v>48558.49</v>
      </c>
      <c r="D81" s="14" t="str">
        <f t="shared" si="15"/>
        <v>vis</v>
      </c>
      <c r="E81" s="50">
        <f>VLOOKUP(C81,Active!C$21:E$973,3,FALSE)</f>
        <v>600.48376871800997</v>
      </c>
      <c r="F81" s="17" t="s">
        <v>95</v>
      </c>
      <c r="G81" s="14" t="str">
        <f t="shared" si="16"/>
        <v>48558.49</v>
      </c>
      <c r="H81" s="11">
        <f t="shared" si="17"/>
        <v>600.5</v>
      </c>
      <c r="I81" s="51" t="s">
        <v>446</v>
      </c>
      <c r="J81" s="52" t="s">
        <v>447</v>
      </c>
      <c r="K81" s="51">
        <v>600.5</v>
      </c>
      <c r="L81" s="51" t="s">
        <v>241</v>
      </c>
      <c r="M81" s="52" t="s">
        <v>105</v>
      </c>
      <c r="N81" s="52"/>
      <c r="O81" s="53" t="s">
        <v>224</v>
      </c>
      <c r="P81" s="53" t="s">
        <v>436</v>
      </c>
    </row>
    <row r="82" spans="1:16" ht="12.75" customHeight="1" thickBot="1" x14ac:dyDescent="0.25">
      <c r="A82" s="11" t="str">
        <f t="shared" si="12"/>
        <v> BRNO 31 </v>
      </c>
      <c r="B82" s="17" t="str">
        <f t="shared" si="13"/>
        <v>I</v>
      </c>
      <c r="C82" s="11">
        <f t="shared" si="14"/>
        <v>48679.701999999997</v>
      </c>
      <c r="D82" s="14" t="str">
        <f t="shared" si="15"/>
        <v>vis</v>
      </c>
      <c r="E82" s="50">
        <f>VLOOKUP(C82,Active!C$21:E$973,3,FALSE)</f>
        <v>607.00133833537723</v>
      </c>
      <c r="F82" s="17" t="s">
        <v>95</v>
      </c>
      <c r="G82" s="14" t="str">
        <f t="shared" si="16"/>
        <v>48679.702</v>
      </c>
      <c r="H82" s="11">
        <f t="shared" si="17"/>
        <v>607</v>
      </c>
      <c r="I82" s="51" t="s">
        <v>448</v>
      </c>
      <c r="J82" s="52" t="s">
        <v>449</v>
      </c>
      <c r="K82" s="51">
        <v>607</v>
      </c>
      <c r="L82" s="51" t="s">
        <v>450</v>
      </c>
      <c r="M82" s="52" t="s">
        <v>105</v>
      </c>
      <c r="N82" s="52"/>
      <c r="O82" s="53" t="s">
        <v>451</v>
      </c>
      <c r="P82" s="53" t="s">
        <v>452</v>
      </c>
    </row>
    <row r="83" spans="1:16" ht="12.75" customHeight="1" thickBot="1" x14ac:dyDescent="0.25">
      <c r="A83" s="11" t="str">
        <f t="shared" si="12"/>
        <v>BAVM 62 </v>
      </c>
      <c r="B83" s="17" t="str">
        <f t="shared" si="13"/>
        <v>I</v>
      </c>
      <c r="C83" s="11">
        <f t="shared" si="14"/>
        <v>48791.22</v>
      </c>
      <c r="D83" s="14" t="str">
        <f t="shared" si="15"/>
        <v>vis</v>
      </c>
      <c r="E83" s="50">
        <f>VLOOKUP(C83,Active!C$21:E$973,3,FALSE)</f>
        <v>612.99766154256452</v>
      </c>
      <c r="F83" s="17" t="s">
        <v>95</v>
      </c>
      <c r="G83" s="14" t="str">
        <f t="shared" si="16"/>
        <v>48791.22</v>
      </c>
      <c r="H83" s="11">
        <f t="shared" si="17"/>
        <v>613</v>
      </c>
      <c r="I83" s="51" t="s">
        <v>453</v>
      </c>
      <c r="J83" s="52" t="s">
        <v>454</v>
      </c>
      <c r="K83" s="51">
        <v>613</v>
      </c>
      <c r="L83" s="51" t="s">
        <v>253</v>
      </c>
      <c r="M83" s="52" t="s">
        <v>105</v>
      </c>
      <c r="N83" s="52"/>
      <c r="O83" s="53" t="s">
        <v>415</v>
      </c>
      <c r="P83" s="54" t="s">
        <v>455</v>
      </c>
    </row>
    <row r="84" spans="1:16" ht="12.75" customHeight="1" thickBot="1" x14ac:dyDescent="0.25">
      <c r="A84" s="11" t="str">
        <f t="shared" si="12"/>
        <v>BAVM 68 </v>
      </c>
      <c r="B84" s="17" t="str">
        <f t="shared" si="13"/>
        <v>II</v>
      </c>
      <c r="C84" s="11">
        <f t="shared" si="14"/>
        <v>48986.43</v>
      </c>
      <c r="D84" s="14" t="str">
        <f t="shared" si="15"/>
        <v>vis</v>
      </c>
      <c r="E84" s="50">
        <f>VLOOKUP(C84,Active!C$21:E$973,3,FALSE)</f>
        <v>623.49410385030853</v>
      </c>
      <c r="F84" s="17" t="s">
        <v>95</v>
      </c>
      <c r="G84" s="14" t="str">
        <f t="shared" si="16"/>
        <v>48986.43</v>
      </c>
      <c r="H84" s="11">
        <f t="shared" si="17"/>
        <v>623.5</v>
      </c>
      <c r="I84" s="51" t="s">
        <v>456</v>
      </c>
      <c r="J84" s="52" t="s">
        <v>457</v>
      </c>
      <c r="K84" s="51">
        <v>623.5</v>
      </c>
      <c r="L84" s="51" t="s">
        <v>244</v>
      </c>
      <c r="M84" s="52" t="s">
        <v>105</v>
      </c>
      <c r="N84" s="52"/>
      <c r="O84" s="53" t="s">
        <v>245</v>
      </c>
      <c r="P84" s="54" t="s">
        <v>458</v>
      </c>
    </row>
    <row r="85" spans="1:16" ht="12.75" customHeight="1" thickBot="1" x14ac:dyDescent="0.25">
      <c r="A85" s="11" t="str">
        <f t="shared" si="12"/>
        <v> BRNO 31 </v>
      </c>
      <c r="B85" s="17" t="str">
        <f t="shared" si="13"/>
        <v>II</v>
      </c>
      <c r="C85" s="11">
        <f t="shared" si="14"/>
        <v>49117.14</v>
      </c>
      <c r="D85" s="14" t="str">
        <f t="shared" si="15"/>
        <v>vis</v>
      </c>
      <c r="E85" s="50">
        <f>VLOOKUP(C85,Active!C$21:E$973,3,FALSE)</f>
        <v>630.52238095724567</v>
      </c>
      <c r="F85" s="17" t="s">
        <v>95</v>
      </c>
      <c r="G85" s="14" t="str">
        <f t="shared" si="16"/>
        <v>49117.140</v>
      </c>
      <c r="H85" s="11">
        <f t="shared" si="17"/>
        <v>630.5</v>
      </c>
      <c r="I85" s="51" t="s">
        <v>459</v>
      </c>
      <c r="J85" s="52" t="s">
        <v>460</v>
      </c>
      <c r="K85" s="51">
        <v>630.5</v>
      </c>
      <c r="L85" s="51" t="s">
        <v>461</v>
      </c>
      <c r="M85" s="52" t="s">
        <v>105</v>
      </c>
      <c r="N85" s="52"/>
      <c r="O85" s="53" t="s">
        <v>462</v>
      </c>
      <c r="P85" s="53" t="s">
        <v>452</v>
      </c>
    </row>
    <row r="86" spans="1:16" ht="12.75" customHeight="1" thickBot="1" x14ac:dyDescent="0.25">
      <c r="A86" s="11" t="str">
        <f t="shared" si="12"/>
        <v>BAVM 79 </v>
      </c>
      <c r="B86" s="17" t="str">
        <f t="shared" si="13"/>
        <v>I</v>
      </c>
      <c r="C86" s="11">
        <f t="shared" si="14"/>
        <v>49144.76</v>
      </c>
      <c r="D86" s="14" t="str">
        <f t="shared" si="15"/>
        <v>vis</v>
      </c>
      <c r="E86" s="50">
        <f>VLOOKUP(C86,Active!C$21:E$973,3,FALSE)</f>
        <v>632.00750844323477</v>
      </c>
      <c r="F86" s="17" t="s">
        <v>95</v>
      </c>
      <c r="G86" s="14" t="str">
        <f t="shared" si="16"/>
        <v>49144.76</v>
      </c>
      <c r="H86" s="11">
        <f t="shared" si="17"/>
        <v>632</v>
      </c>
      <c r="I86" s="51" t="s">
        <v>463</v>
      </c>
      <c r="J86" s="52" t="s">
        <v>464</v>
      </c>
      <c r="K86" s="51">
        <v>632</v>
      </c>
      <c r="L86" s="51" t="s">
        <v>465</v>
      </c>
      <c r="M86" s="52" t="s">
        <v>105</v>
      </c>
      <c r="N86" s="52"/>
      <c r="O86" s="53" t="s">
        <v>415</v>
      </c>
      <c r="P86" s="54" t="s">
        <v>466</v>
      </c>
    </row>
    <row r="87" spans="1:16" ht="12.75" customHeight="1" thickBot="1" x14ac:dyDescent="0.25">
      <c r="A87" s="11" t="str">
        <f t="shared" si="12"/>
        <v> BRNO 31 </v>
      </c>
      <c r="B87" s="17" t="str">
        <f t="shared" si="13"/>
        <v>I</v>
      </c>
      <c r="C87" s="11">
        <f t="shared" si="14"/>
        <v>49200.379000000001</v>
      </c>
      <c r="D87" s="14" t="str">
        <f t="shared" si="15"/>
        <v>vis</v>
      </c>
      <c r="E87" s="50">
        <f>VLOOKUP(C87,Active!C$21:E$973,3,FALSE)</f>
        <v>634.99814224639238</v>
      </c>
      <c r="F87" s="17" t="s">
        <v>95</v>
      </c>
      <c r="G87" s="14" t="str">
        <f t="shared" si="16"/>
        <v>49200.379</v>
      </c>
      <c r="H87" s="11">
        <f t="shared" si="17"/>
        <v>635</v>
      </c>
      <c r="I87" s="51" t="s">
        <v>467</v>
      </c>
      <c r="J87" s="52" t="s">
        <v>468</v>
      </c>
      <c r="K87" s="51">
        <v>635</v>
      </c>
      <c r="L87" s="51" t="s">
        <v>469</v>
      </c>
      <c r="M87" s="52" t="s">
        <v>105</v>
      </c>
      <c r="N87" s="52"/>
      <c r="O87" s="53" t="s">
        <v>462</v>
      </c>
      <c r="P87" s="53" t="s">
        <v>452</v>
      </c>
    </row>
    <row r="88" spans="1:16" ht="12.75" customHeight="1" thickBot="1" x14ac:dyDescent="0.25">
      <c r="A88" s="11" t="str">
        <f t="shared" si="12"/>
        <v>BAVM 68 </v>
      </c>
      <c r="B88" s="17" t="str">
        <f t="shared" si="13"/>
        <v>I</v>
      </c>
      <c r="C88" s="11">
        <f t="shared" si="14"/>
        <v>49237.54</v>
      </c>
      <c r="D88" s="14" t="str">
        <f t="shared" si="15"/>
        <v>vis</v>
      </c>
      <c r="E88" s="50">
        <f>VLOOKUP(C88,Active!C$21:E$973,3,FALSE)</f>
        <v>636.9962893320851</v>
      </c>
      <c r="F88" s="17" t="s">
        <v>95</v>
      </c>
      <c r="G88" s="14" t="str">
        <f t="shared" si="16"/>
        <v>49237.54</v>
      </c>
      <c r="H88" s="11">
        <f t="shared" si="17"/>
        <v>637</v>
      </c>
      <c r="I88" s="51" t="s">
        <v>470</v>
      </c>
      <c r="J88" s="52" t="s">
        <v>471</v>
      </c>
      <c r="K88" s="51">
        <v>637</v>
      </c>
      <c r="L88" s="51" t="s">
        <v>206</v>
      </c>
      <c r="M88" s="52" t="s">
        <v>105</v>
      </c>
      <c r="N88" s="52"/>
      <c r="O88" s="53" t="s">
        <v>224</v>
      </c>
      <c r="P88" s="54" t="s">
        <v>458</v>
      </c>
    </row>
    <row r="89" spans="1:16" ht="12.75" customHeight="1" thickBot="1" x14ac:dyDescent="0.25">
      <c r="A89" s="11" t="str">
        <f t="shared" si="12"/>
        <v>BAVM 68 </v>
      </c>
      <c r="B89" s="17" t="str">
        <f t="shared" si="13"/>
        <v>I</v>
      </c>
      <c r="C89" s="11">
        <f t="shared" si="14"/>
        <v>49237.65</v>
      </c>
      <c r="D89" s="14" t="str">
        <f t="shared" si="15"/>
        <v>vis</v>
      </c>
      <c r="E89" s="50">
        <f>VLOOKUP(C89,Active!C$21:E$973,3,FALSE)</f>
        <v>637.00220403242758</v>
      </c>
      <c r="F89" s="17" t="s">
        <v>95</v>
      </c>
      <c r="G89" s="14" t="str">
        <f t="shared" si="16"/>
        <v>49237.65</v>
      </c>
      <c r="H89" s="11">
        <f t="shared" si="17"/>
        <v>637</v>
      </c>
      <c r="I89" s="51" t="s">
        <v>472</v>
      </c>
      <c r="J89" s="52" t="s">
        <v>473</v>
      </c>
      <c r="K89" s="51">
        <v>637</v>
      </c>
      <c r="L89" s="51" t="s">
        <v>248</v>
      </c>
      <c r="M89" s="52" t="s">
        <v>105</v>
      </c>
      <c r="N89" s="52"/>
      <c r="O89" s="53" t="s">
        <v>245</v>
      </c>
      <c r="P89" s="54" t="s">
        <v>458</v>
      </c>
    </row>
    <row r="90" spans="1:16" ht="12.75" customHeight="1" thickBot="1" x14ac:dyDescent="0.25">
      <c r="A90" s="11" t="str">
        <f t="shared" si="12"/>
        <v>BAVM 93 </v>
      </c>
      <c r="B90" s="17" t="str">
        <f t="shared" si="13"/>
        <v>I</v>
      </c>
      <c r="C90" s="11">
        <f t="shared" si="14"/>
        <v>50074.438999999998</v>
      </c>
      <c r="D90" s="14" t="str">
        <f t="shared" si="15"/>
        <v>vis</v>
      </c>
      <c r="E90" s="50">
        <f>VLOOKUP(C90,Active!C$21:E$973,3,FALSE)</f>
        <v>681.9963511675885</v>
      </c>
      <c r="F90" s="17" t="s">
        <v>95</v>
      </c>
      <c r="G90" s="14" t="str">
        <f t="shared" si="16"/>
        <v>50074.439</v>
      </c>
      <c r="H90" s="11">
        <f t="shared" si="17"/>
        <v>682</v>
      </c>
      <c r="I90" s="51" t="s">
        <v>474</v>
      </c>
      <c r="J90" s="52" t="s">
        <v>475</v>
      </c>
      <c r="K90" s="51">
        <v>682</v>
      </c>
      <c r="L90" s="51" t="s">
        <v>476</v>
      </c>
      <c r="M90" s="52" t="s">
        <v>105</v>
      </c>
      <c r="N90" s="52"/>
      <c r="O90" s="53" t="s">
        <v>477</v>
      </c>
      <c r="P90" s="54" t="s">
        <v>478</v>
      </c>
    </row>
    <row r="91" spans="1:16" ht="12.75" customHeight="1" thickBot="1" x14ac:dyDescent="0.25">
      <c r="A91" s="11" t="str">
        <f t="shared" si="12"/>
        <v>BAVM 101 </v>
      </c>
      <c r="B91" s="17" t="str">
        <f t="shared" si="13"/>
        <v>I</v>
      </c>
      <c r="C91" s="11">
        <f t="shared" si="14"/>
        <v>50465.279999999999</v>
      </c>
      <c r="D91" s="14" t="str">
        <f t="shared" si="15"/>
        <v>vis</v>
      </c>
      <c r="E91" s="50">
        <f>VLOOKUP(C91,Active!C$21:E$973,3,FALSE)</f>
        <v>703.01187295438729</v>
      </c>
      <c r="F91" s="17" t="s">
        <v>95</v>
      </c>
      <c r="G91" s="14" t="str">
        <f t="shared" si="16"/>
        <v>50465.28</v>
      </c>
      <c r="H91" s="11">
        <f t="shared" si="17"/>
        <v>703</v>
      </c>
      <c r="I91" s="51" t="s">
        <v>479</v>
      </c>
      <c r="J91" s="52" t="s">
        <v>480</v>
      </c>
      <c r="K91" s="51">
        <v>703</v>
      </c>
      <c r="L91" s="51" t="s">
        <v>481</v>
      </c>
      <c r="M91" s="52" t="s">
        <v>105</v>
      </c>
      <c r="N91" s="52"/>
      <c r="O91" s="53" t="s">
        <v>477</v>
      </c>
      <c r="P91" s="54" t="s">
        <v>482</v>
      </c>
    </row>
    <row r="92" spans="1:16" ht="12.75" customHeight="1" thickBot="1" x14ac:dyDescent="0.25">
      <c r="A92" s="11" t="str">
        <f t="shared" si="12"/>
        <v> BBS 129 </v>
      </c>
      <c r="B92" s="17" t="str">
        <f t="shared" si="13"/>
        <v>I</v>
      </c>
      <c r="C92" s="11">
        <f t="shared" si="14"/>
        <v>51729.67</v>
      </c>
      <c r="D92" s="14" t="str">
        <f t="shared" si="15"/>
        <v>vis</v>
      </c>
      <c r="E92" s="50">
        <f>VLOOKUP(C92,Active!C$21:E$973,3,FALSE)</f>
        <v>770.99812719079137</v>
      </c>
      <c r="F92" s="17" t="s">
        <v>95</v>
      </c>
      <c r="G92" s="14" t="str">
        <f t="shared" si="16"/>
        <v>51729.67</v>
      </c>
      <c r="H92" s="11">
        <f t="shared" si="17"/>
        <v>771</v>
      </c>
      <c r="I92" s="51" t="s">
        <v>499</v>
      </c>
      <c r="J92" s="52" t="s">
        <v>500</v>
      </c>
      <c r="K92" s="51">
        <v>771</v>
      </c>
      <c r="L92" s="51" t="s">
        <v>373</v>
      </c>
      <c r="M92" s="52" t="s">
        <v>105</v>
      </c>
      <c r="N92" s="52"/>
      <c r="O92" s="53" t="s">
        <v>494</v>
      </c>
      <c r="P92" s="53" t="s">
        <v>501</v>
      </c>
    </row>
    <row r="93" spans="1:16" ht="12.75" customHeight="1" thickBot="1" x14ac:dyDescent="0.25">
      <c r="A93" s="11" t="str">
        <f t="shared" si="12"/>
        <v> BBS 129 </v>
      </c>
      <c r="B93" s="17" t="str">
        <f t="shared" si="13"/>
        <v>II</v>
      </c>
      <c r="C93" s="11">
        <f t="shared" si="14"/>
        <v>51739.040000000001</v>
      </c>
      <c r="D93" s="14" t="str">
        <f t="shared" si="15"/>
        <v>vis</v>
      </c>
      <c r="E93" s="50">
        <f>VLOOKUP(C93,Active!C$21:E$973,3,FALSE)</f>
        <v>771.50195211996299</v>
      </c>
      <c r="F93" s="17" t="s">
        <v>95</v>
      </c>
      <c r="G93" s="14" t="str">
        <f t="shared" si="16"/>
        <v>51739.04</v>
      </c>
      <c r="H93" s="11">
        <f t="shared" si="17"/>
        <v>771.5</v>
      </c>
      <c r="I93" s="51" t="s">
        <v>502</v>
      </c>
      <c r="J93" s="52" t="s">
        <v>503</v>
      </c>
      <c r="K93" s="51">
        <v>771.5</v>
      </c>
      <c r="L93" s="51" t="s">
        <v>248</v>
      </c>
      <c r="M93" s="52" t="s">
        <v>105</v>
      </c>
      <c r="N93" s="52"/>
      <c r="O93" s="53" t="s">
        <v>494</v>
      </c>
      <c r="P93" s="53" t="s">
        <v>501</v>
      </c>
    </row>
    <row r="94" spans="1:16" ht="12.75" customHeight="1" thickBot="1" x14ac:dyDescent="0.25">
      <c r="A94" s="11" t="str">
        <f t="shared" si="12"/>
        <v>IBVS 5931 </v>
      </c>
      <c r="B94" s="17" t="str">
        <f t="shared" si="13"/>
        <v>II</v>
      </c>
      <c r="C94" s="11">
        <f t="shared" si="14"/>
        <v>53040.977700000003</v>
      </c>
      <c r="D94" s="14" t="str">
        <f t="shared" si="15"/>
        <v>vis</v>
      </c>
      <c r="E94" s="50">
        <f>VLOOKUP(C94,Active!C$21:E$973,3,FALSE)</f>
        <v>841.50714630226378</v>
      </c>
      <c r="F94" s="17" t="s">
        <v>95</v>
      </c>
      <c r="G94" s="14" t="str">
        <f t="shared" si="16"/>
        <v>53040.9777</v>
      </c>
      <c r="H94" s="11">
        <f t="shared" si="17"/>
        <v>841.5</v>
      </c>
      <c r="I94" s="51" t="s">
        <v>512</v>
      </c>
      <c r="J94" s="52" t="s">
        <v>513</v>
      </c>
      <c r="K94" s="51">
        <v>841.5</v>
      </c>
      <c r="L94" s="51" t="s">
        <v>514</v>
      </c>
      <c r="M94" s="52" t="s">
        <v>515</v>
      </c>
      <c r="N94" s="52" t="s">
        <v>95</v>
      </c>
      <c r="O94" s="53" t="s">
        <v>516</v>
      </c>
      <c r="P94" s="54" t="s">
        <v>517</v>
      </c>
    </row>
    <row r="95" spans="1:16" ht="12.75" customHeight="1" thickBot="1" x14ac:dyDescent="0.25">
      <c r="A95" s="11" t="str">
        <f t="shared" si="12"/>
        <v>IBVS 5931 </v>
      </c>
      <c r="B95" s="17" t="str">
        <f t="shared" si="13"/>
        <v>II</v>
      </c>
      <c r="C95" s="11">
        <f t="shared" si="14"/>
        <v>53133.8367</v>
      </c>
      <c r="D95" s="14" t="str">
        <f t="shared" si="15"/>
        <v>vis</v>
      </c>
      <c r="E95" s="50">
        <f>VLOOKUP(C95,Active!C$21:E$973,3,FALSE)</f>
        <v>846.50017502136006</v>
      </c>
      <c r="F95" s="17" t="s">
        <v>95</v>
      </c>
      <c r="G95" s="14" t="str">
        <f t="shared" si="16"/>
        <v>53133.8367</v>
      </c>
      <c r="H95" s="11">
        <f t="shared" si="17"/>
        <v>846.5</v>
      </c>
      <c r="I95" s="51" t="s">
        <v>518</v>
      </c>
      <c r="J95" s="52" t="s">
        <v>519</v>
      </c>
      <c r="K95" s="51">
        <v>846.5</v>
      </c>
      <c r="L95" s="51" t="s">
        <v>520</v>
      </c>
      <c r="M95" s="52" t="s">
        <v>515</v>
      </c>
      <c r="N95" s="52" t="s">
        <v>95</v>
      </c>
      <c r="O95" s="53" t="s">
        <v>516</v>
      </c>
      <c r="P95" s="54" t="s">
        <v>517</v>
      </c>
    </row>
    <row r="96" spans="1:16" ht="12.75" customHeight="1" thickBot="1" x14ac:dyDescent="0.25">
      <c r="A96" s="11" t="str">
        <f t="shared" si="12"/>
        <v>IBVS 5931 </v>
      </c>
      <c r="B96" s="17" t="str">
        <f t="shared" si="13"/>
        <v>I</v>
      </c>
      <c r="C96" s="11">
        <f t="shared" si="14"/>
        <v>53198.907700000003</v>
      </c>
      <c r="D96" s="14" t="str">
        <f t="shared" si="15"/>
        <v>vis</v>
      </c>
      <c r="E96" s="50">
        <f>VLOOKUP(C96,Active!C$21:E$973,3,FALSE)</f>
        <v>849.99904289394465</v>
      </c>
      <c r="F96" s="17" t="s">
        <v>95</v>
      </c>
      <c r="G96" s="14" t="str">
        <f t="shared" si="16"/>
        <v>53198.9077</v>
      </c>
      <c r="H96" s="11">
        <f t="shared" si="17"/>
        <v>850</v>
      </c>
      <c r="I96" s="51" t="s">
        <v>521</v>
      </c>
      <c r="J96" s="52" t="s">
        <v>522</v>
      </c>
      <c r="K96" s="51">
        <v>850</v>
      </c>
      <c r="L96" s="51" t="s">
        <v>523</v>
      </c>
      <c r="M96" s="52" t="s">
        <v>515</v>
      </c>
      <c r="N96" s="52" t="s">
        <v>95</v>
      </c>
      <c r="O96" s="53" t="s">
        <v>516</v>
      </c>
      <c r="P96" s="54" t="s">
        <v>517</v>
      </c>
    </row>
    <row r="97" spans="1:16" ht="12.75" customHeight="1" thickBot="1" x14ac:dyDescent="0.25">
      <c r="A97" s="11" t="str">
        <f t="shared" si="12"/>
        <v>IBVS 5931 </v>
      </c>
      <c r="B97" s="17" t="str">
        <f t="shared" si="13"/>
        <v>I</v>
      </c>
      <c r="C97" s="11">
        <f t="shared" si="14"/>
        <v>54445.039799999999</v>
      </c>
      <c r="D97" s="14" t="str">
        <f t="shared" si="15"/>
        <v>vis</v>
      </c>
      <c r="E97" s="50">
        <f>VLOOKUP(C97,Active!C$21:E$973,3,FALSE)</f>
        <v>917.0035697905065</v>
      </c>
      <c r="F97" s="17" t="s">
        <v>95</v>
      </c>
      <c r="G97" s="14" t="str">
        <f t="shared" si="16"/>
        <v>54445.0398</v>
      </c>
      <c r="H97" s="11">
        <f t="shared" si="17"/>
        <v>917</v>
      </c>
      <c r="I97" s="51" t="s">
        <v>527</v>
      </c>
      <c r="J97" s="52" t="s">
        <v>528</v>
      </c>
      <c r="K97" s="51">
        <v>917</v>
      </c>
      <c r="L97" s="51" t="s">
        <v>529</v>
      </c>
      <c r="M97" s="52" t="s">
        <v>515</v>
      </c>
      <c r="N97" s="52" t="s">
        <v>95</v>
      </c>
      <c r="O97" s="53" t="s">
        <v>516</v>
      </c>
      <c r="P97" s="54" t="s">
        <v>517</v>
      </c>
    </row>
    <row r="98" spans="1:16" ht="12.75" customHeight="1" thickBot="1" x14ac:dyDescent="0.25">
      <c r="A98" s="11" t="str">
        <f t="shared" si="12"/>
        <v> PZ 5.278 </v>
      </c>
      <c r="B98" s="17" t="str">
        <f t="shared" si="13"/>
        <v>I</v>
      </c>
      <c r="C98" s="11">
        <f t="shared" si="14"/>
        <v>17193.7</v>
      </c>
      <c r="D98" s="14" t="str">
        <f t="shared" si="15"/>
        <v>vis</v>
      </c>
      <c r="E98" s="50">
        <f>VLOOKUP(C98,Active!C$21:E$973,3,FALSE)</f>
        <v>-1086.0010872294631</v>
      </c>
      <c r="F98" s="17" t="s">
        <v>95</v>
      </c>
      <c r="G98" s="14" t="str">
        <f t="shared" si="16"/>
        <v>17193.7</v>
      </c>
      <c r="H98" s="11">
        <f t="shared" si="17"/>
        <v>-1086</v>
      </c>
      <c r="I98" s="51" t="s">
        <v>97</v>
      </c>
      <c r="J98" s="52" t="s">
        <v>98</v>
      </c>
      <c r="K98" s="51">
        <v>-1086</v>
      </c>
      <c r="L98" s="51" t="s">
        <v>99</v>
      </c>
      <c r="M98" s="52" t="s">
        <v>96</v>
      </c>
      <c r="N98" s="52"/>
      <c r="O98" s="53" t="s">
        <v>100</v>
      </c>
      <c r="P98" s="53" t="s">
        <v>101</v>
      </c>
    </row>
    <row r="99" spans="1:16" ht="12.75" customHeight="1" thickBot="1" x14ac:dyDescent="0.25">
      <c r="A99" s="11" t="str">
        <f t="shared" si="12"/>
        <v> CTAO 1 </v>
      </c>
      <c r="B99" s="17" t="str">
        <f t="shared" si="13"/>
        <v>I</v>
      </c>
      <c r="C99" s="11">
        <f t="shared" si="14"/>
        <v>26901.599999999999</v>
      </c>
      <c r="D99" s="14" t="str">
        <f t="shared" si="15"/>
        <v>vis</v>
      </c>
      <c r="E99" s="50">
        <f>VLOOKUP(C99,Active!C$21:E$973,3,FALSE)</f>
        <v>-564.00727400602148</v>
      </c>
      <c r="F99" s="17" t="s">
        <v>95</v>
      </c>
      <c r="G99" s="14" t="str">
        <f t="shared" si="16"/>
        <v>26901.6</v>
      </c>
      <c r="H99" s="11">
        <f t="shared" si="17"/>
        <v>-564</v>
      </c>
      <c r="I99" s="51" t="s">
        <v>102</v>
      </c>
      <c r="J99" s="52" t="s">
        <v>103</v>
      </c>
      <c r="K99" s="51">
        <v>-564</v>
      </c>
      <c r="L99" s="51" t="s">
        <v>104</v>
      </c>
      <c r="M99" s="52" t="s">
        <v>105</v>
      </c>
      <c r="N99" s="52"/>
      <c r="O99" s="53" t="s">
        <v>106</v>
      </c>
      <c r="P99" s="53" t="s">
        <v>107</v>
      </c>
    </row>
    <row r="100" spans="1:16" ht="12.75" customHeight="1" thickBot="1" x14ac:dyDescent="0.25">
      <c r="A100" s="11" t="str">
        <f t="shared" si="12"/>
        <v> PZ 5.278 </v>
      </c>
      <c r="B100" s="17" t="str">
        <f t="shared" si="13"/>
        <v>I</v>
      </c>
      <c r="C100" s="11">
        <f t="shared" si="14"/>
        <v>27757.200000000001</v>
      </c>
      <c r="D100" s="14" t="str">
        <f t="shared" si="15"/>
        <v>vis</v>
      </c>
      <c r="E100" s="50">
        <f>VLOOKUP(C100,Active!C$21:E$973,3,FALSE)</f>
        <v>-518.00165934229619</v>
      </c>
      <c r="F100" s="17" t="s">
        <v>95</v>
      </c>
      <c r="G100" s="14" t="str">
        <f t="shared" si="16"/>
        <v>27757.2</v>
      </c>
      <c r="H100" s="11">
        <f t="shared" si="17"/>
        <v>-518</v>
      </c>
      <c r="I100" s="51" t="s">
        <v>108</v>
      </c>
      <c r="J100" s="52" t="s">
        <v>109</v>
      </c>
      <c r="K100" s="51">
        <v>-518</v>
      </c>
      <c r="L100" s="51" t="s">
        <v>99</v>
      </c>
      <c r="M100" s="52" t="s">
        <v>96</v>
      </c>
      <c r="N100" s="52"/>
      <c r="O100" s="53" t="s">
        <v>100</v>
      </c>
      <c r="P100" s="53" t="s">
        <v>101</v>
      </c>
    </row>
    <row r="101" spans="1:16" ht="12.75" customHeight="1" thickBot="1" x14ac:dyDescent="0.25">
      <c r="A101" s="11" t="str">
        <f t="shared" si="12"/>
        <v> AN 258.311 </v>
      </c>
      <c r="B101" s="17" t="str">
        <f t="shared" si="13"/>
        <v>I</v>
      </c>
      <c r="C101" s="11">
        <f t="shared" si="14"/>
        <v>27924.2</v>
      </c>
      <c r="D101" s="14" t="str">
        <f t="shared" si="15"/>
        <v>vis</v>
      </c>
      <c r="E101" s="50">
        <f>VLOOKUP(C101,Active!C$21:E$973,3,FALSE)</f>
        <v>-509.02206882237795</v>
      </c>
      <c r="F101" s="17" t="s">
        <v>95</v>
      </c>
      <c r="G101" s="14" t="str">
        <f t="shared" si="16"/>
        <v>27924.20</v>
      </c>
      <c r="H101" s="11">
        <f t="shared" si="17"/>
        <v>-509</v>
      </c>
      <c r="I101" s="51" t="s">
        <v>110</v>
      </c>
      <c r="J101" s="52" t="s">
        <v>111</v>
      </c>
      <c r="K101" s="51">
        <v>-509</v>
      </c>
      <c r="L101" s="51" t="s">
        <v>112</v>
      </c>
      <c r="M101" s="52" t="s">
        <v>105</v>
      </c>
      <c r="N101" s="52"/>
      <c r="O101" s="53" t="s">
        <v>113</v>
      </c>
      <c r="P101" s="53" t="s">
        <v>114</v>
      </c>
    </row>
    <row r="102" spans="1:16" ht="12.75" customHeight="1" thickBot="1" x14ac:dyDescent="0.25">
      <c r="A102" s="11" t="str">
        <f t="shared" si="12"/>
        <v> AN 258.311 </v>
      </c>
      <c r="B102" s="17" t="str">
        <f t="shared" si="13"/>
        <v>I</v>
      </c>
      <c r="C102" s="11">
        <f t="shared" si="14"/>
        <v>27942.74</v>
      </c>
      <c r="D102" s="14" t="str">
        <f t="shared" si="15"/>
        <v>vis</v>
      </c>
      <c r="E102" s="50">
        <f>VLOOKUP(C102,Active!C$21:E$973,3,FALSE)</f>
        <v>-508.02517296465766</v>
      </c>
      <c r="F102" s="17" t="s">
        <v>95</v>
      </c>
      <c r="G102" s="14" t="str">
        <f t="shared" si="16"/>
        <v>27942.74</v>
      </c>
      <c r="H102" s="11">
        <f t="shared" si="17"/>
        <v>-508</v>
      </c>
      <c r="I102" s="51" t="s">
        <v>115</v>
      </c>
      <c r="J102" s="52" t="s">
        <v>116</v>
      </c>
      <c r="K102" s="51">
        <v>-508</v>
      </c>
      <c r="L102" s="51" t="s">
        <v>117</v>
      </c>
      <c r="M102" s="52" t="s">
        <v>105</v>
      </c>
      <c r="N102" s="52"/>
      <c r="O102" s="53" t="s">
        <v>113</v>
      </c>
      <c r="P102" s="53" t="s">
        <v>114</v>
      </c>
    </row>
    <row r="103" spans="1:16" ht="12.75" customHeight="1" thickBot="1" x14ac:dyDescent="0.25">
      <c r="A103" s="11" t="str">
        <f t="shared" si="12"/>
        <v> AN 258.311 </v>
      </c>
      <c r="B103" s="17" t="str">
        <f t="shared" si="13"/>
        <v>I</v>
      </c>
      <c r="C103" s="11">
        <f t="shared" si="14"/>
        <v>27961.46</v>
      </c>
      <c r="D103" s="14" t="str">
        <f t="shared" si="15"/>
        <v>vis</v>
      </c>
      <c r="E103" s="50">
        <f>VLOOKUP(C103,Active!C$21:E$973,3,FALSE)</f>
        <v>-507.01859850637709</v>
      </c>
      <c r="F103" s="17" t="s">
        <v>95</v>
      </c>
      <c r="G103" s="14" t="str">
        <f t="shared" si="16"/>
        <v>27961.46</v>
      </c>
      <c r="H103" s="11">
        <f t="shared" si="17"/>
        <v>-507</v>
      </c>
      <c r="I103" s="51" t="s">
        <v>118</v>
      </c>
      <c r="J103" s="52" t="s">
        <v>119</v>
      </c>
      <c r="K103" s="51">
        <v>-507</v>
      </c>
      <c r="L103" s="51" t="s">
        <v>120</v>
      </c>
      <c r="M103" s="52" t="s">
        <v>105</v>
      </c>
      <c r="N103" s="52"/>
      <c r="O103" s="53" t="s">
        <v>113</v>
      </c>
      <c r="P103" s="53" t="s">
        <v>114</v>
      </c>
    </row>
    <row r="104" spans="1:16" ht="12.75" customHeight="1" thickBot="1" x14ac:dyDescent="0.25">
      <c r="A104" s="11" t="str">
        <f t="shared" si="12"/>
        <v> AN 258.311 </v>
      </c>
      <c r="B104" s="17" t="str">
        <f t="shared" si="13"/>
        <v>I</v>
      </c>
      <c r="C104" s="11">
        <f t="shared" si="14"/>
        <v>27980.080000000002</v>
      </c>
      <c r="D104" s="14" t="str">
        <f t="shared" si="15"/>
        <v>vis</v>
      </c>
      <c r="E104" s="50">
        <f>VLOOKUP(C104,Active!C$21:E$973,3,FALSE)</f>
        <v>-506.01740104840763</v>
      </c>
      <c r="F104" s="17" t="s">
        <v>95</v>
      </c>
      <c r="G104" s="14" t="str">
        <f t="shared" si="16"/>
        <v>27980.08</v>
      </c>
      <c r="H104" s="11">
        <f t="shared" si="17"/>
        <v>-506</v>
      </c>
      <c r="I104" s="51" t="s">
        <v>121</v>
      </c>
      <c r="J104" s="52" t="s">
        <v>122</v>
      </c>
      <c r="K104" s="51">
        <v>-506</v>
      </c>
      <c r="L104" s="51" t="s">
        <v>123</v>
      </c>
      <c r="M104" s="52" t="s">
        <v>105</v>
      </c>
      <c r="N104" s="52"/>
      <c r="O104" s="53" t="s">
        <v>113</v>
      </c>
      <c r="P104" s="53" t="s">
        <v>114</v>
      </c>
    </row>
    <row r="105" spans="1:16" ht="12.75" customHeight="1" thickBot="1" x14ac:dyDescent="0.25">
      <c r="A105" s="11" t="str">
        <f t="shared" si="12"/>
        <v> AN 258.311 </v>
      </c>
      <c r="B105" s="17" t="str">
        <f t="shared" si="13"/>
        <v>I</v>
      </c>
      <c r="C105" s="11">
        <f t="shared" si="14"/>
        <v>28036.07</v>
      </c>
      <c r="D105" s="14" t="str">
        <f t="shared" si="15"/>
        <v>vis</v>
      </c>
      <c r="E105" s="50">
        <f>VLOOKUP(C105,Active!C$21:E$973,3,FALSE)</f>
        <v>-503.00681857409501</v>
      </c>
      <c r="F105" s="17" t="s">
        <v>95</v>
      </c>
      <c r="G105" s="14" t="str">
        <f t="shared" si="16"/>
        <v>28036.07</v>
      </c>
      <c r="H105" s="11">
        <f t="shared" si="17"/>
        <v>-503</v>
      </c>
      <c r="I105" s="51" t="s">
        <v>124</v>
      </c>
      <c r="J105" s="52" t="s">
        <v>125</v>
      </c>
      <c r="K105" s="51">
        <v>-503</v>
      </c>
      <c r="L105" s="51" t="s">
        <v>126</v>
      </c>
      <c r="M105" s="52" t="s">
        <v>105</v>
      </c>
      <c r="N105" s="52"/>
      <c r="O105" s="53" t="s">
        <v>113</v>
      </c>
      <c r="P105" s="53" t="s">
        <v>114</v>
      </c>
    </row>
    <row r="106" spans="1:16" ht="12.75" customHeight="1" thickBot="1" x14ac:dyDescent="0.25">
      <c r="A106" s="11" t="str">
        <f t="shared" si="12"/>
        <v> AN 258.311 </v>
      </c>
      <c r="B106" s="17" t="str">
        <f t="shared" si="13"/>
        <v>I</v>
      </c>
      <c r="C106" s="11">
        <f t="shared" si="14"/>
        <v>28054.63</v>
      </c>
      <c r="D106" s="14" t="str">
        <f t="shared" si="15"/>
        <v>vis</v>
      </c>
      <c r="E106" s="50">
        <f>VLOOKUP(C106,Active!C$21:E$973,3,FALSE)</f>
        <v>-502.00884731631243</v>
      </c>
      <c r="F106" s="17" t="s">
        <v>95</v>
      </c>
      <c r="G106" s="14" t="str">
        <f t="shared" si="16"/>
        <v>28054.63</v>
      </c>
      <c r="H106" s="11">
        <f t="shared" si="17"/>
        <v>-502</v>
      </c>
      <c r="I106" s="51" t="s">
        <v>127</v>
      </c>
      <c r="J106" s="52" t="s">
        <v>128</v>
      </c>
      <c r="K106" s="51">
        <v>-502</v>
      </c>
      <c r="L106" s="51" t="s">
        <v>129</v>
      </c>
      <c r="M106" s="52" t="s">
        <v>105</v>
      </c>
      <c r="N106" s="52"/>
      <c r="O106" s="53" t="s">
        <v>113</v>
      </c>
      <c r="P106" s="53" t="s">
        <v>114</v>
      </c>
    </row>
    <row r="107" spans="1:16" ht="12.75" customHeight="1" thickBot="1" x14ac:dyDescent="0.25">
      <c r="A107" s="11" t="str">
        <f t="shared" ref="A107:A134" si="18">P107</f>
        <v> AN 258.311 </v>
      </c>
      <c r="B107" s="17" t="str">
        <f t="shared" ref="B107:B134" si="19">IF(H107=INT(H107),"I","II")</f>
        <v>I</v>
      </c>
      <c r="C107" s="11">
        <f t="shared" ref="C107:C134" si="20">1*G107</f>
        <v>28073.16</v>
      </c>
      <c r="D107" s="14" t="str">
        <f t="shared" ref="D107:D134" si="21">VLOOKUP(F107,I$1:J$5,2,FALSE)</f>
        <v>vis</v>
      </c>
      <c r="E107" s="50">
        <f>VLOOKUP(C107,Active!C$21:E$973,3,FALSE)</f>
        <v>-501.01248915862334</v>
      </c>
      <c r="F107" s="17" t="s">
        <v>95</v>
      </c>
      <c r="G107" s="14" t="str">
        <f t="shared" ref="G107:G134" si="22">MID(I107,3,LEN(I107)-3)</f>
        <v>28073.16</v>
      </c>
      <c r="H107" s="11">
        <f t="shared" ref="H107:H134" si="23">1*K107</f>
        <v>-501</v>
      </c>
      <c r="I107" s="51" t="s">
        <v>130</v>
      </c>
      <c r="J107" s="52" t="s">
        <v>131</v>
      </c>
      <c r="K107" s="51">
        <v>-501</v>
      </c>
      <c r="L107" s="51" t="s">
        <v>132</v>
      </c>
      <c r="M107" s="52" t="s">
        <v>105</v>
      </c>
      <c r="N107" s="52"/>
      <c r="O107" s="53" t="s">
        <v>113</v>
      </c>
      <c r="P107" s="53" t="s">
        <v>114</v>
      </c>
    </row>
    <row r="108" spans="1:16" ht="12.75" customHeight="1" thickBot="1" x14ac:dyDescent="0.25">
      <c r="A108" s="11" t="str">
        <f t="shared" si="18"/>
        <v> AN 258.311 </v>
      </c>
      <c r="B108" s="17" t="str">
        <f t="shared" si="19"/>
        <v>I</v>
      </c>
      <c r="C108" s="11">
        <f t="shared" si="20"/>
        <v>28110.36</v>
      </c>
      <c r="D108" s="14" t="str">
        <f t="shared" si="21"/>
        <v>vis</v>
      </c>
      <c r="E108" s="50">
        <f>VLOOKUP(C108,Active!C$21:E$973,3,FALSE)</f>
        <v>-499.01224504280918</v>
      </c>
      <c r="F108" s="17" t="s">
        <v>95</v>
      </c>
      <c r="G108" s="14" t="str">
        <f t="shared" si="22"/>
        <v>28110.36</v>
      </c>
      <c r="H108" s="11">
        <f t="shared" si="23"/>
        <v>-499</v>
      </c>
      <c r="I108" s="51" t="s">
        <v>133</v>
      </c>
      <c r="J108" s="52" t="s">
        <v>134</v>
      </c>
      <c r="K108" s="51">
        <v>-499</v>
      </c>
      <c r="L108" s="51" t="s">
        <v>132</v>
      </c>
      <c r="M108" s="52" t="s">
        <v>105</v>
      </c>
      <c r="N108" s="52"/>
      <c r="O108" s="53" t="s">
        <v>113</v>
      </c>
      <c r="P108" s="53" t="s">
        <v>114</v>
      </c>
    </row>
    <row r="109" spans="1:16" ht="12.75" customHeight="1" thickBot="1" x14ac:dyDescent="0.25">
      <c r="A109" s="11" t="str">
        <f t="shared" si="18"/>
        <v> AN 258.311 </v>
      </c>
      <c r="B109" s="17" t="str">
        <f t="shared" si="19"/>
        <v>I</v>
      </c>
      <c r="C109" s="11">
        <f t="shared" si="20"/>
        <v>28129.13</v>
      </c>
      <c r="D109" s="14" t="str">
        <f t="shared" si="21"/>
        <v>vis</v>
      </c>
      <c r="E109" s="50">
        <f>VLOOKUP(C109,Active!C$21:E$973,3,FALSE)</f>
        <v>-498.00298208437283</v>
      </c>
      <c r="F109" s="17" t="s">
        <v>95</v>
      </c>
      <c r="G109" s="14" t="str">
        <f t="shared" si="22"/>
        <v>28129.13</v>
      </c>
      <c r="H109" s="11">
        <f t="shared" si="23"/>
        <v>-498</v>
      </c>
      <c r="I109" s="51" t="s">
        <v>135</v>
      </c>
      <c r="J109" s="52" t="s">
        <v>136</v>
      </c>
      <c r="K109" s="51">
        <v>-498</v>
      </c>
      <c r="L109" s="51" t="s">
        <v>137</v>
      </c>
      <c r="M109" s="52" t="s">
        <v>105</v>
      </c>
      <c r="N109" s="52"/>
      <c r="O109" s="53" t="s">
        <v>113</v>
      </c>
      <c r="P109" s="53" t="s">
        <v>114</v>
      </c>
    </row>
    <row r="110" spans="1:16" ht="12.75" customHeight="1" thickBot="1" x14ac:dyDescent="0.25">
      <c r="A110" s="11" t="str">
        <f t="shared" si="18"/>
        <v> BTOR 7.15 </v>
      </c>
      <c r="B110" s="17" t="str">
        <f t="shared" si="19"/>
        <v>I</v>
      </c>
      <c r="C110" s="11">
        <f t="shared" si="20"/>
        <v>28501.168000000001</v>
      </c>
      <c r="D110" s="14" t="str">
        <f t="shared" si="21"/>
        <v>vis</v>
      </c>
      <c r="E110" s="50">
        <f>VLOOKUP(C110,Active!C$21:E$973,3,FALSE)</f>
        <v>-477.99849766611317</v>
      </c>
      <c r="F110" s="17" t="s">
        <v>95</v>
      </c>
      <c r="G110" s="14" t="str">
        <f t="shared" si="22"/>
        <v>28501.168</v>
      </c>
      <c r="H110" s="11">
        <f t="shared" si="23"/>
        <v>-478</v>
      </c>
      <c r="I110" s="51" t="s">
        <v>138</v>
      </c>
      <c r="J110" s="52" t="s">
        <v>139</v>
      </c>
      <c r="K110" s="51">
        <v>-478</v>
      </c>
      <c r="L110" s="51" t="s">
        <v>140</v>
      </c>
      <c r="M110" s="52" t="s">
        <v>105</v>
      </c>
      <c r="N110" s="52"/>
      <c r="O110" s="53" t="s">
        <v>141</v>
      </c>
      <c r="P110" s="53" t="s">
        <v>142</v>
      </c>
    </row>
    <row r="111" spans="1:16" ht="12.75" customHeight="1" thickBot="1" x14ac:dyDescent="0.25">
      <c r="A111" s="11" t="str">
        <f t="shared" si="18"/>
        <v> HA 113.69 </v>
      </c>
      <c r="B111" s="17" t="str">
        <f t="shared" si="19"/>
        <v>I</v>
      </c>
      <c r="C111" s="11">
        <f t="shared" si="20"/>
        <v>28910.12</v>
      </c>
      <c r="D111" s="14" t="str">
        <f t="shared" si="21"/>
        <v>vis</v>
      </c>
      <c r="E111" s="50">
        <f>VLOOKUP(C111,Active!C$21:E$973,3,FALSE)</f>
        <v>-456.00914735292992</v>
      </c>
      <c r="F111" s="17" t="s">
        <v>95</v>
      </c>
      <c r="G111" s="14" t="str">
        <f t="shared" si="22"/>
        <v>28910.12</v>
      </c>
      <c r="H111" s="11">
        <f t="shared" si="23"/>
        <v>-456</v>
      </c>
      <c r="I111" s="51" t="s">
        <v>143</v>
      </c>
      <c r="J111" s="52" t="s">
        <v>144</v>
      </c>
      <c r="K111" s="51">
        <v>-456</v>
      </c>
      <c r="L111" s="51" t="s">
        <v>145</v>
      </c>
      <c r="M111" s="52" t="s">
        <v>96</v>
      </c>
      <c r="N111" s="52"/>
      <c r="O111" s="53" t="s">
        <v>146</v>
      </c>
      <c r="P111" s="53" t="s">
        <v>147</v>
      </c>
    </row>
    <row r="112" spans="1:16" ht="12.75" customHeight="1" thickBot="1" x14ac:dyDescent="0.25">
      <c r="A112" s="11" t="str">
        <f t="shared" si="18"/>
        <v> PZ 5.278 </v>
      </c>
      <c r="B112" s="17" t="str">
        <f t="shared" si="19"/>
        <v>I</v>
      </c>
      <c r="C112" s="11">
        <f t="shared" si="20"/>
        <v>28947.5</v>
      </c>
      <c r="D112" s="14" t="str">
        <f t="shared" si="21"/>
        <v>vis</v>
      </c>
      <c r="E112" s="50">
        <f>VLOOKUP(C112,Active!C$21:E$973,3,FALSE)</f>
        <v>-453.99922463655531</v>
      </c>
      <c r="F112" s="17" t="s">
        <v>95</v>
      </c>
      <c r="G112" s="14" t="str">
        <f t="shared" si="22"/>
        <v>28947.5</v>
      </c>
      <c r="H112" s="11">
        <f t="shared" si="23"/>
        <v>-454</v>
      </c>
      <c r="I112" s="51" t="s">
        <v>148</v>
      </c>
      <c r="J112" s="52" t="s">
        <v>149</v>
      </c>
      <c r="K112" s="51">
        <v>-454</v>
      </c>
      <c r="L112" s="51" t="s">
        <v>150</v>
      </c>
      <c r="M112" s="52" t="s">
        <v>96</v>
      </c>
      <c r="N112" s="52"/>
      <c r="O112" s="53" t="s">
        <v>100</v>
      </c>
      <c r="P112" s="53" t="s">
        <v>101</v>
      </c>
    </row>
    <row r="113" spans="1:16" ht="12.75" customHeight="1" thickBot="1" x14ac:dyDescent="0.25">
      <c r="A113" s="11" t="str">
        <f t="shared" si="18"/>
        <v> PZ 6.10 </v>
      </c>
      <c r="B113" s="17" t="str">
        <f t="shared" si="19"/>
        <v>I</v>
      </c>
      <c r="C113" s="11">
        <f t="shared" si="20"/>
        <v>29691.82</v>
      </c>
      <c r="D113" s="14" t="str">
        <f t="shared" si="21"/>
        <v>vis</v>
      </c>
      <c r="E113" s="50">
        <f>VLOOKUP(C113,Active!C$21:E$973,3,FALSE)</f>
        <v>-413.97713591927641</v>
      </c>
      <c r="F113" s="17" t="s">
        <v>95</v>
      </c>
      <c r="G113" s="14" t="str">
        <f t="shared" si="22"/>
        <v>29691.82</v>
      </c>
      <c r="H113" s="11">
        <f t="shared" si="23"/>
        <v>-414</v>
      </c>
      <c r="I113" s="51" t="s">
        <v>151</v>
      </c>
      <c r="J113" s="52" t="s">
        <v>152</v>
      </c>
      <c r="K113" s="51">
        <v>-414</v>
      </c>
      <c r="L113" s="51" t="s">
        <v>153</v>
      </c>
      <c r="M113" s="52" t="s">
        <v>105</v>
      </c>
      <c r="N113" s="52"/>
      <c r="O113" s="53" t="s">
        <v>154</v>
      </c>
      <c r="P113" s="53" t="s">
        <v>155</v>
      </c>
    </row>
    <row r="114" spans="1:16" ht="12.75" customHeight="1" thickBot="1" x14ac:dyDescent="0.25">
      <c r="A114" s="11" t="str">
        <f t="shared" si="18"/>
        <v> CTAD 74/75 </v>
      </c>
      <c r="B114" s="17" t="str">
        <f t="shared" si="19"/>
        <v>I</v>
      </c>
      <c r="C114" s="11">
        <f t="shared" si="20"/>
        <v>31848.799999999999</v>
      </c>
      <c r="D114" s="14" t="str">
        <f t="shared" si="21"/>
        <v>vis</v>
      </c>
      <c r="E114" s="50">
        <f>VLOOKUP(C114,Active!C$21:E$973,3,FALSE)</f>
        <v>-297.99631460398683</v>
      </c>
      <c r="F114" s="17" t="s">
        <v>95</v>
      </c>
      <c r="G114" s="14" t="str">
        <f t="shared" si="22"/>
        <v>31848.8</v>
      </c>
      <c r="H114" s="11">
        <f t="shared" si="23"/>
        <v>-298</v>
      </c>
      <c r="I114" s="51" t="s">
        <v>156</v>
      </c>
      <c r="J114" s="52" t="s">
        <v>157</v>
      </c>
      <c r="K114" s="51">
        <v>-298</v>
      </c>
      <c r="L114" s="51" t="s">
        <v>158</v>
      </c>
      <c r="M114" s="52" t="s">
        <v>96</v>
      </c>
      <c r="N114" s="52"/>
      <c r="O114" s="53" t="s">
        <v>159</v>
      </c>
      <c r="P114" s="53" t="s">
        <v>160</v>
      </c>
    </row>
    <row r="115" spans="1:16" ht="12.75" customHeight="1" thickBot="1" x14ac:dyDescent="0.25">
      <c r="A115" s="11" t="str">
        <f t="shared" si="18"/>
        <v> BTOK 49.385 </v>
      </c>
      <c r="B115" s="17" t="str">
        <f t="shared" si="19"/>
        <v>I</v>
      </c>
      <c r="C115" s="11">
        <f t="shared" si="20"/>
        <v>33541.410000000003</v>
      </c>
      <c r="D115" s="14" t="str">
        <f t="shared" si="21"/>
        <v>vis</v>
      </c>
      <c r="E115" s="50">
        <f>VLOOKUP(C115,Active!C$21:E$973,3,FALSE)</f>
        <v>-206.98466963441237</v>
      </c>
      <c r="F115" s="17" t="s">
        <v>95</v>
      </c>
      <c r="G115" s="14" t="str">
        <f t="shared" si="22"/>
        <v>33541.41</v>
      </c>
      <c r="H115" s="11">
        <f t="shared" si="23"/>
        <v>-207</v>
      </c>
      <c r="I115" s="51" t="s">
        <v>161</v>
      </c>
      <c r="J115" s="52" t="s">
        <v>162</v>
      </c>
      <c r="K115" s="51">
        <v>-207</v>
      </c>
      <c r="L115" s="51" t="s">
        <v>163</v>
      </c>
      <c r="M115" s="52" t="s">
        <v>96</v>
      </c>
      <c r="N115" s="52"/>
      <c r="O115" s="53" t="s">
        <v>164</v>
      </c>
      <c r="P115" s="53" t="s">
        <v>165</v>
      </c>
    </row>
    <row r="116" spans="1:16" ht="12.75" customHeight="1" thickBot="1" x14ac:dyDescent="0.25">
      <c r="A116" s="11" t="str">
        <f t="shared" si="18"/>
        <v> PASP 67.174 </v>
      </c>
      <c r="B116" s="17" t="str">
        <f t="shared" si="19"/>
        <v>I</v>
      </c>
      <c r="C116" s="11">
        <f t="shared" si="20"/>
        <v>34266.296000000002</v>
      </c>
      <c r="D116" s="14" t="str">
        <f t="shared" si="21"/>
        <v>vis</v>
      </c>
      <c r="E116" s="50">
        <f>VLOOKUP(C116,Active!C$21:E$973,3,FALSE)</f>
        <v>-168.00754715763705</v>
      </c>
      <c r="F116" s="17" t="s">
        <v>95</v>
      </c>
      <c r="G116" s="14" t="str">
        <f t="shared" si="22"/>
        <v>34266.296</v>
      </c>
      <c r="H116" s="11">
        <f t="shared" si="23"/>
        <v>-168</v>
      </c>
      <c r="I116" s="51" t="s">
        <v>166</v>
      </c>
      <c r="J116" s="52" t="s">
        <v>167</v>
      </c>
      <c r="K116" s="51">
        <v>-168</v>
      </c>
      <c r="L116" s="51" t="s">
        <v>168</v>
      </c>
      <c r="M116" s="52" t="s">
        <v>96</v>
      </c>
      <c r="N116" s="52"/>
      <c r="O116" s="53" t="s">
        <v>169</v>
      </c>
      <c r="P116" s="53" t="s">
        <v>170</v>
      </c>
    </row>
    <row r="117" spans="1:16" ht="12.75" customHeight="1" thickBot="1" x14ac:dyDescent="0.25">
      <c r="A117" s="11" t="str">
        <f t="shared" si="18"/>
        <v> URAN 30.430 </v>
      </c>
      <c r="B117" s="17" t="str">
        <f t="shared" si="19"/>
        <v>I</v>
      </c>
      <c r="C117" s="11">
        <f t="shared" si="20"/>
        <v>35680.230000000003</v>
      </c>
      <c r="D117" s="14" t="str">
        <f t="shared" si="21"/>
        <v>vis</v>
      </c>
      <c r="E117" s="50">
        <f>VLOOKUP(C117,Active!C$21:E$973,3,FALSE)</f>
        <v>-91.980311575660053</v>
      </c>
      <c r="F117" s="17" t="s">
        <v>95</v>
      </c>
      <c r="G117" s="14" t="str">
        <f t="shared" si="22"/>
        <v>35680.23</v>
      </c>
      <c r="H117" s="11">
        <f t="shared" si="23"/>
        <v>-92</v>
      </c>
      <c r="I117" s="51" t="s">
        <v>171</v>
      </c>
      <c r="J117" s="52" t="s">
        <v>172</v>
      </c>
      <c r="K117" s="51">
        <v>-92</v>
      </c>
      <c r="L117" s="51" t="s">
        <v>173</v>
      </c>
      <c r="M117" s="52" t="s">
        <v>105</v>
      </c>
      <c r="N117" s="52"/>
      <c r="O117" s="53" t="s">
        <v>174</v>
      </c>
      <c r="P117" s="53" t="s">
        <v>175</v>
      </c>
    </row>
    <row r="118" spans="1:16" ht="12.75" customHeight="1" thickBot="1" x14ac:dyDescent="0.25">
      <c r="A118" s="11" t="str">
        <f t="shared" si="18"/>
        <v> MSAI 37.607 </v>
      </c>
      <c r="B118" s="17" t="str">
        <f t="shared" si="19"/>
        <v>I</v>
      </c>
      <c r="C118" s="11">
        <f t="shared" si="20"/>
        <v>36051.760000000002</v>
      </c>
      <c r="D118" s="14" t="str">
        <f t="shared" si="21"/>
        <v>vis</v>
      </c>
      <c r="E118" s="50">
        <f>VLOOKUP(C118,Active!C$21:E$973,3,FALSE)</f>
        <v>-72.003142318982015</v>
      </c>
      <c r="F118" s="17" t="s">
        <v>95</v>
      </c>
      <c r="G118" s="14" t="str">
        <f t="shared" si="22"/>
        <v>36051.76</v>
      </c>
      <c r="H118" s="11">
        <f t="shared" si="23"/>
        <v>-72</v>
      </c>
      <c r="I118" s="51" t="s">
        <v>176</v>
      </c>
      <c r="J118" s="52" t="s">
        <v>177</v>
      </c>
      <c r="K118" s="51">
        <v>-72</v>
      </c>
      <c r="L118" s="51" t="s">
        <v>137</v>
      </c>
      <c r="M118" s="52" t="s">
        <v>178</v>
      </c>
      <c r="N118" s="52" t="s">
        <v>179</v>
      </c>
      <c r="O118" s="53" t="s">
        <v>180</v>
      </c>
      <c r="P118" s="53" t="s">
        <v>181</v>
      </c>
    </row>
    <row r="119" spans="1:16" ht="12.75" customHeight="1" thickBot="1" x14ac:dyDescent="0.25">
      <c r="A119" s="11" t="str">
        <f t="shared" si="18"/>
        <v> AA 28.508 </v>
      </c>
      <c r="B119" s="17" t="str">
        <f t="shared" si="19"/>
        <v>I</v>
      </c>
      <c r="C119" s="11">
        <f t="shared" si="20"/>
        <v>36349.39</v>
      </c>
      <c r="D119" s="14" t="str">
        <f t="shared" si="21"/>
        <v>vis</v>
      </c>
      <c r="E119" s="50">
        <f>VLOOKUP(C119,Active!C$21:E$973,3,FALSE)</f>
        <v>-55.999576292375679</v>
      </c>
      <c r="F119" s="17" t="s">
        <v>95</v>
      </c>
      <c r="G119" s="14" t="str">
        <f t="shared" si="22"/>
        <v>36349.39</v>
      </c>
      <c r="H119" s="11">
        <f t="shared" si="23"/>
        <v>-56</v>
      </c>
      <c r="I119" s="51" t="s">
        <v>182</v>
      </c>
      <c r="J119" s="52" t="s">
        <v>183</v>
      </c>
      <c r="K119" s="51">
        <v>-56</v>
      </c>
      <c r="L119" s="51" t="s">
        <v>184</v>
      </c>
      <c r="M119" s="52" t="s">
        <v>105</v>
      </c>
      <c r="N119" s="52"/>
      <c r="O119" s="53" t="s">
        <v>185</v>
      </c>
      <c r="P119" s="53" t="s">
        <v>186</v>
      </c>
    </row>
    <row r="120" spans="1:16" ht="12.75" customHeight="1" thickBot="1" x14ac:dyDescent="0.25">
      <c r="A120" s="11" t="str">
        <f t="shared" si="18"/>
        <v> APJ 135.78 </v>
      </c>
      <c r="B120" s="17" t="str">
        <f t="shared" si="19"/>
        <v>I</v>
      </c>
      <c r="C120" s="11">
        <f t="shared" si="20"/>
        <v>37390.78</v>
      </c>
      <c r="D120" s="14" t="str">
        <f t="shared" si="21"/>
        <v>vis</v>
      </c>
      <c r="E120" s="50">
        <f>VLOOKUP(C120,Active!C$21:E$973,3,FALSE)</f>
        <v>-4.0327502337309754E-3</v>
      </c>
      <c r="F120" s="17" t="s">
        <v>95</v>
      </c>
      <c r="G120" s="14" t="str">
        <f t="shared" si="22"/>
        <v>37390.78</v>
      </c>
      <c r="H120" s="11">
        <f t="shared" si="23"/>
        <v>0</v>
      </c>
      <c r="I120" s="51" t="s">
        <v>187</v>
      </c>
      <c r="J120" s="52" t="s">
        <v>188</v>
      </c>
      <c r="K120" s="51">
        <v>0</v>
      </c>
      <c r="L120" s="51" t="s">
        <v>189</v>
      </c>
      <c r="M120" s="52" t="s">
        <v>178</v>
      </c>
      <c r="N120" s="52" t="s">
        <v>179</v>
      </c>
      <c r="O120" s="53" t="s">
        <v>190</v>
      </c>
      <c r="P120" s="53" t="s">
        <v>191</v>
      </c>
    </row>
    <row r="121" spans="1:16" ht="12.75" customHeight="1" thickBot="1" x14ac:dyDescent="0.25">
      <c r="A121" s="11" t="str">
        <f t="shared" si="18"/>
        <v> PTAO 43.115 </v>
      </c>
      <c r="B121" s="17" t="str">
        <f t="shared" si="19"/>
        <v>I</v>
      </c>
      <c r="C121" s="11">
        <f t="shared" si="20"/>
        <v>40105.96</v>
      </c>
      <c r="D121" s="14" t="str">
        <f t="shared" si="21"/>
        <v>vis</v>
      </c>
      <c r="E121" s="50">
        <f>VLOOKUP(C121,Active!C$21:E$973,3,FALSE)</f>
        <v>145.99120430289051</v>
      </c>
      <c r="F121" s="17" t="s">
        <v>95</v>
      </c>
      <c r="G121" s="14" t="str">
        <f t="shared" si="22"/>
        <v>40105.96</v>
      </c>
      <c r="H121" s="11">
        <f t="shared" si="23"/>
        <v>146</v>
      </c>
      <c r="I121" s="51" t="s">
        <v>192</v>
      </c>
      <c r="J121" s="52" t="s">
        <v>193</v>
      </c>
      <c r="K121" s="51">
        <v>146</v>
      </c>
      <c r="L121" s="51" t="s">
        <v>129</v>
      </c>
      <c r="M121" s="52" t="s">
        <v>178</v>
      </c>
      <c r="N121" s="52" t="s">
        <v>179</v>
      </c>
      <c r="O121" s="53" t="s">
        <v>194</v>
      </c>
      <c r="P121" s="53" t="s">
        <v>195</v>
      </c>
    </row>
    <row r="122" spans="1:16" ht="12.75" customHeight="1" thickBot="1" x14ac:dyDescent="0.25">
      <c r="A122" s="11" t="str">
        <f t="shared" si="18"/>
        <v> PTAO 43.115 </v>
      </c>
      <c r="B122" s="17" t="str">
        <f t="shared" si="19"/>
        <v>I</v>
      </c>
      <c r="C122" s="11">
        <f t="shared" si="20"/>
        <v>40719.730000000003</v>
      </c>
      <c r="D122" s="14" t="str">
        <f t="shared" si="21"/>
        <v>vis</v>
      </c>
      <c r="E122" s="50">
        <f>VLOOKUP(C122,Active!C$21:E$973,3,FALSE)</f>
        <v>178.99361911373057</v>
      </c>
      <c r="F122" s="17" t="s">
        <v>95</v>
      </c>
      <c r="G122" s="14" t="str">
        <f t="shared" si="22"/>
        <v>40719.73</v>
      </c>
      <c r="H122" s="11">
        <f t="shared" si="23"/>
        <v>179</v>
      </c>
      <c r="I122" s="51" t="s">
        <v>201</v>
      </c>
      <c r="J122" s="52" t="s">
        <v>202</v>
      </c>
      <c r="K122" s="51">
        <v>179</v>
      </c>
      <c r="L122" s="51" t="s">
        <v>203</v>
      </c>
      <c r="M122" s="52" t="s">
        <v>178</v>
      </c>
      <c r="N122" s="52" t="s">
        <v>179</v>
      </c>
      <c r="O122" s="53" t="s">
        <v>194</v>
      </c>
      <c r="P122" s="53" t="s">
        <v>195</v>
      </c>
    </row>
    <row r="123" spans="1:16" ht="12.75" customHeight="1" thickBot="1" x14ac:dyDescent="0.25">
      <c r="A123" s="11" t="str">
        <f t="shared" si="18"/>
        <v> PTAO 43.115 </v>
      </c>
      <c r="B123" s="17" t="str">
        <f t="shared" si="19"/>
        <v>I</v>
      </c>
      <c r="C123" s="11">
        <f t="shared" si="20"/>
        <v>41593.870000000003</v>
      </c>
      <c r="D123" s="14" t="str">
        <f t="shared" si="21"/>
        <v>vis</v>
      </c>
      <c r="E123" s="50">
        <f>VLOOKUP(C123,Active!C$21:E$973,3,FALSE)</f>
        <v>225.99612963517589</v>
      </c>
      <c r="F123" s="17" t="s">
        <v>95</v>
      </c>
      <c r="G123" s="14" t="str">
        <f t="shared" si="22"/>
        <v>41593.87</v>
      </c>
      <c r="H123" s="11">
        <f t="shared" si="23"/>
        <v>226</v>
      </c>
      <c r="I123" s="51" t="s">
        <v>204</v>
      </c>
      <c r="J123" s="52" t="s">
        <v>205</v>
      </c>
      <c r="K123" s="51">
        <v>226</v>
      </c>
      <c r="L123" s="51" t="s">
        <v>206</v>
      </c>
      <c r="M123" s="52" t="s">
        <v>178</v>
      </c>
      <c r="N123" s="52" t="s">
        <v>179</v>
      </c>
      <c r="O123" s="53" t="s">
        <v>194</v>
      </c>
      <c r="P123" s="53" t="s">
        <v>195</v>
      </c>
    </row>
    <row r="124" spans="1:16" ht="12.75" customHeight="1" thickBot="1" x14ac:dyDescent="0.25">
      <c r="A124" s="11" t="str">
        <f t="shared" si="18"/>
        <v> MVS 11.155 </v>
      </c>
      <c r="B124" s="17" t="str">
        <f t="shared" si="19"/>
        <v>II</v>
      </c>
      <c r="C124" s="11">
        <f t="shared" si="20"/>
        <v>46773.25</v>
      </c>
      <c r="D124" s="14" t="str">
        <f t="shared" si="21"/>
        <v>vis</v>
      </c>
      <c r="E124" s="50">
        <f>VLOOKUP(C124,Active!C$21:E$973,3,FALSE)</f>
        <v>504.49140836005239</v>
      </c>
      <c r="F124" s="17" t="s">
        <v>95</v>
      </c>
      <c r="G124" s="14" t="str">
        <f t="shared" si="22"/>
        <v>46773.25</v>
      </c>
      <c r="H124" s="11">
        <f t="shared" si="23"/>
        <v>504.5</v>
      </c>
      <c r="I124" s="51" t="s">
        <v>374</v>
      </c>
      <c r="J124" s="52" t="s">
        <v>375</v>
      </c>
      <c r="K124" s="51">
        <v>504.5</v>
      </c>
      <c r="L124" s="51" t="s">
        <v>129</v>
      </c>
      <c r="M124" s="52" t="s">
        <v>105</v>
      </c>
      <c r="N124" s="52"/>
      <c r="O124" s="53" t="s">
        <v>224</v>
      </c>
      <c r="P124" s="53" t="s">
        <v>354</v>
      </c>
    </row>
    <row r="125" spans="1:16" ht="12.75" customHeight="1" thickBot="1" x14ac:dyDescent="0.25">
      <c r="A125" s="11" t="str">
        <f t="shared" si="18"/>
        <v> VSSC 73 </v>
      </c>
      <c r="B125" s="17" t="str">
        <f t="shared" si="19"/>
        <v>II</v>
      </c>
      <c r="C125" s="11">
        <f t="shared" si="20"/>
        <v>47834.23</v>
      </c>
      <c r="D125" s="14" t="str">
        <f t="shared" si="21"/>
        <v>vis</v>
      </c>
      <c r="E125" s="50">
        <f>VLOOKUP(C125,Active!C$21:E$973,3,FALSE)</f>
        <v>561.54030626318377</v>
      </c>
      <c r="F125" s="17" t="s">
        <v>95</v>
      </c>
      <c r="G125" s="14" t="str">
        <f t="shared" si="22"/>
        <v>47834.23</v>
      </c>
      <c r="H125" s="11">
        <f t="shared" si="23"/>
        <v>561.5</v>
      </c>
      <c r="I125" s="51" t="s">
        <v>419</v>
      </c>
      <c r="J125" s="52" t="s">
        <v>420</v>
      </c>
      <c r="K125" s="51">
        <v>561.5</v>
      </c>
      <c r="L125" s="51" t="s">
        <v>421</v>
      </c>
      <c r="M125" s="52" t="s">
        <v>105</v>
      </c>
      <c r="N125" s="52"/>
      <c r="O125" s="53" t="s">
        <v>338</v>
      </c>
      <c r="P125" s="53" t="s">
        <v>422</v>
      </c>
    </row>
    <row r="126" spans="1:16" ht="12.75" customHeight="1" thickBot="1" x14ac:dyDescent="0.25">
      <c r="A126" s="11" t="str">
        <f t="shared" si="18"/>
        <v> VSSC 73 </v>
      </c>
      <c r="B126" s="17" t="str">
        <f t="shared" si="19"/>
        <v>I</v>
      </c>
      <c r="C126" s="11">
        <f t="shared" si="20"/>
        <v>47861.31</v>
      </c>
      <c r="D126" s="14" t="str">
        <f t="shared" si="21"/>
        <v>vis</v>
      </c>
      <c r="E126" s="50">
        <f>VLOOKUP(C126,Active!C$21:E$973,3,FALSE)</f>
        <v>562.99639794749123</v>
      </c>
      <c r="F126" s="17" t="s">
        <v>95</v>
      </c>
      <c r="G126" s="14" t="str">
        <f t="shared" si="22"/>
        <v>47861.31</v>
      </c>
      <c r="H126" s="11">
        <f t="shared" si="23"/>
        <v>563</v>
      </c>
      <c r="I126" s="51" t="s">
        <v>423</v>
      </c>
      <c r="J126" s="52" t="s">
        <v>424</v>
      </c>
      <c r="K126" s="51">
        <v>563</v>
      </c>
      <c r="L126" s="51" t="s">
        <v>206</v>
      </c>
      <c r="M126" s="52" t="s">
        <v>105</v>
      </c>
      <c r="N126" s="52"/>
      <c r="O126" s="53" t="s">
        <v>338</v>
      </c>
      <c r="P126" s="53" t="s">
        <v>422</v>
      </c>
    </row>
    <row r="127" spans="1:16" ht="12.75" customHeight="1" thickBot="1" x14ac:dyDescent="0.25">
      <c r="A127" s="11" t="str">
        <f t="shared" si="18"/>
        <v>BAVM 122 </v>
      </c>
      <c r="B127" s="17" t="str">
        <f t="shared" si="19"/>
        <v>I</v>
      </c>
      <c r="C127" s="11">
        <f t="shared" si="20"/>
        <v>50986.05</v>
      </c>
      <c r="D127" s="14" t="str">
        <f t="shared" si="21"/>
        <v>vis</v>
      </c>
      <c r="E127" s="50">
        <f>VLOOKUP(C127,Active!C$21:E$973,3,FALSE)</f>
        <v>731.01367747569202</v>
      </c>
      <c r="F127" s="17" t="s">
        <v>95</v>
      </c>
      <c r="G127" s="14" t="str">
        <f t="shared" si="22"/>
        <v>50986.05</v>
      </c>
      <c r="H127" s="11">
        <f t="shared" si="23"/>
        <v>731</v>
      </c>
      <c r="I127" s="51" t="s">
        <v>483</v>
      </c>
      <c r="J127" s="52" t="s">
        <v>484</v>
      </c>
      <c r="K127" s="51">
        <v>731</v>
      </c>
      <c r="L127" s="51" t="s">
        <v>378</v>
      </c>
      <c r="M127" s="52" t="s">
        <v>105</v>
      </c>
      <c r="N127" s="52"/>
      <c r="O127" s="53" t="s">
        <v>485</v>
      </c>
      <c r="P127" s="54" t="s">
        <v>486</v>
      </c>
    </row>
    <row r="128" spans="1:16" ht="12.75" customHeight="1" thickBot="1" x14ac:dyDescent="0.25">
      <c r="A128" s="11" t="str">
        <f t="shared" si="18"/>
        <v>BAVM 131 </v>
      </c>
      <c r="B128" s="17" t="str">
        <f t="shared" si="19"/>
        <v>I</v>
      </c>
      <c r="C128" s="11">
        <f t="shared" si="20"/>
        <v>51376.26</v>
      </c>
      <c r="D128" s="14" t="str">
        <f t="shared" si="21"/>
        <v>vis</v>
      </c>
      <c r="E128" s="50">
        <f>VLOOKUP(C128,Active!C$21:E$973,3,FALSE)</f>
        <v>751.99527039052612</v>
      </c>
      <c r="F128" s="17" t="s">
        <v>95</v>
      </c>
      <c r="G128" s="14" t="str">
        <f t="shared" si="22"/>
        <v>51376.26</v>
      </c>
      <c r="H128" s="11">
        <f t="shared" si="23"/>
        <v>752</v>
      </c>
      <c r="I128" s="51" t="s">
        <v>487</v>
      </c>
      <c r="J128" s="52" t="s">
        <v>488</v>
      </c>
      <c r="K128" s="51">
        <v>752</v>
      </c>
      <c r="L128" s="51" t="s">
        <v>489</v>
      </c>
      <c r="M128" s="52" t="s">
        <v>105</v>
      </c>
      <c r="N128" s="52"/>
      <c r="O128" s="53" t="s">
        <v>245</v>
      </c>
      <c r="P128" s="54" t="s">
        <v>490</v>
      </c>
    </row>
    <row r="129" spans="1:16" ht="12.75" customHeight="1" thickBot="1" x14ac:dyDescent="0.25">
      <c r="A129" s="11" t="str">
        <f t="shared" si="18"/>
        <v> BBS 122 </v>
      </c>
      <c r="B129" s="17" t="str">
        <f t="shared" si="19"/>
        <v>I</v>
      </c>
      <c r="C129" s="11">
        <f t="shared" si="20"/>
        <v>51413.49</v>
      </c>
      <c r="D129" s="14" t="str">
        <f t="shared" si="21"/>
        <v>vis</v>
      </c>
      <c r="E129" s="50">
        <f>VLOOKUP(C129,Active!C$21:E$973,3,FALSE)</f>
        <v>753.99712760643342</v>
      </c>
      <c r="F129" s="17" t="s">
        <v>95</v>
      </c>
      <c r="G129" s="14" t="str">
        <f t="shared" si="22"/>
        <v>51413.49</v>
      </c>
      <c r="H129" s="11">
        <f t="shared" si="23"/>
        <v>754</v>
      </c>
      <c r="I129" s="51" t="s">
        <v>491</v>
      </c>
      <c r="J129" s="52" t="s">
        <v>492</v>
      </c>
      <c r="K129" s="51">
        <v>754</v>
      </c>
      <c r="L129" s="51" t="s">
        <v>493</v>
      </c>
      <c r="M129" s="52" t="s">
        <v>105</v>
      </c>
      <c r="N129" s="52"/>
      <c r="O129" s="53" t="s">
        <v>494</v>
      </c>
      <c r="P129" s="53" t="s">
        <v>495</v>
      </c>
    </row>
    <row r="130" spans="1:16" ht="12.75" customHeight="1" thickBot="1" x14ac:dyDescent="0.25">
      <c r="A130" s="11" t="str">
        <f t="shared" si="18"/>
        <v> BBS 122 </v>
      </c>
      <c r="B130" s="17" t="str">
        <f t="shared" si="19"/>
        <v>II</v>
      </c>
      <c r="C130" s="11">
        <f t="shared" si="20"/>
        <v>51422.97</v>
      </c>
      <c r="D130" s="14" t="str">
        <f t="shared" si="21"/>
        <v>vis</v>
      </c>
      <c r="E130" s="50">
        <f>VLOOKUP(C130,Active!C$21:E$973,3,FALSE)</f>
        <v>754.50686723594754</v>
      </c>
      <c r="F130" s="17" t="s">
        <v>95</v>
      </c>
      <c r="G130" s="14" t="str">
        <f t="shared" si="22"/>
        <v>51422.97</v>
      </c>
      <c r="H130" s="11">
        <f t="shared" si="23"/>
        <v>754.5</v>
      </c>
      <c r="I130" s="51" t="s">
        <v>496</v>
      </c>
      <c r="J130" s="52" t="s">
        <v>497</v>
      </c>
      <c r="K130" s="51">
        <v>754.5</v>
      </c>
      <c r="L130" s="51" t="s">
        <v>498</v>
      </c>
      <c r="M130" s="52" t="s">
        <v>105</v>
      </c>
      <c r="N130" s="52"/>
      <c r="O130" s="53" t="s">
        <v>494</v>
      </c>
      <c r="P130" s="53" t="s">
        <v>495</v>
      </c>
    </row>
    <row r="131" spans="1:16" ht="12.75" customHeight="1" thickBot="1" x14ac:dyDescent="0.25">
      <c r="A131" s="11" t="str">
        <f t="shared" si="18"/>
        <v>BAVM 143 </v>
      </c>
      <c r="B131" s="17" t="str">
        <f t="shared" si="19"/>
        <v>II</v>
      </c>
      <c r="C131" s="11">
        <f t="shared" si="20"/>
        <v>51757.599999999999</v>
      </c>
      <c r="D131" s="14" t="str">
        <f t="shared" si="21"/>
        <v>vis</v>
      </c>
      <c r="E131" s="50">
        <f>VLOOKUP(C131,Active!C$21:E$973,3,FALSE)</f>
        <v>772.4999233777454</v>
      </c>
      <c r="F131" s="17" t="s">
        <v>95</v>
      </c>
      <c r="G131" s="14" t="str">
        <f t="shared" si="22"/>
        <v>51757.6</v>
      </c>
      <c r="H131" s="11">
        <f t="shared" si="23"/>
        <v>772.5</v>
      </c>
      <c r="I131" s="51" t="s">
        <v>504</v>
      </c>
      <c r="J131" s="52" t="s">
        <v>505</v>
      </c>
      <c r="K131" s="51">
        <v>772.5</v>
      </c>
      <c r="L131" s="51" t="s">
        <v>99</v>
      </c>
      <c r="M131" s="52" t="s">
        <v>105</v>
      </c>
      <c r="N131" s="52"/>
      <c r="O131" s="53" t="s">
        <v>485</v>
      </c>
      <c r="P131" s="54" t="s">
        <v>506</v>
      </c>
    </row>
    <row r="132" spans="1:16" ht="12.75" customHeight="1" thickBot="1" x14ac:dyDescent="0.25">
      <c r="A132" s="11" t="str">
        <f t="shared" si="18"/>
        <v>BAVM 171 </v>
      </c>
      <c r="B132" s="17" t="str">
        <f t="shared" si="19"/>
        <v>I</v>
      </c>
      <c r="C132" s="11">
        <f t="shared" si="20"/>
        <v>52882.9</v>
      </c>
      <c r="D132" s="14" t="str">
        <f t="shared" si="21"/>
        <v>vis</v>
      </c>
      <c r="E132" s="50">
        <f>VLOOKUP(C132,Active!C$21:E$973,3,FALSE)</f>
        <v>833.0073078811231</v>
      </c>
      <c r="F132" s="17" t="s">
        <v>95</v>
      </c>
      <c r="G132" s="14" t="str">
        <f t="shared" si="22"/>
        <v>52882.90</v>
      </c>
      <c r="H132" s="11">
        <f t="shared" si="23"/>
        <v>833</v>
      </c>
      <c r="I132" s="51" t="s">
        <v>507</v>
      </c>
      <c r="J132" s="52" t="s">
        <v>508</v>
      </c>
      <c r="K132" s="51">
        <v>833</v>
      </c>
      <c r="L132" s="51" t="s">
        <v>465</v>
      </c>
      <c r="M132" s="52" t="s">
        <v>105</v>
      </c>
      <c r="N132" s="52"/>
      <c r="O132" s="53" t="s">
        <v>485</v>
      </c>
      <c r="P132" s="54" t="s">
        <v>509</v>
      </c>
    </row>
    <row r="133" spans="1:16" ht="12.75" customHeight="1" thickBot="1" x14ac:dyDescent="0.25">
      <c r="A133" s="11" t="str">
        <f t="shared" si="18"/>
        <v>BAVM 171 </v>
      </c>
      <c r="B133" s="17" t="str">
        <f t="shared" si="19"/>
        <v>II</v>
      </c>
      <c r="C133" s="11">
        <f t="shared" si="20"/>
        <v>52891.87</v>
      </c>
      <c r="D133" s="14" t="str">
        <f t="shared" si="21"/>
        <v>vis</v>
      </c>
      <c r="E133" s="50">
        <f>VLOOKUP(C133,Active!C$21:E$973,3,FALSE)</f>
        <v>833.48962480904936</v>
      </c>
      <c r="F133" s="17" t="s">
        <v>95</v>
      </c>
      <c r="G133" s="14" t="str">
        <f t="shared" si="22"/>
        <v>52891.87</v>
      </c>
      <c r="H133" s="11">
        <f t="shared" si="23"/>
        <v>833.5</v>
      </c>
      <c r="I133" s="51" t="s">
        <v>510</v>
      </c>
      <c r="J133" s="52" t="s">
        <v>511</v>
      </c>
      <c r="K133" s="51">
        <v>833.5</v>
      </c>
      <c r="L133" s="51" t="s">
        <v>342</v>
      </c>
      <c r="M133" s="52" t="s">
        <v>105</v>
      </c>
      <c r="N133" s="52"/>
      <c r="O133" s="53" t="s">
        <v>485</v>
      </c>
      <c r="P133" s="54" t="s">
        <v>509</v>
      </c>
    </row>
    <row r="134" spans="1:16" ht="12.75" customHeight="1" thickBot="1" x14ac:dyDescent="0.25">
      <c r="A134" s="11" t="str">
        <f t="shared" si="18"/>
        <v>BAVM 192 </v>
      </c>
      <c r="B134" s="17" t="str">
        <f t="shared" si="19"/>
        <v>I</v>
      </c>
      <c r="C134" s="11">
        <f t="shared" si="20"/>
        <v>53645.3</v>
      </c>
      <c r="D134" s="14" t="str">
        <f t="shared" si="21"/>
        <v>vis</v>
      </c>
      <c r="E134" s="50">
        <f>VLOOKUP(C134,Active!C$21:E$973,3,FALSE)</f>
        <v>874.00155825469028</v>
      </c>
      <c r="F134" s="17" t="s">
        <v>95</v>
      </c>
      <c r="G134" s="14" t="str">
        <f t="shared" si="22"/>
        <v>53645.3</v>
      </c>
      <c r="H134" s="11">
        <f t="shared" si="23"/>
        <v>874</v>
      </c>
      <c r="I134" s="51" t="s">
        <v>524</v>
      </c>
      <c r="J134" s="52" t="s">
        <v>525</v>
      </c>
      <c r="K134" s="51">
        <v>874</v>
      </c>
      <c r="L134" s="51" t="s">
        <v>150</v>
      </c>
      <c r="M134" s="52" t="s">
        <v>105</v>
      </c>
      <c r="N134" s="52"/>
      <c r="O134" s="53" t="s">
        <v>485</v>
      </c>
      <c r="P134" s="54" t="s">
        <v>526</v>
      </c>
    </row>
    <row r="135" spans="1:16" x14ac:dyDescent="0.2">
      <c r="B135" s="17"/>
      <c r="F135" s="17"/>
    </row>
    <row r="136" spans="1:16" x14ac:dyDescent="0.2">
      <c r="B136" s="17"/>
      <c r="F136" s="17"/>
    </row>
    <row r="137" spans="1:16" x14ac:dyDescent="0.2">
      <c r="B137" s="17"/>
      <c r="F137" s="17"/>
    </row>
    <row r="138" spans="1:16" x14ac:dyDescent="0.2">
      <c r="B138" s="17"/>
      <c r="F138" s="17"/>
    </row>
    <row r="139" spans="1:16" x14ac:dyDescent="0.2">
      <c r="B139" s="17"/>
      <c r="F139" s="17"/>
    </row>
    <row r="140" spans="1:16" x14ac:dyDescent="0.2">
      <c r="B140" s="17"/>
      <c r="F140" s="17"/>
    </row>
    <row r="141" spans="1:16" x14ac:dyDescent="0.2">
      <c r="B141" s="17"/>
      <c r="F141" s="17"/>
    </row>
    <row r="142" spans="1:16" x14ac:dyDescent="0.2">
      <c r="B142" s="17"/>
      <c r="F142" s="17"/>
    </row>
    <row r="143" spans="1:16" x14ac:dyDescent="0.2">
      <c r="B143" s="17"/>
      <c r="F143" s="17"/>
    </row>
    <row r="144" spans="1:16" x14ac:dyDescent="0.2">
      <c r="B144" s="17"/>
      <c r="F144" s="17"/>
    </row>
    <row r="145" spans="2:6" x14ac:dyDescent="0.2">
      <c r="B145" s="17"/>
      <c r="F145" s="17"/>
    </row>
    <row r="146" spans="2:6" x14ac:dyDescent="0.2">
      <c r="B146" s="17"/>
      <c r="F146" s="17"/>
    </row>
    <row r="147" spans="2:6" x14ac:dyDescent="0.2">
      <c r="B147" s="17"/>
      <c r="F147" s="17"/>
    </row>
    <row r="148" spans="2:6" x14ac:dyDescent="0.2">
      <c r="B148" s="17"/>
      <c r="F148" s="17"/>
    </row>
    <row r="149" spans="2:6" x14ac:dyDescent="0.2">
      <c r="B149" s="17"/>
      <c r="F149" s="17"/>
    </row>
    <row r="150" spans="2:6" x14ac:dyDescent="0.2">
      <c r="B150" s="17"/>
      <c r="F150" s="17"/>
    </row>
    <row r="151" spans="2:6" x14ac:dyDescent="0.2">
      <c r="B151" s="17"/>
      <c r="F151" s="17"/>
    </row>
    <row r="152" spans="2:6" x14ac:dyDescent="0.2">
      <c r="B152" s="17"/>
      <c r="F152" s="17"/>
    </row>
    <row r="153" spans="2:6" x14ac:dyDescent="0.2">
      <c r="B153" s="17"/>
      <c r="F153" s="17"/>
    </row>
    <row r="154" spans="2:6" x14ac:dyDescent="0.2">
      <c r="B154" s="17"/>
      <c r="F154" s="17"/>
    </row>
    <row r="155" spans="2:6" x14ac:dyDescent="0.2">
      <c r="B155" s="17"/>
      <c r="F155" s="17"/>
    </row>
    <row r="156" spans="2:6" x14ac:dyDescent="0.2">
      <c r="B156" s="17"/>
      <c r="F156" s="17"/>
    </row>
    <row r="157" spans="2:6" x14ac:dyDescent="0.2">
      <c r="B157" s="17"/>
      <c r="F157" s="17"/>
    </row>
    <row r="158" spans="2:6" x14ac:dyDescent="0.2">
      <c r="B158" s="17"/>
      <c r="F158" s="17"/>
    </row>
    <row r="159" spans="2:6" x14ac:dyDescent="0.2">
      <c r="B159" s="17"/>
      <c r="F159" s="17"/>
    </row>
    <row r="160" spans="2:6" x14ac:dyDescent="0.2">
      <c r="B160" s="17"/>
      <c r="F160" s="17"/>
    </row>
    <row r="161" spans="2:6" x14ac:dyDescent="0.2">
      <c r="B161" s="17"/>
      <c r="F161" s="17"/>
    </row>
    <row r="162" spans="2:6" x14ac:dyDescent="0.2">
      <c r="B162" s="17"/>
      <c r="F162" s="17"/>
    </row>
    <row r="163" spans="2:6" x14ac:dyDescent="0.2">
      <c r="B163" s="17"/>
      <c r="F163" s="17"/>
    </row>
    <row r="164" spans="2:6" x14ac:dyDescent="0.2">
      <c r="B164" s="17"/>
      <c r="F164" s="17"/>
    </row>
    <row r="165" spans="2:6" x14ac:dyDescent="0.2">
      <c r="B165" s="17"/>
      <c r="F165" s="17"/>
    </row>
    <row r="166" spans="2:6" x14ac:dyDescent="0.2">
      <c r="B166" s="17"/>
      <c r="F166" s="17"/>
    </row>
    <row r="167" spans="2:6" x14ac:dyDescent="0.2">
      <c r="B167" s="17"/>
      <c r="F167" s="17"/>
    </row>
    <row r="168" spans="2:6" x14ac:dyDescent="0.2">
      <c r="B168" s="17"/>
      <c r="F168" s="17"/>
    </row>
    <row r="169" spans="2:6" x14ac:dyDescent="0.2">
      <c r="B169" s="17"/>
      <c r="F169" s="17"/>
    </row>
    <row r="170" spans="2:6" x14ac:dyDescent="0.2">
      <c r="B170" s="17"/>
      <c r="F170" s="17"/>
    </row>
    <row r="171" spans="2:6" x14ac:dyDescent="0.2">
      <c r="B171" s="17"/>
      <c r="F171" s="17"/>
    </row>
    <row r="172" spans="2:6" x14ac:dyDescent="0.2">
      <c r="B172" s="17"/>
      <c r="F172" s="17"/>
    </row>
    <row r="173" spans="2:6" x14ac:dyDescent="0.2">
      <c r="B173" s="17"/>
      <c r="F173" s="17"/>
    </row>
    <row r="174" spans="2:6" x14ac:dyDescent="0.2">
      <c r="B174" s="17"/>
      <c r="F174" s="17"/>
    </row>
    <row r="175" spans="2:6" x14ac:dyDescent="0.2">
      <c r="B175" s="17"/>
      <c r="F175" s="17"/>
    </row>
    <row r="176" spans="2:6" x14ac:dyDescent="0.2">
      <c r="B176" s="17"/>
      <c r="F176" s="17"/>
    </row>
    <row r="177" spans="2:6" x14ac:dyDescent="0.2">
      <c r="B177" s="17"/>
      <c r="F177" s="17"/>
    </row>
    <row r="178" spans="2:6" x14ac:dyDescent="0.2">
      <c r="B178" s="17"/>
      <c r="F178" s="17"/>
    </row>
    <row r="179" spans="2:6" x14ac:dyDescent="0.2">
      <c r="B179" s="17"/>
      <c r="F179" s="17"/>
    </row>
    <row r="180" spans="2:6" x14ac:dyDescent="0.2">
      <c r="B180" s="17"/>
      <c r="F180" s="17"/>
    </row>
    <row r="181" spans="2:6" x14ac:dyDescent="0.2">
      <c r="B181" s="17"/>
      <c r="F181" s="17"/>
    </row>
    <row r="182" spans="2:6" x14ac:dyDescent="0.2">
      <c r="B182" s="17"/>
      <c r="F182" s="17"/>
    </row>
    <row r="183" spans="2:6" x14ac:dyDescent="0.2">
      <c r="B183" s="17"/>
      <c r="F183" s="17"/>
    </row>
    <row r="184" spans="2:6" x14ac:dyDescent="0.2">
      <c r="B184" s="17"/>
      <c r="F184" s="17"/>
    </row>
    <row r="185" spans="2:6" x14ac:dyDescent="0.2">
      <c r="B185" s="17"/>
      <c r="F185" s="17"/>
    </row>
    <row r="186" spans="2:6" x14ac:dyDescent="0.2">
      <c r="B186" s="17"/>
      <c r="F186" s="17"/>
    </row>
    <row r="187" spans="2:6" x14ac:dyDescent="0.2">
      <c r="B187" s="17"/>
      <c r="F187" s="17"/>
    </row>
    <row r="188" spans="2:6" x14ac:dyDescent="0.2">
      <c r="B188" s="17"/>
      <c r="F188" s="17"/>
    </row>
    <row r="189" spans="2:6" x14ac:dyDescent="0.2">
      <c r="B189" s="17"/>
      <c r="F189" s="17"/>
    </row>
    <row r="190" spans="2:6" x14ac:dyDescent="0.2">
      <c r="B190" s="17"/>
      <c r="F190" s="17"/>
    </row>
    <row r="191" spans="2:6" x14ac:dyDescent="0.2">
      <c r="B191" s="17"/>
      <c r="F191" s="17"/>
    </row>
    <row r="192" spans="2:6" x14ac:dyDescent="0.2">
      <c r="B192" s="17"/>
      <c r="F192" s="17"/>
    </row>
    <row r="193" spans="2:6" x14ac:dyDescent="0.2">
      <c r="B193" s="17"/>
      <c r="F193" s="17"/>
    </row>
    <row r="194" spans="2:6" x14ac:dyDescent="0.2">
      <c r="B194" s="17"/>
      <c r="F194" s="17"/>
    </row>
    <row r="195" spans="2:6" x14ac:dyDescent="0.2">
      <c r="B195" s="17"/>
      <c r="F195" s="17"/>
    </row>
    <row r="196" spans="2:6" x14ac:dyDescent="0.2">
      <c r="B196" s="17"/>
      <c r="F196" s="17"/>
    </row>
    <row r="197" spans="2:6" x14ac:dyDescent="0.2">
      <c r="B197" s="17"/>
      <c r="F197" s="17"/>
    </row>
    <row r="198" spans="2:6" x14ac:dyDescent="0.2">
      <c r="B198" s="17"/>
      <c r="F198" s="17"/>
    </row>
    <row r="199" spans="2:6" x14ac:dyDescent="0.2">
      <c r="B199" s="17"/>
      <c r="F199" s="17"/>
    </row>
    <row r="200" spans="2:6" x14ac:dyDescent="0.2">
      <c r="B200" s="17"/>
      <c r="F200" s="17"/>
    </row>
    <row r="201" spans="2:6" x14ac:dyDescent="0.2">
      <c r="B201" s="17"/>
      <c r="F201" s="17"/>
    </row>
    <row r="202" spans="2:6" x14ac:dyDescent="0.2">
      <c r="B202" s="17"/>
      <c r="F202" s="17"/>
    </row>
    <row r="203" spans="2:6" x14ac:dyDescent="0.2">
      <c r="B203" s="17"/>
      <c r="F203" s="17"/>
    </row>
    <row r="204" spans="2:6" x14ac:dyDescent="0.2">
      <c r="B204" s="17"/>
      <c r="F204" s="17"/>
    </row>
    <row r="205" spans="2:6" x14ac:dyDescent="0.2">
      <c r="B205" s="17"/>
      <c r="F205" s="17"/>
    </row>
    <row r="206" spans="2:6" x14ac:dyDescent="0.2">
      <c r="B206" s="17"/>
      <c r="F206" s="17"/>
    </row>
    <row r="207" spans="2:6" x14ac:dyDescent="0.2">
      <c r="B207" s="17"/>
      <c r="F207" s="17"/>
    </row>
    <row r="208" spans="2:6" x14ac:dyDescent="0.2">
      <c r="B208" s="17"/>
      <c r="F208" s="17"/>
    </row>
    <row r="209" spans="2:6" x14ac:dyDescent="0.2">
      <c r="B209" s="17"/>
      <c r="F209" s="17"/>
    </row>
    <row r="210" spans="2:6" x14ac:dyDescent="0.2">
      <c r="B210" s="17"/>
      <c r="F210" s="17"/>
    </row>
    <row r="211" spans="2:6" x14ac:dyDescent="0.2">
      <c r="B211" s="17"/>
      <c r="F211" s="17"/>
    </row>
    <row r="212" spans="2:6" x14ac:dyDescent="0.2">
      <c r="B212" s="17"/>
      <c r="F212" s="17"/>
    </row>
    <row r="213" spans="2:6" x14ac:dyDescent="0.2">
      <c r="B213" s="17"/>
      <c r="F213" s="17"/>
    </row>
    <row r="214" spans="2:6" x14ac:dyDescent="0.2">
      <c r="B214" s="17"/>
      <c r="F214" s="17"/>
    </row>
    <row r="215" spans="2:6" x14ac:dyDescent="0.2">
      <c r="B215" s="17"/>
      <c r="F215" s="17"/>
    </row>
    <row r="216" spans="2:6" x14ac:dyDescent="0.2">
      <c r="B216" s="17"/>
      <c r="F216" s="17"/>
    </row>
    <row r="217" spans="2:6" x14ac:dyDescent="0.2">
      <c r="B217" s="17"/>
      <c r="F217" s="17"/>
    </row>
    <row r="218" spans="2:6" x14ac:dyDescent="0.2">
      <c r="B218" s="17"/>
      <c r="F218" s="17"/>
    </row>
    <row r="219" spans="2:6" x14ac:dyDescent="0.2">
      <c r="B219" s="17"/>
      <c r="F219" s="17"/>
    </row>
    <row r="220" spans="2:6" x14ac:dyDescent="0.2">
      <c r="B220" s="17"/>
      <c r="F220" s="17"/>
    </row>
    <row r="221" spans="2:6" x14ac:dyDescent="0.2">
      <c r="B221" s="17"/>
      <c r="F221" s="17"/>
    </row>
    <row r="222" spans="2:6" x14ac:dyDescent="0.2">
      <c r="B222" s="17"/>
      <c r="F222" s="17"/>
    </row>
    <row r="223" spans="2:6" x14ac:dyDescent="0.2">
      <c r="B223" s="17"/>
      <c r="F223" s="17"/>
    </row>
    <row r="224" spans="2:6" x14ac:dyDescent="0.2">
      <c r="B224" s="17"/>
      <c r="F224" s="17"/>
    </row>
    <row r="225" spans="2:6" x14ac:dyDescent="0.2">
      <c r="B225" s="17"/>
      <c r="F225" s="17"/>
    </row>
    <row r="226" spans="2:6" x14ac:dyDescent="0.2">
      <c r="B226" s="17"/>
      <c r="F226" s="17"/>
    </row>
    <row r="227" spans="2:6" x14ac:dyDescent="0.2">
      <c r="B227" s="17"/>
      <c r="F227" s="17"/>
    </row>
    <row r="228" spans="2:6" x14ac:dyDescent="0.2">
      <c r="B228" s="17"/>
      <c r="F228" s="17"/>
    </row>
    <row r="229" spans="2:6" x14ac:dyDescent="0.2">
      <c r="B229" s="17"/>
      <c r="F229" s="17"/>
    </row>
    <row r="230" spans="2:6" x14ac:dyDescent="0.2">
      <c r="B230" s="17"/>
      <c r="F230" s="17"/>
    </row>
    <row r="231" spans="2:6" x14ac:dyDescent="0.2">
      <c r="B231" s="17"/>
      <c r="F231" s="17"/>
    </row>
    <row r="232" spans="2:6" x14ac:dyDescent="0.2">
      <c r="B232" s="17"/>
      <c r="F232" s="17"/>
    </row>
    <row r="233" spans="2:6" x14ac:dyDescent="0.2">
      <c r="B233" s="17"/>
      <c r="F233" s="17"/>
    </row>
    <row r="234" spans="2:6" x14ac:dyDescent="0.2">
      <c r="B234" s="17"/>
      <c r="F234" s="17"/>
    </row>
    <row r="235" spans="2:6" x14ac:dyDescent="0.2">
      <c r="B235" s="17"/>
      <c r="F235" s="17"/>
    </row>
    <row r="236" spans="2:6" x14ac:dyDescent="0.2">
      <c r="B236" s="17"/>
      <c r="F236" s="17"/>
    </row>
    <row r="237" spans="2:6" x14ac:dyDescent="0.2">
      <c r="B237" s="17"/>
      <c r="F237" s="17"/>
    </row>
    <row r="238" spans="2:6" x14ac:dyDescent="0.2">
      <c r="B238" s="17"/>
      <c r="F238" s="17"/>
    </row>
    <row r="239" spans="2:6" x14ac:dyDescent="0.2">
      <c r="B239" s="17"/>
      <c r="F239" s="17"/>
    </row>
    <row r="240" spans="2:6" x14ac:dyDescent="0.2">
      <c r="B240" s="17"/>
      <c r="F240" s="17"/>
    </row>
    <row r="241" spans="2:6" x14ac:dyDescent="0.2">
      <c r="B241" s="17"/>
      <c r="F241" s="17"/>
    </row>
    <row r="242" spans="2:6" x14ac:dyDescent="0.2">
      <c r="B242" s="17"/>
      <c r="F242" s="17"/>
    </row>
    <row r="243" spans="2:6" x14ac:dyDescent="0.2">
      <c r="B243" s="17"/>
      <c r="F243" s="17"/>
    </row>
    <row r="244" spans="2:6" x14ac:dyDescent="0.2">
      <c r="B244" s="17"/>
      <c r="F244" s="17"/>
    </row>
    <row r="245" spans="2:6" x14ac:dyDescent="0.2">
      <c r="B245" s="17"/>
      <c r="F245" s="17"/>
    </row>
    <row r="246" spans="2:6" x14ac:dyDescent="0.2">
      <c r="B246" s="17"/>
      <c r="F246" s="17"/>
    </row>
    <row r="247" spans="2:6" x14ac:dyDescent="0.2">
      <c r="B247" s="17"/>
      <c r="F247" s="17"/>
    </row>
    <row r="248" spans="2:6" x14ac:dyDescent="0.2">
      <c r="B248" s="17"/>
      <c r="F248" s="17"/>
    </row>
    <row r="249" spans="2:6" x14ac:dyDescent="0.2">
      <c r="B249" s="17"/>
      <c r="F249" s="17"/>
    </row>
    <row r="250" spans="2:6" x14ac:dyDescent="0.2">
      <c r="B250" s="17"/>
      <c r="F250" s="17"/>
    </row>
    <row r="251" spans="2:6" x14ac:dyDescent="0.2">
      <c r="B251" s="17"/>
      <c r="F251" s="17"/>
    </row>
    <row r="252" spans="2:6" x14ac:dyDescent="0.2">
      <c r="B252" s="17"/>
      <c r="F252" s="17"/>
    </row>
    <row r="253" spans="2:6" x14ac:dyDescent="0.2">
      <c r="B253" s="17"/>
      <c r="F253" s="17"/>
    </row>
    <row r="254" spans="2:6" x14ac:dyDescent="0.2">
      <c r="B254" s="17"/>
      <c r="F254" s="17"/>
    </row>
    <row r="255" spans="2:6" x14ac:dyDescent="0.2">
      <c r="B255" s="17"/>
      <c r="F255" s="17"/>
    </row>
    <row r="256" spans="2:6" x14ac:dyDescent="0.2">
      <c r="B256" s="17"/>
      <c r="F256" s="17"/>
    </row>
    <row r="257" spans="2:6" x14ac:dyDescent="0.2">
      <c r="B257" s="17"/>
      <c r="F257" s="17"/>
    </row>
    <row r="258" spans="2:6" x14ac:dyDescent="0.2">
      <c r="B258" s="17"/>
      <c r="F258" s="17"/>
    </row>
    <row r="259" spans="2:6" x14ac:dyDescent="0.2">
      <c r="B259" s="17"/>
      <c r="F259" s="17"/>
    </row>
    <row r="260" spans="2:6" x14ac:dyDescent="0.2">
      <c r="B260" s="17"/>
      <c r="F260" s="17"/>
    </row>
    <row r="261" spans="2:6" x14ac:dyDescent="0.2">
      <c r="B261" s="17"/>
      <c r="F261" s="17"/>
    </row>
    <row r="262" spans="2:6" x14ac:dyDescent="0.2">
      <c r="B262" s="17"/>
      <c r="F262" s="17"/>
    </row>
    <row r="263" spans="2:6" x14ac:dyDescent="0.2">
      <c r="B263" s="17"/>
      <c r="F263" s="17"/>
    </row>
    <row r="264" spans="2:6" x14ac:dyDescent="0.2">
      <c r="B264" s="17"/>
      <c r="F264" s="17"/>
    </row>
    <row r="265" spans="2:6" x14ac:dyDescent="0.2">
      <c r="B265" s="17"/>
      <c r="F265" s="17"/>
    </row>
    <row r="266" spans="2:6" x14ac:dyDescent="0.2">
      <c r="B266" s="17"/>
      <c r="F266" s="17"/>
    </row>
    <row r="267" spans="2:6" x14ac:dyDescent="0.2">
      <c r="B267" s="17"/>
      <c r="F267" s="17"/>
    </row>
    <row r="268" spans="2:6" x14ac:dyDescent="0.2">
      <c r="B268" s="17"/>
      <c r="F268" s="17"/>
    </row>
    <row r="269" spans="2:6" x14ac:dyDescent="0.2">
      <c r="B269" s="17"/>
      <c r="F269" s="17"/>
    </row>
    <row r="270" spans="2:6" x14ac:dyDescent="0.2">
      <c r="B270" s="17"/>
      <c r="F270" s="17"/>
    </row>
    <row r="271" spans="2:6" x14ac:dyDescent="0.2">
      <c r="B271" s="17"/>
      <c r="F271" s="17"/>
    </row>
    <row r="272" spans="2:6" x14ac:dyDescent="0.2">
      <c r="B272" s="17"/>
      <c r="F272" s="17"/>
    </row>
    <row r="273" spans="2:6" x14ac:dyDescent="0.2">
      <c r="B273" s="17"/>
      <c r="F273" s="17"/>
    </row>
    <row r="274" spans="2:6" x14ac:dyDescent="0.2">
      <c r="B274" s="17"/>
      <c r="F274" s="17"/>
    </row>
    <row r="275" spans="2:6" x14ac:dyDescent="0.2">
      <c r="B275" s="17"/>
      <c r="F275" s="17"/>
    </row>
    <row r="276" spans="2:6" x14ac:dyDescent="0.2">
      <c r="B276" s="17"/>
      <c r="F276" s="17"/>
    </row>
    <row r="277" spans="2:6" x14ac:dyDescent="0.2">
      <c r="B277" s="17"/>
      <c r="F277" s="17"/>
    </row>
    <row r="278" spans="2:6" x14ac:dyDescent="0.2">
      <c r="B278" s="17"/>
      <c r="F278" s="17"/>
    </row>
    <row r="279" spans="2:6" x14ac:dyDescent="0.2">
      <c r="B279" s="17"/>
      <c r="F279" s="17"/>
    </row>
    <row r="280" spans="2:6" x14ac:dyDescent="0.2">
      <c r="B280" s="17"/>
      <c r="F280" s="17"/>
    </row>
    <row r="281" spans="2:6" x14ac:dyDescent="0.2">
      <c r="B281" s="17"/>
      <c r="F281" s="17"/>
    </row>
    <row r="282" spans="2:6" x14ac:dyDescent="0.2">
      <c r="B282" s="17"/>
      <c r="F282" s="17"/>
    </row>
    <row r="283" spans="2:6" x14ac:dyDescent="0.2">
      <c r="B283" s="17"/>
      <c r="F283" s="17"/>
    </row>
    <row r="284" spans="2:6" x14ac:dyDescent="0.2">
      <c r="B284" s="17"/>
      <c r="F284" s="17"/>
    </row>
    <row r="285" spans="2:6" x14ac:dyDescent="0.2">
      <c r="B285" s="17"/>
      <c r="F285" s="17"/>
    </row>
    <row r="286" spans="2:6" x14ac:dyDescent="0.2">
      <c r="B286" s="17"/>
      <c r="F286" s="17"/>
    </row>
    <row r="287" spans="2:6" x14ac:dyDescent="0.2">
      <c r="B287" s="17"/>
      <c r="F287" s="17"/>
    </row>
    <row r="288" spans="2:6" x14ac:dyDescent="0.2">
      <c r="B288" s="17"/>
      <c r="F288" s="17"/>
    </row>
    <row r="289" spans="2:6" x14ac:dyDescent="0.2">
      <c r="B289" s="17"/>
      <c r="F289" s="17"/>
    </row>
    <row r="290" spans="2:6" x14ac:dyDescent="0.2">
      <c r="B290" s="17"/>
      <c r="F290" s="17"/>
    </row>
    <row r="291" spans="2:6" x14ac:dyDescent="0.2">
      <c r="B291" s="17"/>
      <c r="F291" s="17"/>
    </row>
    <row r="292" spans="2:6" x14ac:dyDescent="0.2">
      <c r="B292" s="17"/>
      <c r="F292" s="17"/>
    </row>
    <row r="293" spans="2:6" x14ac:dyDescent="0.2">
      <c r="B293" s="17"/>
      <c r="F293" s="17"/>
    </row>
    <row r="294" spans="2:6" x14ac:dyDescent="0.2">
      <c r="B294" s="17"/>
      <c r="F294" s="17"/>
    </row>
    <row r="295" spans="2:6" x14ac:dyDescent="0.2">
      <c r="B295" s="17"/>
      <c r="F295" s="17"/>
    </row>
    <row r="296" spans="2:6" x14ac:dyDescent="0.2">
      <c r="B296" s="17"/>
      <c r="F296" s="17"/>
    </row>
    <row r="297" spans="2:6" x14ac:dyDescent="0.2">
      <c r="B297" s="17"/>
      <c r="F297" s="17"/>
    </row>
    <row r="298" spans="2:6" x14ac:dyDescent="0.2">
      <c r="B298" s="17"/>
      <c r="F298" s="17"/>
    </row>
    <row r="299" spans="2:6" x14ac:dyDescent="0.2">
      <c r="B299" s="17"/>
      <c r="F299" s="17"/>
    </row>
    <row r="300" spans="2:6" x14ac:dyDescent="0.2">
      <c r="B300" s="17"/>
      <c r="F300" s="17"/>
    </row>
    <row r="301" spans="2:6" x14ac:dyDescent="0.2">
      <c r="B301" s="17"/>
      <c r="F301" s="17"/>
    </row>
    <row r="302" spans="2:6" x14ac:dyDescent="0.2">
      <c r="B302" s="17"/>
      <c r="F302" s="17"/>
    </row>
    <row r="303" spans="2:6" x14ac:dyDescent="0.2">
      <c r="B303" s="17"/>
      <c r="F303" s="17"/>
    </row>
    <row r="304" spans="2:6" x14ac:dyDescent="0.2">
      <c r="B304" s="17"/>
      <c r="F304" s="17"/>
    </row>
    <row r="305" spans="2:6" x14ac:dyDescent="0.2">
      <c r="B305" s="17"/>
      <c r="F305" s="17"/>
    </row>
    <row r="306" spans="2:6" x14ac:dyDescent="0.2">
      <c r="B306" s="17"/>
      <c r="F306" s="17"/>
    </row>
    <row r="307" spans="2:6" x14ac:dyDescent="0.2">
      <c r="B307" s="17"/>
      <c r="F307" s="17"/>
    </row>
    <row r="308" spans="2:6" x14ac:dyDescent="0.2">
      <c r="B308" s="17"/>
      <c r="F308" s="17"/>
    </row>
    <row r="309" spans="2:6" x14ac:dyDescent="0.2">
      <c r="B309" s="17"/>
      <c r="F309" s="17"/>
    </row>
    <row r="310" spans="2:6" x14ac:dyDescent="0.2">
      <c r="B310" s="17"/>
      <c r="F310" s="17"/>
    </row>
    <row r="311" spans="2:6" x14ac:dyDescent="0.2">
      <c r="B311" s="17"/>
      <c r="F311" s="17"/>
    </row>
    <row r="312" spans="2:6" x14ac:dyDescent="0.2">
      <c r="B312" s="17"/>
      <c r="F312" s="17"/>
    </row>
    <row r="313" spans="2:6" x14ac:dyDescent="0.2">
      <c r="B313" s="17"/>
      <c r="F313" s="17"/>
    </row>
    <row r="314" spans="2:6" x14ac:dyDescent="0.2">
      <c r="B314" s="17"/>
      <c r="F314" s="17"/>
    </row>
    <row r="315" spans="2:6" x14ac:dyDescent="0.2">
      <c r="B315" s="17"/>
      <c r="F315" s="17"/>
    </row>
    <row r="316" spans="2:6" x14ac:dyDescent="0.2">
      <c r="B316" s="17"/>
      <c r="F316" s="17"/>
    </row>
    <row r="317" spans="2:6" x14ac:dyDescent="0.2">
      <c r="B317" s="17"/>
      <c r="F317" s="17"/>
    </row>
    <row r="318" spans="2:6" x14ac:dyDescent="0.2">
      <c r="B318" s="17"/>
      <c r="F318" s="17"/>
    </row>
    <row r="319" spans="2:6" x14ac:dyDescent="0.2">
      <c r="B319" s="17"/>
      <c r="F319" s="17"/>
    </row>
    <row r="320" spans="2:6" x14ac:dyDescent="0.2">
      <c r="B320" s="17"/>
      <c r="F320" s="17"/>
    </row>
    <row r="321" spans="2:6" x14ac:dyDescent="0.2">
      <c r="B321" s="17"/>
      <c r="F321" s="17"/>
    </row>
    <row r="322" spans="2:6" x14ac:dyDescent="0.2">
      <c r="B322" s="17"/>
      <c r="F322" s="17"/>
    </row>
    <row r="323" spans="2:6" x14ac:dyDescent="0.2">
      <c r="B323" s="17"/>
      <c r="F323" s="17"/>
    </row>
    <row r="324" spans="2:6" x14ac:dyDescent="0.2">
      <c r="B324" s="17"/>
      <c r="F324" s="17"/>
    </row>
    <row r="325" spans="2:6" x14ac:dyDescent="0.2">
      <c r="B325" s="17"/>
      <c r="F325" s="17"/>
    </row>
    <row r="326" spans="2:6" x14ac:dyDescent="0.2">
      <c r="B326" s="17"/>
      <c r="F326" s="17"/>
    </row>
    <row r="327" spans="2:6" x14ac:dyDescent="0.2">
      <c r="B327" s="17"/>
      <c r="F327" s="17"/>
    </row>
    <row r="328" spans="2:6" x14ac:dyDescent="0.2">
      <c r="B328" s="17"/>
      <c r="F328" s="17"/>
    </row>
    <row r="329" spans="2:6" x14ac:dyDescent="0.2">
      <c r="B329" s="17"/>
      <c r="F329" s="17"/>
    </row>
    <row r="330" spans="2:6" x14ac:dyDescent="0.2">
      <c r="B330" s="17"/>
      <c r="F330" s="17"/>
    </row>
    <row r="331" spans="2:6" x14ac:dyDescent="0.2">
      <c r="B331" s="17"/>
      <c r="F331" s="17"/>
    </row>
    <row r="332" spans="2:6" x14ac:dyDescent="0.2">
      <c r="B332" s="17"/>
      <c r="F332" s="17"/>
    </row>
    <row r="333" spans="2:6" x14ac:dyDescent="0.2">
      <c r="B333" s="17"/>
      <c r="F333" s="17"/>
    </row>
    <row r="334" spans="2:6" x14ac:dyDescent="0.2">
      <c r="B334" s="17"/>
      <c r="F334" s="17"/>
    </row>
    <row r="335" spans="2:6" x14ac:dyDescent="0.2">
      <c r="B335" s="17"/>
      <c r="F335" s="17"/>
    </row>
    <row r="336" spans="2:6" x14ac:dyDescent="0.2">
      <c r="B336" s="17"/>
      <c r="F336" s="17"/>
    </row>
    <row r="337" spans="2:6" x14ac:dyDescent="0.2">
      <c r="B337" s="17"/>
      <c r="F337" s="17"/>
    </row>
    <row r="338" spans="2:6" x14ac:dyDescent="0.2">
      <c r="B338" s="17"/>
      <c r="F338" s="17"/>
    </row>
    <row r="339" spans="2:6" x14ac:dyDescent="0.2">
      <c r="B339" s="17"/>
      <c r="F339" s="17"/>
    </row>
    <row r="340" spans="2:6" x14ac:dyDescent="0.2">
      <c r="B340" s="17"/>
      <c r="F340" s="17"/>
    </row>
    <row r="341" spans="2:6" x14ac:dyDescent="0.2">
      <c r="B341" s="17"/>
      <c r="F341" s="17"/>
    </row>
    <row r="342" spans="2:6" x14ac:dyDescent="0.2">
      <c r="B342" s="17"/>
      <c r="F342" s="17"/>
    </row>
    <row r="343" spans="2:6" x14ac:dyDescent="0.2">
      <c r="B343" s="17"/>
      <c r="F343" s="17"/>
    </row>
    <row r="344" spans="2:6" x14ac:dyDescent="0.2">
      <c r="B344" s="17"/>
      <c r="F344" s="17"/>
    </row>
    <row r="345" spans="2:6" x14ac:dyDescent="0.2">
      <c r="B345" s="17"/>
      <c r="F345" s="17"/>
    </row>
    <row r="346" spans="2:6" x14ac:dyDescent="0.2">
      <c r="B346" s="17"/>
      <c r="F346" s="17"/>
    </row>
    <row r="347" spans="2:6" x14ac:dyDescent="0.2">
      <c r="B347" s="17"/>
      <c r="F347" s="17"/>
    </row>
    <row r="348" spans="2:6" x14ac:dyDescent="0.2">
      <c r="B348" s="17"/>
      <c r="F348" s="17"/>
    </row>
    <row r="349" spans="2:6" x14ac:dyDescent="0.2">
      <c r="B349" s="17"/>
      <c r="F349" s="17"/>
    </row>
    <row r="350" spans="2:6" x14ac:dyDescent="0.2">
      <c r="B350" s="17"/>
      <c r="F350" s="17"/>
    </row>
    <row r="351" spans="2:6" x14ac:dyDescent="0.2">
      <c r="B351" s="17"/>
      <c r="F351" s="17"/>
    </row>
    <row r="352" spans="2:6" x14ac:dyDescent="0.2">
      <c r="B352" s="17"/>
      <c r="F352" s="17"/>
    </row>
    <row r="353" spans="2:6" x14ac:dyDescent="0.2">
      <c r="B353" s="17"/>
      <c r="F353" s="17"/>
    </row>
    <row r="354" spans="2:6" x14ac:dyDescent="0.2">
      <c r="B354" s="17"/>
      <c r="F354" s="17"/>
    </row>
    <row r="355" spans="2:6" x14ac:dyDescent="0.2">
      <c r="B355" s="17"/>
      <c r="F355" s="17"/>
    </row>
    <row r="356" spans="2:6" x14ac:dyDescent="0.2">
      <c r="B356" s="17"/>
      <c r="F356" s="17"/>
    </row>
    <row r="357" spans="2:6" x14ac:dyDescent="0.2">
      <c r="B357" s="17"/>
      <c r="F357" s="17"/>
    </row>
    <row r="358" spans="2:6" x14ac:dyDescent="0.2">
      <c r="B358" s="17"/>
      <c r="F358" s="17"/>
    </row>
    <row r="359" spans="2:6" x14ac:dyDescent="0.2">
      <c r="B359" s="17"/>
      <c r="F359" s="17"/>
    </row>
    <row r="360" spans="2:6" x14ac:dyDescent="0.2">
      <c r="B360" s="17"/>
      <c r="F360" s="17"/>
    </row>
    <row r="361" spans="2:6" x14ac:dyDescent="0.2">
      <c r="B361" s="17"/>
      <c r="F361" s="17"/>
    </row>
    <row r="362" spans="2:6" x14ac:dyDescent="0.2">
      <c r="B362" s="17"/>
      <c r="F362" s="17"/>
    </row>
    <row r="363" spans="2:6" x14ac:dyDescent="0.2">
      <c r="B363" s="17"/>
      <c r="F363" s="17"/>
    </row>
    <row r="364" spans="2:6" x14ac:dyDescent="0.2">
      <c r="B364" s="17"/>
      <c r="F364" s="17"/>
    </row>
    <row r="365" spans="2:6" x14ac:dyDescent="0.2">
      <c r="B365" s="17"/>
      <c r="F365" s="17"/>
    </row>
    <row r="366" spans="2:6" x14ac:dyDescent="0.2">
      <c r="B366" s="17"/>
      <c r="F366" s="17"/>
    </row>
    <row r="367" spans="2:6" x14ac:dyDescent="0.2">
      <c r="B367" s="17"/>
      <c r="F367" s="17"/>
    </row>
    <row r="368" spans="2:6" x14ac:dyDescent="0.2">
      <c r="B368" s="17"/>
      <c r="F368" s="17"/>
    </row>
    <row r="369" spans="2:6" x14ac:dyDescent="0.2">
      <c r="B369" s="17"/>
      <c r="F369" s="17"/>
    </row>
    <row r="370" spans="2:6" x14ac:dyDescent="0.2">
      <c r="B370" s="17"/>
      <c r="F370" s="17"/>
    </row>
    <row r="371" spans="2:6" x14ac:dyDescent="0.2">
      <c r="B371" s="17"/>
      <c r="F371" s="17"/>
    </row>
    <row r="372" spans="2:6" x14ac:dyDescent="0.2">
      <c r="B372" s="17"/>
      <c r="F372" s="17"/>
    </row>
    <row r="373" spans="2:6" x14ac:dyDescent="0.2">
      <c r="B373" s="17"/>
      <c r="F373" s="17"/>
    </row>
    <row r="374" spans="2:6" x14ac:dyDescent="0.2">
      <c r="B374" s="17"/>
      <c r="F374" s="17"/>
    </row>
    <row r="375" spans="2:6" x14ac:dyDescent="0.2">
      <c r="B375" s="17"/>
      <c r="F375" s="17"/>
    </row>
    <row r="376" spans="2:6" x14ac:dyDescent="0.2">
      <c r="B376" s="17"/>
      <c r="F376" s="17"/>
    </row>
    <row r="377" spans="2:6" x14ac:dyDescent="0.2">
      <c r="B377" s="17"/>
      <c r="F377" s="17"/>
    </row>
    <row r="378" spans="2:6" x14ac:dyDescent="0.2">
      <c r="B378" s="17"/>
      <c r="F378" s="17"/>
    </row>
    <row r="379" spans="2:6" x14ac:dyDescent="0.2">
      <c r="B379" s="17"/>
      <c r="F379" s="17"/>
    </row>
    <row r="380" spans="2:6" x14ac:dyDescent="0.2">
      <c r="B380" s="17"/>
      <c r="F380" s="17"/>
    </row>
    <row r="381" spans="2:6" x14ac:dyDescent="0.2">
      <c r="B381" s="17"/>
      <c r="F381" s="17"/>
    </row>
    <row r="382" spans="2:6" x14ac:dyDescent="0.2">
      <c r="B382" s="17"/>
      <c r="F382" s="17"/>
    </row>
    <row r="383" spans="2:6" x14ac:dyDescent="0.2">
      <c r="B383" s="17"/>
      <c r="F383" s="17"/>
    </row>
    <row r="384" spans="2:6" x14ac:dyDescent="0.2">
      <c r="B384" s="17"/>
      <c r="F384" s="17"/>
    </row>
    <row r="385" spans="2:6" x14ac:dyDescent="0.2">
      <c r="B385" s="17"/>
      <c r="F385" s="17"/>
    </row>
    <row r="386" spans="2:6" x14ac:dyDescent="0.2">
      <c r="B386" s="17"/>
      <c r="F386" s="17"/>
    </row>
    <row r="387" spans="2:6" x14ac:dyDescent="0.2">
      <c r="B387" s="17"/>
      <c r="F387" s="17"/>
    </row>
    <row r="388" spans="2:6" x14ac:dyDescent="0.2">
      <c r="B388" s="17"/>
      <c r="F388" s="17"/>
    </row>
    <row r="389" spans="2:6" x14ac:dyDescent="0.2">
      <c r="B389" s="17"/>
      <c r="F389" s="17"/>
    </row>
    <row r="390" spans="2:6" x14ac:dyDescent="0.2">
      <c r="B390" s="17"/>
      <c r="F390" s="17"/>
    </row>
    <row r="391" spans="2:6" x14ac:dyDescent="0.2">
      <c r="B391" s="17"/>
      <c r="F391" s="17"/>
    </row>
    <row r="392" spans="2:6" x14ac:dyDescent="0.2">
      <c r="B392" s="17"/>
      <c r="F392" s="17"/>
    </row>
    <row r="393" spans="2:6" x14ac:dyDescent="0.2">
      <c r="B393" s="17"/>
      <c r="F393" s="17"/>
    </row>
    <row r="394" spans="2:6" x14ac:dyDescent="0.2">
      <c r="B394" s="17"/>
      <c r="F394" s="17"/>
    </row>
    <row r="395" spans="2:6" x14ac:dyDescent="0.2">
      <c r="B395" s="17"/>
      <c r="F395" s="17"/>
    </row>
    <row r="396" spans="2:6" x14ac:dyDescent="0.2">
      <c r="B396" s="17"/>
      <c r="F396" s="17"/>
    </row>
    <row r="397" spans="2:6" x14ac:dyDescent="0.2">
      <c r="B397" s="17"/>
      <c r="F397" s="17"/>
    </row>
    <row r="398" spans="2:6" x14ac:dyDescent="0.2">
      <c r="B398" s="17"/>
      <c r="F398" s="17"/>
    </row>
    <row r="399" spans="2:6" x14ac:dyDescent="0.2">
      <c r="B399" s="17"/>
      <c r="F399" s="17"/>
    </row>
    <row r="400" spans="2:6" x14ac:dyDescent="0.2">
      <c r="B400" s="17"/>
      <c r="F400" s="17"/>
    </row>
    <row r="401" spans="2:6" x14ac:dyDescent="0.2">
      <c r="B401" s="17"/>
      <c r="F401" s="17"/>
    </row>
    <row r="402" spans="2:6" x14ac:dyDescent="0.2">
      <c r="B402" s="17"/>
      <c r="F402" s="17"/>
    </row>
    <row r="403" spans="2:6" x14ac:dyDescent="0.2">
      <c r="B403" s="17"/>
      <c r="F403" s="17"/>
    </row>
    <row r="404" spans="2:6" x14ac:dyDescent="0.2">
      <c r="B404" s="17"/>
      <c r="F404" s="17"/>
    </row>
    <row r="405" spans="2:6" x14ac:dyDescent="0.2">
      <c r="B405" s="17"/>
      <c r="F405" s="17"/>
    </row>
    <row r="406" spans="2:6" x14ac:dyDescent="0.2">
      <c r="B406" s="17"/>
      <c r="F406" s="17"/>
    </row>
    <row r="407" spans="2:6" x14ac:dyDescent="0.2">
      <c r="B407" s="17"/>
      <c r="F407" s="17"/>
    </row>
    <row r="408" spans="2:6" x14ac:dyDescent="0.2">
      <c r="B408" s="17"/>
      <c r="F408" s="17"/>
    </row>
    <row r="409" spans="2:6" x14ac:dyDescent="0.2">
      <c r="B409" s="17"/>
      <c r="F409" s="17"/>
    </row>
    <row r="410" spans="2:6" x14ac:dyDescent="0.2">
      <c r="B410" s="17"/>
      <c r="F410" s="17"/>
    </row>
    <row r="411" spans="2:6" x14ac:dyDescent="0.2">
      <c r="B411" s="17"/>
      <c r="F411" s="17"/>
    </row>
    <row r="412" spans="2:6" x14ac:dyDescent="0.2">
      <c r="B412" s="17"/>
      <c r="F412" s="17"/>
    </row>
    <row r="413" spans="2:6" x14ac:dyDescent="0.2">
      <c r="B413" s="17"/>
      <c r="F413" s="17"/>
    </row>
    <row r="414" spans="2:6" x14ac:dyDescent="0.2">
      <c r="B414" s="17"/>
      <c r="F414" s="17"/>
    </row>
    <row r="415" spans="2:6" x14ac:dyDescent="0.2">
      <c r="B415" s="17"/>
      <c r="F415" s="17"/>
    </row>
    <row r="416" spans="2:6" x14ac:dyDescent="0.2">
      <c r="B416" s="17"/>
      <c r="F416" s="17"/>
    </row>
    <row r="417" spans="2:6" x14ac:dyDescent="0.2">
      <c r="B417" s="17"/>
      <c r="F417" s="17"/>
    </row>
    <row r="418" spans="2:6" x14ac:dyDescent="0.2">
      <c r="B418" s="17"/>
      <c r="F418" s="17"/>
    </row>
    <row r="419" spans="2:6" x14ac:dyDescent="0.2">
      <c r="B419" s="17"/>
      <c r="F419" s="17"/>
    </row>
    <row r="420" spans="2:6" x14ac:dyDescent="0.2">
      <c r="B420" s="17"/>
      <c r="F420" s="17"/>
    </row>
    <row r="421" spans="2:6" x14ac:dyDescent="0.2">
      <c r="B421" s="17"/>
      <c r="F421" s="17"/>
    </row>
    <row r="422" spans="2:6" x14ac:dyDescent="0.2">
      <c r="B422" s="17"/>
      <c r="F422" s="17"/>
    </row>
    <row r="423" spans="2:6" x14ac:dyDescent="0.2">
      <c r="B423" s="17"/>
      <c r="F423" s="17"/>
    </row>
    <row r="424" spans="2:6" x14ac:dyDescent="0.2">
      <c r="B424" s="17"/>
      <c r="F424" s="17"/>
    </row>
    <row r="425" spans="2:6" x14ac:dyDescent="0.2">
      <c r="B425" s="17"/>
      <c r="F425" s="17"/>
    </row>
    <row r="426" spans="2:6" x14ac:dyDescent="0.2">
      <c r="B426" s="17"/>
      <c r="F426" s="17"/>
    </row>
    <row r="427" spans="2:6" x14ac:dyDescent="0.2">
      <c r="B427" s="17"/>
      <c r="F427" s="17"/>
    </row>
    <row r="428" spans="2:6" x14ac:dyDescent="0.2">
      <c r="B428" s="17"/>
      <c r="F428" s="17"/>
    </row>
    <row r="429" spans="2:6" x14ac:dyDescent="0.2">
      <c r="B429" s="17"/>
      <c r="F429" s="17"/>
    </row>
    <row r="430" spans="2:6" x14ac:dyDescent="0.2">
      <c r="B430" s="17"/>
      <c r="F430" s="17"/>
    </row>
    <row r="431" spans="2:6" x14ac:dyDescent="0.2">
      <c r="B431" s="17"/>
      <c r="F431" s="17"/>
    </row>
    <row r="432" spans="2:6" x14ac:dyDescent="0.2">
      <c r="B432" s="17"/>
      <c r="F432" s="17"/>
    </row>
    <row r="433" spans="2:6" x14ac:dyDescent="0.2">
      <c r="B433" s="17"/>
      <c r="F433" s="17"/>
    </row>
    <row r="434" spans="2:6" x14ac:dyDescent="0.2">
      <c r="B434" s="17"/>
      <c r="F434" s="17"/>
    </row>
    <row r="435" spans="2:6" x14ac:dyDescent="0.2">
      <c r="B435" s="17"/>
      <c r="F435" s="17"/>
    </row>
    <row r="436" spans="2:6" x14ac:dyDescent="0.2">
      <c r="B436" s="17"/>
      <c r="F436" s="17"/>
    </row>
    <row r="437" spans="2:6" x14ac:dyDescent="0.2">
      <c r="B437" s="17"/>
      <c r="F437" s="17"/>
    </row>
    <row r="438" spans="2:6" x14ac:dyDescent="0.2">
      <c r="B438" s="17"/>
      <c r="F438" s="17"/>
    </row>
    <row r="439" spans="2:6" x14ac:dyDescent="0.2">
      <c r="B439" s="17"/>
      <c r="F439" s="17"/>
    </row>
    <row r="440" spans="2:6" x14ac:dyDescent="0.2">
      <c r="B440" s="17"/>
      <c r="F440" s="17"/>
    </row>
    <row r="441" spans="2:6" x14ac:dyDescent="0.2">
      <c r="B441" s="17"/>
      <c r="F441" s="17"/>
    </row>
    <row r="442" spans="2:6" x14ac:dyDescent="0.2">
      <c r="B442" s="17"/>
      <c r="F442" s="17"/>
    </row>
    <row r="443" spans="2:6" x14ac:dyDescent="0.2">
      <c r="B443" s="17"/>
      <c r="F443" s="17"/>
    </row>
    <row r="444" spans="2:6" x14ac:dyDescent="0.2">
      <c r="B444" s="17"/>
      <c r="F444" s="17"/>
    </row>
    <row r="445" spans="2:6" x14ac:dyDescent="0.2">
      <c r="B445" s="17"/>
      <c r="F445" s="17"/>
    </row>
    <row r="446" spans="2:6" x14ac:dyDescent="0.2">
      <c r="B446" s="17"/>
      <c r="F446" s="17"/>
    </row>
    <row r="447" spans="2:6" x14ac:dyDescent="0.2">
      <c r="B447" s="17"/>
      <c r="F447" s="17"/>
    </row>
    <row r="448" spans="2:6" x14ac:dyDescent="0.2">
      <c r="B448" s="17"/>
      <c r="F448" s="17"/>
    </row>
    <row r="449" spans="2:6" x14ac:dyDescent="0.2">
      <c r="B449" s="17"/>
      <c r="F449" s="17"/>
    </row>
    <row r="450" spans="2:6" x14ac:dyDescent="0.2">
      <c r="B450" s="17"/>
      <c r="F450" s="17"/>
    </row>
    <row r="451" spans="2:6" x14ac:dyDescent="0.2">
      <c r="B451" s="17"/>
      <c r="F451" s="17"/>
    </row>
    <row r="452" spans="2:6" x14ac:dyDescent="0.2">
      <c r="B452" s="17"/>
      <c r="F452" s="17"/>
    </row>
    <row r="453" spans="2:6" x14ac:dyDescent="0.2">
      <c r="B453" s="17"/>
      <c r="F453" s="17"/>
    </row>
    <row r="454" spans="2:6" x14ac:dyDescent="0.2">
      <c r="B454" s="17"/>
      <c r="F454" s="17"/>
    </row>
    <row r="455" spans="2:6" x14ac:dyDescent="0.2">
      <c r="B455" s="17"/>
      <c r="F455" s="17"/>
    </row>
    <row r="456" spans="2:6" x14ac:dyDescent="0.2">
      <c r="B456" s="17"/>
      <c r="F456" s="17"/>
    </row>
    <row r="457" spans="2:6" x14ac:dyDescent="0.2">
      <c r="B457" s="17"/>
      <c r="F457" s="17"/>
    </row>
    <row r="458" spans="2:6" x14ac:dyDescent="0.2">
      <c r="B458" s="17"/>
      <c r="F458" s="17"/>
    </row>
    <row r="459" spans="2:6" x14ac:dyDescent="0.2">
      <c r="B459" s="17"/>
      <c r="F459" s="17"/>
    </row>
    <row r="460" spans="2:6" x14ac:dyDescent="0.2">
      <c r="B460" s="17"/>
      <c r="F460" s="17"/>
    </row>
    <row r="461" spans="2:6" x14ac:dyDescent="0.2">
      <c r="B461" s="17"/>
      <c r="F461" s="17"/>
    </row>
    <row r="462" spans="2:6" x14ac:dyDescent="0.2">
      <c r="B462" s="17"/>
      <c r="F462" s="17"/>
    </row>
    <row r="463" spans="2:6" x14ac:dyDescent="0.2">
      <c r="B463" s="17"/>
      <c r="F463" s="17"/>
    </row>
    <row r="464" spans="2:6" x14ac:dyDescent="0.2">
      <c r="B464" s="17"/>
      <c r="F464" s="17"/>
    </row>
    <row r="465" spans="2:6" x14ac:dyDescent="0.2">
      <c r="B465" s="17"/>
      <c r="F465" s="17"/>
    </row>
    <row r="466" spans="2:6" x14ac:dyDescent="0.2">
      <c r="B466" s="17"/>
      <c r="F466" s="17"/>
    </row>
    <row r="467" spans="2:6" x14ac:dyDescent="0.2">
      <c r="B467" s="17"/>
      <c r="F467" s="17"/>
    </row>
    <row r="468" spans="2:6" x14ac:dyDescent="0.2">
      <c r="B468" s="17"/>
      <c r="F468" s="17"/>
    </row>
    <row r="469" spans="2:6" x14ac:dyDescent="0.2">
      <c r="B469" s="17"/>
      <c r="F469" s="17"/>
    </row>
    <row r="470" spans="2:6" x14ac:dyDescent="0.2">
      <c r="B470" s="17"/>
      <c r="F470" s="17"/>
    </row>
    <row r="471" spans="2:6" x14ac:dyDescent="0.2">
      <c r="B471" s="17"/>
      <c r="F471" s="17"/>
    </row>
    <row r="472" spans="2:6" x14ac:dyDescent="0.2">
      <c r="B472" s="17"/>
      <c r="F472" s="17"/>
    </row>
    <row r="473" spans="2:6" x14ac:dyDescent="0.2">
      <c r="B473" s="17"/>
      <c r="F473" s="17"/>
    </row>
    <row r="474" spans="2:6" x14ac:dyDescent="0.2">
      <c r="B474" s="17"/>
      <c r="F474" s="17"/>
    </row>
    <row r="475" spans="2:6" x14ac:dyDescent="0.2">
      <c r="B475" s="17"/>
      <c r="F475" s="17"/>
    </row>
    <row r="476" spans="2:6" x14ac:dyDescent="0.2">
      <c r="B476" s="17"/>
      <c r="F476" s="17"/>
    </row>
    <row r="477" spans="2:6" x14ac:dyDescent="0.2">
      <c r="B477" s="17"/>
      <c r="F477" s="17"/>
    </row>
    <row r="478" spans="2:6" x14ac:dyDescent="0.2">
      <c r="B478" s="17"/>
      <c r="F478" s="17"/>
    </row>
    <row r="479" spans="2:6" x14ac:dyDescent="0.2">
      <c r="B479" s="17"/>
      <c r="F479" s="17"/>
    </row>
    <row r="480" spans="2:6" x14ac:dyDescent="0.2">
      <c r="B480" s="17"/>
      <c r="F480" s="17"/>
    </row>
    <row r="481" spans="2:6" x14ac:dyDescent="0.2">
      <c r="B481" s="17"/>
      <c r="F481" s="17"/>
    </row>
    <row r="482" spans="2:6" x14ac:dyDescent="0.2">
      <c r="B482" s="17"/>
      <c r="F482" s="17"/>
    </row>
    <row r="483" spans="2:6" x14ac:dyDescent="0.2">
      <c r="B483" s="17"/>
      <c r="F483" s="17"/>
    </row>
    <row r="484" spans="2:6" x14ac:dyDescent="0.2">
      <c r="B484" s="17"/>
      <c r="F484" s="17"/>
    </row>
    <row r="485" spans="2:6" x14ac:dyDescent="0.2">
      <c r="B485" s="17"/>
      <c r="F485" s="17"/>
    </row>
    <row r="486" spans="2:6" x14ac:dyDescent="0.2">
      <c r="B486" s="17"/>
      <c r="F486" s="17"/>
    </row>
    <row r="487" spans="2:6" x14ac:dyDescent="0.2">
      <c r="B487" s="17"/>
      <c r="F487" s="17"/>
    </row>
    <row r="488" spans="2:6" x14ac:dyDescent="0.2">
      <c r="B488" s="17"/>
      <c r="F488" s="17"/>
    </row>
    <row r="489" spans="2:6" x14ac:dyDescent="0.2">
      <c r="B489" s="17"/>
      <c r="F489" s="17"/>
    </row>
    <row r="490" spans="2:6" x14ac:dyDescent="0.2">
      <c r="B490" s="17"/>
      <c r="F490" s="17"/>
    </row>
    <row r="491" spans="2:6" x14ac:dyDescent="0.2">
      <c r="B491" s="17"/>
      <c r="F491" s="17"/>
    </row>
    <row r="492" spans="2:6" x14ac:dyDescent="0.2">
      <c r="B492" s="17"/>
      <c r="F492" s="17"/>
    </row>
    <row r="493" spans="2:6" x14ac:dyDescent="0.2">
      <c r="B493" s="17"/>
      <c r="F493" s="17"/>
    </row>
    <row r="494" spans="2:6" x14ac:dyDescent="0.2">
      <c r="B494" s="17"/>
      <c r="F494" s="17"/>
    </row>
    <row r="495" spans="2:6" x14ac:dyDescent="0.2">
      <c r="B495" s="17"/>
      <c r="F495" s="17"/>
    </row>
    <row r="496" spans="2:6" x14ac:dyDescent="0.2">
      <c r="B496" s="17"/>
      <c r="F496" s="17"/>
    </row>
    <row r="497" spans="2:6" x14ac:dyDescent="0.2">
      <c r="B497" s="17"/>
      <c r="F497" s="17"/>
    </row>
    <row r="498" spans="2:6" x14ac:dyDescent="0.2">
      <c r="B498" s="17"/>
      <c r="F498" s="17"/>
    </row>
    <row r="499" spans="2:6" x14ac:dyDescent="0.2">
      <c r="B499" s="17"/>
      <c r="F499" s="17"/>
    </row>
    <row r="500" spans="2:6" x14ac:dyDescent="0.2">
      <c r="B500" s="17"/>
      <c r="F500" s="17"/>
    </row>
    <row r="501" spans="2:6" x14ac:dyDescent="0.2">
      <c r="B501" s="17"/>
      <c r="F501" s="17"/>
    </row>
    <row r="502" spans="2:6" x14ac:dyDescent="0.2">
      <c r="B502" s="17"/>
      <c r="F502" s="17"/>
    </row>
    <row r="503" spans="2:6" x14ac:dyDescent="0.2">
      <c r="B503" s="17"/>
      <c r="F503" s="17"/>
    </row>
    <row r="504" spans="2:6" x14ac:dyDescent="0.2">
      <c r="B504" s="17"/>
      <c r="F504" s="17"/>
    </row>
    <row r="505" spans="2:6" x14ac:dyDescent="0.2">
      <c r="B505" s="17"/>
      <c r="F505" s="17"/>
    </row>
    <row r="506" spans="2:6" x14ac:dyDescent="0.2">
      <c r="B506" s="17"/>
      <c r="F506" s="17"/>
    </row>
    <row r="507" spans="2:6" x14ac:dyDescent="0.2">
      <c r="B507" s="17"/>
      <c r="F507" s="17"/>
    </row>
    <row r="508" spans="2:6" x14ac:dyDescent="0.2">
      <c r="B508" s="17"/>
      <c r="F508" s="17"/>
    </row>
    <row r="509" spans="2:6" x14ac:dyDescent="0.2">
      <c r="B509" s="17"/>
      <c r="F509" s="17"/>
    </row>
    <row r="510" spans="2:6" x14ac:dyDescent="0.2">
      <c r="B510" s="17"/>
      <c r="F510" s="17"/>
    </row>
    <row r="511" spans="2:6" x14ac:dyDescent="0.2">
      <c r="B511" s="17"/>
      <c r="F511" s="17"/>
    </row>
    <row r="512" spans="2:6" x14ac:dyDescent="0.2">
      <c r="B512" s="17"/>
      <c r="F512" s="17"/>
    </row>
    <row r="513" spans="2:6" x14ac:dyDescent="0.2">
      <c r="B513" s="17"/>
      <c r="F513" s="17"/>
    </row>
    <row r="514" spans="2:6" x14ac:dyDescent="0.2">
      <c r="B514" s="17"/>
      <c r="F514" s="17"/>
    </row>
    <row r="515" spans="2:6" x14ac:dyDescent="0.2">
      <c r="B515" s="17"/>
      <c r="F515" s="17"/>
    </row>
    <row r="516" spans="2:6" x14ac:dyDescent="0.2">
      <c r="B516" s="17"/>
      <c r="F516" s="17"/>
    </row>
    <row r="517" spans="2:6" x14ac:dyDescent="0.2">
      <c r="B517" s="17"/>
      <c r="F517" s="17"/>
    </row>
    <row r="518" spans="2:6" x14ac:dyDescent="0.2">
      <c r="B518" s="17"/>
      <c r="F518" s="17"/>
    </row>
    <row r="519" spans="2:6" x14ac:dyDescent="0.2">
      <c r="B519" s="17"/>
      <c r="F519" s="17"/>
    </row>
    <row r="520" spans="2:6" x14ac:dyDescent="0.2">
      <c r="B520" s="17"/>
      <c r="F520" s="17"/>
    </row>
    <row r="521" spans="2:6" x14ac:dyDescent="0.2">
      <c r="B521" s="17"/>
      <c r="F521" s="17"/>
    </row>
    <row r="522" spans="2:6" x14ac:dyDescent="0.2">
      <c r="B522" s="17"/>
      <c r="F522" s="17"/>
    </row>
    <row r="523" spans="2:6" x14ac:dyDescent="0.2">
      <c r="B523" s="17"/>
      <c r="F523" s="17"/>
    </row>
    <row r="524" spans="2:6" x14ac:dyDescent="0.2">
      <c r="B524" s="17"/>
      <c r="F524" s="17"/>
    </row>
    <row r="525" spans="2:6" x14ac:dyDescent="0.2">
      <c r="B525" s="17"/>
      <c r="F525" s="17"/>
    </row>
    <row r="526" spans="2:6" x14ac:dyDescent="0.2">
      <c r="B526" s="17"/>
      <c r="F526" s="17"/>
    </row>
    <row r="527" spans="2:6" x14ac:dyDescent="0.2">
      <c r="B527" s="17"/>
      <c r="F527" s="17"/>
    </row>
    <row r="528" spans="2:6" x14ac:dyDescent="0.2">
      <c r="B528" s="17"/>
      <c r="F528" s="17"/>
    </row>
    <row r="529" spans="2:6" x14ac:dyDescent="0.2">
      <c r="B529" s="17"/>
      <c r="F529" s="17"/>
    </row>
    <row r="530" spans="2:6" x14ac:dyDescent="0.2">
      <c r="B530" s="17"/>
      <c r="F530" s="17"/>
    </row>
    <row r="531" spans="2:6" x14ac:dyDescent="0.2">
      <c r="B531" s="17"/>
      <c r="F531" s="17"/>
    </row>
    <row r="532" spans="2:6" x14ac:dyDescent="0.2">
      <c r="B532" s="17"/>
      <c r="F532" s="17"/>
    </row>
    <row r="533" spans="2:6" x14ac:dyDescent="0.2">
      <c r="B533" s="17"/>
      <c r="F533" s="17"/>
    </row>
    <row r="534" spans="2:6" x14ac:dyDescent="0.2">
      <c r="B534" s="17"/>
      <c r="F534" s="17"/>
    </row>
    <row r="535" spans="2:6" x14ac:dyDescent="0.2">
      <c r="B535" s="17"/>
      <c r="F535" s="17"/>
    </row>
    <row r="536" spans="2:6" x14ac:dyDescent="0.2">
      <c r="B536" s="17"/>
      <c r="F536" s="17"/>
    </row>
    <row r="537" spans="2:6" x14ac:dyDescent="0.2">
      <c r="B537" s="17"/>
      <c r="F537" s="17"/>
    </row>
    <row r="538" spans="2:6" x14ac:dyDescent="0.2">
      <c r="B538" s="17"/>
      <c r="F538" s="17"/>
    </row>
    <row r="539" spans="2:6" x14ac:dyDescent="0.2">
      <c r="B539" s="17"/>
      <c r="F539" s="17"/>
    </row>
    <row r="540" spans="2:6" x14ac:dyDescent="0.2">
      <c r="B540" s="17"/>
      <c r="F540" s="17"/>
    </row>
    <row r="541" spans="2:6" x14ac:dyDescent="0.2">
      <c r="B541" s="17"/>
      <c r="F541" s="17"/>
    </row>
    <row r="542" spans="2:6" x14ac:dyDescent="0.2">
      <c r="B542" s="17"/>
      <c r="F542" s="17"/>
    </row>
    <row r="543" spans="2:6" x14ac:dyDescent="0.2">
      <c r="B543" s="17"/>
      <c r="F543" s="17"/>
    </row>
    <row r="544" spans="2:6" x14ac:dyDescent="0.2">
      <c r="B544" s="17"/>
      <c r="F544" s="17"/>
    </row>
    <row r="545" spans="2:6" x14ac:dyDescent="0.2">
      <c r="B545" s="17"/>
      <c r="F545" s="17"/>
    </row>
    <row r="546" spans="2:6" x14ac:dyDescent="0.2">
      <c r="B546" s="17"/>
      <c r="F546" s="17"/>
    </row>
    <row r="547" spans="2:6" x14ac:dyDescent="0.2">
      <c r="B547" s="17"/>
      <c r="F547" s="17"/>
    </row>
    <row r="548" spans="2:6" x14ac:dyDescent="0.2">
      <c r="B548" s="17"/>
      <c r="F548" s="17"/>
    </row>
    <row r="549" spans="2:6" x14ac:dyDescent="0.2">
      <c r="B549" s="17"/>
      <c r="F549" s="17"/>
    </row>
    <row r="550" spans="2:6" x14ac:dyDescent="0.2">
      <c r="B550" s="17"/>
      <c r="F550" s="17"/>
    </row>
    <row r="551" spans="2:6" x14ac:dyDescent="0.2">
      <c r="B551" s="17"/>
      <c r="F551" s="17"/>
    </row>
    <row r="552" spans="2:6" x14ac:dyDescent="0.2">
      <c r="B552" s="17"/>
      <c r="F552" s="17"/>
    </row>
    <row r="553" spans="2:6" x14ac:dyDescent="0.2">
      <c r="B553" s="17"/>
      <c r="F553" s="17"/>
    </row>
    <row r="554" spans="2:6" x14ac:dyDescent="0.2">
      <c r="B554" s="17"/>
      <c r="F554" s="17"/>
    </row>
    <row r="555" spans="2:6" x14ac:dyDescent="0.2">
      <c r="B555" s="17"/>
      <c r="F555" s="17"/>
    </row>
    <row r="556" spans="2:6" x14ac:dyDescent="0.2">
      <c r="B556" s="17"/>
      <c r="F556" s="17"/>
    </row>
    <row r="557" spans="2:6" x14ac:dyDescent="0.2">
      <c r="B557" s="17"/>
      <c r="F557" s="17"/>
    </row>
    <row r="558" spans="2:6" x14ac:dyDescent="0.2">
      <c r="B558" s="17"/>
      <c r="F558" s="17"/>
    </row>
    <row r="559" spans="2:6" x14ac:dyDescent="0.2">
      <c r="B559" s="17"/>
      <c r="F559" s="17"/>
    </row>
    <row r="560" spans="2:6" x14ac:dyDescent="0.2">
      <c r="B560" s="17"/>
      <c r="F560" s="17"/>
    </row>
    <row r="561" spans="2:6" x14ac:dyDescent="0.2">
      <c r="B561" s="17"/>
      <c r="F561" s="17"/>
    </row>
    <row r="562" spans="2:6" x14ac:dyDescent="0.2">
      <c r="B562" s="17"/>
      <c r="F562" s="17"/>
    </row>
    <row r="563" spans="2:6" x14ac:dyDescent="0.2">
      <c r="B563" s="17"/>
      <c r="F563" s="17"/>
    </row>
    <row r="564" spans="2:6" x14ac:dyDescent="0.2">
      <c r="B564" s="17"/>
      <c r="F564" s="17"/>
    </row>
    <row r="565" spans="2:6" x14ac:dyDescent="0.2">
      <c r="B565" s="17"/>
      <c r="F565" s="17"/>
    </row>
    <row r="566" spans="2:6" x14ac:dyDescent="0.2">
      <c r="B566" s="17"/>
      <c r="F566" s="17"/>
    </row>
    <row r="567" spans="2:6" x14ac:dyDescent="0.2">
      <c r="B567" s="17"/>
      <c r="F567" s="17"/>
    </row>
    <row r="568" spans="2:6" x14ac:dyDescent="0.2">
      <c r="B568" s="17"/>
      <c r="F568" s="17"/>
    </row>
    <row r="569" spans="2:6" x14ac:dyDescent="0.2">
      <c r="B569" s="17"/>
      <c r="F569" s="17"/>
    </row>
    <row r="570" spans="2:6" x14ac:dyDescent="0.2">
      <c r="B570" s="17"/>
      <c r="F570" s="17"/>
    </row>
    <row r="571" spans="2:6" x14ac:dyDescent="0.2">
      <c r="B571" s="17"/>
      <c r="F571" s="17"/>
    </row>
    <row r="572" spans="2:6" x14ac:dyDescent="0.2">
      <c r="B572" s="17"/>
      <c r="F572" s="17"/>
    </row>
    <row r="573" spans="2:6" x14ac:dyDescent="0.2">
      <c r="B573" s="17"/>
      <c r="F573" s="17"/>
    </row>
    <row r="574" spans="2:6" x14ac:dyDescent="0.2">
      <c r="B574" s="17"/>
      <c r="F574" s="17"/>
    </row>
    <row r="575" spans="2:6" x14ac:dyDescent="0.2">
      <c r="B575" s="17"/>
      <c r="F575" s="17"/>
    </row>
    <row r="576" spans="2:6" x14ac:dyDescent="0.2">
      <c r="B576" s="17"/>
      <c r="F576" s="17"/>
    </row>
    <row r="577" spans="2:6" x14ac:dyDescent="0.2">
      <c r="B577" s="17"/>
      <c r="F577" s="17"/>
    </row>
    <row r="578" spans="2:6" x14ac:dyDescent="0.2">
      <c r="B578" s="17"/>
      <c r="F578" s="17"/>
    </row>
    <row r="579" spans="2:6" x14ac:dyDescent="0.2">
      <c r="B579" s="17"/>
      <c r="F579" s="17"/>
    </row>
    <row r="580" spans="2:6" x14ac:dyDescent="0.2">
      <c r="B580" s="17"/>
      <c r="F580" s="17"/>
    </row>
    <row r="581" spans="2:6" x14ac:dyDescent="0.2">
      <c r="B581" s="17"/>
      <c r="F581" s="17"/>
    </row>
    <row r="582" spans="2:6" x14ac:dyDescent="0.2">
      <c r="B582" s="17"/>
      <c r="F582" s="17"/>
    </row>
    <row r="583" spans="2:6" x14ac:dyDescent="0.2">
      <c r="B583" s="17"/>
      <c r="F583" s="17"/>
    </row>
    <row r="584" spans="2:6" x14ac:dyDescent="0.2">
      <c r="B584" s="17"/>
      <c r="F584" s="17"/>
    </row>
    <row r="585" spans="2:6" x14ac:dyDescent="0.2">
      <c r="B585" s="17"/>
      <c r="F585" s="17"/>
    </row>
    <row r="586" spans="2:6" x14ac:dyDescent="0.2">
      <c r="B586" s="17"/>
      <c r="F586" s="17"/>
    </row>
    <row r="587" spans="2:6" x14ac:dyDescent="0.2">
      <c r="B587" s="17"/>
      <c r="F587" s="17"/>
    </row>
    <row r="588" spans="2:6" x14ac:dyDescent="0.2">
      <c r="B588" s="17"/>
      <c r="F588" s="17"/>
    </row>
    <row r="589" spans="2:6" x14ac:dyDescent="0.2">
      <c r="B589" s="17"/>
      <c r="F589" s="17"/>
    </row>
    <row r="590" spans="2:6" x14ac:dyDescent="0.2">
      <c r="B590" s="17"/>
      <c r="F590" s="17"/>
    </row>
    <row r="591" spans="2:6" x14ac:dyDescent="0.2">
      <c r="B591" s="17"/>
      <c r="F591" s="17"/>
    </row>
    <row r="592" spans="2:6" x14ac:dyDescent="0.2">
      <c r="B592" s="17"/>
      <c r="F592" s="17"/>
    </row>
    <row r="593" spans="2:6" x14ac:dyDescent="0.2">
      <c r="B593" s="17"/>
      <c r="F593" s="17"/>
    </row>
    <row r="594" spans="2:6" x14ac:dyDescent="0.2">
      <c r="B594" s="17"/>
      <c r="F594" s="17"/>
    </row>
    <row r="595" spans="2:6" x14ac:dyDescent="0.2">
      <c r="B595" s="17"/>
      <c r="F595" s="17"/>
    </row>
    <row r="596" spans="2:6" x14ac:dyDescent="0.2">
      <c r="B596" s="17"/>
      <c r="F596" s="17"/>
    </row>
    <row r="597" spans="2:6" x14ac:dyDescent="0.2">
      <c r="B597" s="17"/>
      <c r="F597" s="17"/>
    </row>
    <row r="598" spans="2:6" x14ac:dyDescent="0.2">
      <c r="B598" s="17"/>
      <c r="F598" s="17"/>
    </row>
    <row r="599" spans="2:6" x14ac:dyDescent="0.2">
      <c r="B599" s="17"/>
      <c r="F599" s="17"/>
    </row>
    <row r="600" spans="2:6" x14ac:dyDescent="0.2">
      <c r="B600" s="17"/>
      <c r="F600" s="17"/>
    </row>
    <row r="601" spans="2:6" x14ac:dyDescent="0.2">
      <c r="B601" s="17"/>
      <c r="F601" s="17"/>
    </row>
    <row r="602" spans="2:6" x14ac:dyDescent="0.2">
      <c r="B602" s="17"/>
      <c r="F602" s="17"/>
    </row>
    <row r="603" spans="2:6" x14ac:dyDescent="0.2">
      <c r="B603" s="17"/>
      <c r="F603" s="17"/>
    </row>
    <row r="604" spans="2:6" x14ac:dyDescent="0.2">
      <c r="B604" s="17"/>
      <c r="F604" s="17"/>
    </row>
    <row r="605" spans="2:6" x14ac:dyDescent="0.2">
      <c r="B605" s="17"/>
      <c r="F605" s="17"/>
    </row>
    <row r="606" spans="2:6" x14ac:dyDescent="0.2">
      <c r="B606" s="17"/>
      <c r="F606" s="17"/>
    </row>
    <row r="607" spans="2:6" x14ac:dyDescent="0.2">
      <c r="B607" s="17"/>
      <c r="F607" s="17"/>
    </row>
    <row r="608" spans="2:6" x14ac:dyDescent="0.2">
      <c r="B608" s="17"/>
      <c r="F608" s="17"/>
    </row>
    <row r="609" spans="2:6" x14ac:dyDescent="0.2">
      <c r="B609" s="17"/>
      <c r="F609" s="17"/>
    </row>
    <row r="610" spans="2:6" x14ac:dyDescent="0.2">
      <c r="B610" s="17"/>
      <c r="F610" s="17"/>
    </row>
    <row r="611" spans="2:6" x14ac:dyDescent="0.2">
      <c r="B611" s="17"/>
      <c r="F611" s="17"/>
    </row>
    <row r="612" spans="2:6" x14ac:dyDescent="0.2">
      <c r="B612" s="17"/>
      <c r="F612" s="17"/>
    </row>
    <row r="613" spans="2:6" x14ac:dyDescent="0.2">
      <c r="B613" s="17"/>
      <c r="F613" s="17"/>
    </row>
    <row r="614" spans="2:6" x14ac:dyDescent="0.2">
      <c r="B614" s="17"/>
      <c r="F614" s="17"/>
    </row>
    <row r="615" spans="2:6" x14ac:dyDescent="0.2">
      <c r="B615" s="17"/>
      <c r="F615" s="17"/>
    </row>
    <row r="616" spans="2:6" x14ac:dyDescent="0.2">
      <c r="B616" s="17"/>
      <c r="F616" s="17"/>
    </row>
    <row r="617" spans="2:6" x14ac:dyDescent="0.2">
      <c r="B617" s="17"/>
      <c r="F617" s="17"/>
    </row>
    <row r="618" spans="2:6" x14ac:dyDescent="0.2">
      <c r="B618" s="17"/>
      <c r="F618" s="17"/>
    </row>
    <row r="619" spans="2:6" x14ac:dyDescent="0.2">
      <c r="B619" s="17"/>
      <c r="F619" s="17"/>
    </row>
    <row r="620" spans="2:6" x14ac:dyDescent="0.2">
      <c r="B620" s="17"/>
      <c r="F620" s="17"/>
    </row>
    <row r="621" spans="2:6" x14ac:dyDescent="0.2">
      <c r="B621" s="17"/>
      <c r="F621" s="17"/>
    </row>
    <row r="622" spans="2:6" x14ac:dyDescent="0.2">
      <c r="B622" s="17"/>
      <c r="F622" s="17"/>
    </row>
    <row r="623" spans="2:6" x14ac:dyDescent="0.2">
      <c r="B623" s="17"/>
      <c r="F623" s="17"/>
    </row>
    <row r="624" spans="2:6" x14ac:dyDescent="0.2">
      <c r="B624" s="17"/>
      <c r="F624" s="17"/>
    </row>
    <row r="625" spans="2:6" x14ac:dyDescent="0.2">
      <c r="B625" s="17"/>
      <c r="F625" s="17"/>
    </row>
    <row r="626" spans="2:6" x14ac:dyDescent="0.2">
      <c r="B626" s="17"/>
      <c r="F626" s="17"/>
    </row>
    <row r="627" spans="2:6" x14ac:dyDescent="0.2">
      <c r="B627" s="17"/>
      <c r="F627" s="17"/>
    </row>
    <row r="628" spans="2:6" x14ac:dyDescent="0.2">
      <c r="B628" s="17"/>
      <c r="F628" s="17"/>
    </row>
    <row r="629" spans="2:6" x14ac:dyDescent="0.2">
      <c r="B629" s="17"/>
      <c r="F629" s="17"/>
    </row>
    <row r="630" spans="2:6" x14ac:dyDescent="0.2">
      <c r="B630" s="17"/>
      <c r="F630" s="17"/>
    </row>
    <row r="631" spans="2:6" x14ac:dyDescent="0.2">
      <c r="B631" s="17"/>
      <c r="F631" s="17"/>
    </row>
    <row r="632" spans="2:6" x14ac:dyDescent="0.2">
      <c r="B632" s="17"/>
      <c r="F632" s="17"/>
    </row>
    <row r="633" spans="2:6" x14ac:dyDescent="0.2">
      <c r="B633" s="17"/>
      <c r="F633" s="17"/>
    </row>
    <row r="634" spans="2:6" x14ac:dyDescent="0.2">
      <c r="B634" s="17"/>
      <c r="F634" s="17"/>
    </row>
    <row r="635" spans="2:6" x14ac:dyDescent="0.2">
      <c r="B635" s="17"/>
      <c r="F635" s="17"/>
    </row>
    <row r="636" spans="2:6" x14ac:dyDescent="0.2">
      <c r="B636" s="17"/>
      <c r="F636" s="17"/>
    </row>
    <row r="637" spans="2:6" x14ac:dyDescent="0.2">
      <c r="B637" s="17"/>
      <c r="F637" s="17"/>
    </row>
    <row r="638" spans="2:6" x14ac:dyDescent="0.2">
      <c r="B638" s="17"/>
      <c r="F638" s="17"/>
    </row>
    <row r="639" spans="2:6" x14ac:dyDescent="0.2">
      <c r="B639" s="17"/>
      <c r="F639" s="17"/>
    </row>
    <row r="640" spans="2:6" x14ac:dyDescent="0.2">
      <c r="B640" s="17"/>
      <c r="F640" s="17"/>
    </row>
    <row r="641" spans="2:6" x14ac:dyDescent="0.2">
      <c r="B641" s="17"/>
      <c r="F641" s="17"/>
    </row>
    <row r="642" spans="2:6" x14ac:dyDescent="0.2">
      <c r="B642" s="17"/>
      <c r="F642" s="17"/>
    </row>
    <row r="643" spans="2:6" x14ac:dyDescent="0.2">
      <c r="B643" s="17"/>
      <c r="F643" s="17"/>
    </row>
    <row r="644" spans="2:6" x14ac:dyDescent="0.2">
      <c r="B644" s="17"/>
      <c r="F644" s="17"/>
    </row>
    <row r="645" spans="2:6" x14ac:dyDescent="0.2">
      <c r="B645" s="17"/>
      <c r="F645" s="17"/>
    </row>
    <row r="646" spans="2:6" x14ac:dyDescent="0.2">
      <c r="B646" s="17"/>
      <c r="F646" s="17"/>
    </row>
    <row r="647" spans="2:6" x14ac:dyDescent="0.2">
      <c r="B647" s="17"/>
      <c r="F647" s="17"/>
    </row>
    <row r="648" spans="2:6" x14ac:dyDescent="0.2">
      <c r="B648" s="17"/>
      <c r="F648" s="17"/>
    </row>
    <row r="649" spans="2:6" x14ac:dyDescent="0.2">
      <c r="B649" s="17"/>
      <c r="F649" s="17"/>
    </row>
    <row r="650" spans="2:6" x14ac:dyDescent="0.2">
      <c r="B650" s="17"/>
      <c r="F650" s="17"/>
    </row>
    <row r="651" spans="2:6" x14ac:dyDescent="0.2">
      <c r="B651" s="17"/>
      <c r="F651" s="17"/>
    </row>
    <row r="652" spans="2:6" x14ac:dyDescent="0.2">
      <c r="B652" s="17"/>
      <c r="F652" s="17"/>
    </row>
    <row r="653" spans="2:6" x14ac:dyDescent="0.2">
      <c r="B653" s="17"/>
      <c r="F653" s="17"/>
    </row>
    <row r="654" spans="2:6" x14ac:dyDescent="0.2">
      <c r="B654" s="17"/>
      <c r="F654" s="17"/>
    </row>
    <row r="655" spans="2:6" x14ac:dyDescent="0.2">
      <c r="B655" s="17"/>
      <c r="F655" s="17"/>
    </row>
    <row r="656" spans="2:6" x14ac:dyDescent="0.2">
      <c r="B656" s="17"/>
      <c r="F656" s="17"/>
    </row>
    <row r="657" spans="2:6" x14ac:dyDescent="0.2">
      <c r="B657" s="17"/>
      <c r="F657" s="17"/>
    </row>
    <row r="658" spans="2:6" x14ac:dyDescent="0.2">
      <c r="B658" s="17"/>
      <c r="F658" s="17"/>
    </row>
    <row r="659" spans="2:6" x14ac:dyDescent="0.2">
      <c r="B659" s="17"/>
      <c r="F659" s="17"/>
    </row>
    <row r="660" spans="2:6" x14ac:dyDescent="0.2">
      <c r="B660" s="17"/>
      <c r="F660" s="17"/>
    </row>
    <row r="661" spans="2:6" x14ac:dyDescent="0.2">
      <c r="B661" s="17"/>
      <c r="F661" s="17"/>
    </row>
    <row r="662" spans="2:6" x14ac:dyDescent="0.2">
      <c r="B662" s="17"/>
      <c r="F662" s="17"/>
    </row>
    <row r="663" spans="2:6" x14ac:dyDescent="0.2">
      <c r="B663" s="17"/>
      <c r="F663" s="17"/>
    </row>
    <row r="664" spans="2:6" x14ac:dyDescent="0.2">
      <c r="B664" s="17"/>
      <c r="F664" s="17"/>
    </row>
    <row r="665" spans="2:6" x14ac:dyDescent="0.2">
      <c r="B665" s="17"/>
      <c r="F665" s="17"/>
    </row>
    <row r="666" spans="2:6" x14ac:dyDescent="0.2">
      <c r="B666" s="17"/>
      <c r="F666" s="17"/>
    </row>
    <row r="667" spans="2:6" x14ac:dyDescent="0.2">
      <c r="B667" s="17"/>
      <c r="F667" s="17"/>
    </row>
    <row r="668" spans="2:6" x14ac:dyDescent="0.2">
      <c r="B668" s="17"/>
      <c r="F668" s="17"/>
    </row>
    <row r="669" spans="2:6" x14ac:dyDescent="0.2">
      <c r="B669" s="17"/>
      <c r="F669" s="17"/>
    </row>
    <row r="670" spans="2:6" x14ac:dyDescent="0.2">
      <c r="B670" s="17"/>
      <c r="F670" s="17"/>
    </row>
    <row r="671" spans="2:6" x14ac:dyDescent="0.2">
      <c r="B671" s="17"/>
      <c r="F671" s="17"/>
    </row>
    <row r="672" spans="2:6" x14ac:dyDescent="0.2">
      <c r="B672" s="17"/>
      <c r="F672" s="17"/>
    </row>
    <row r="673" spans="2:6" x14ac:dyDescent="0.2">
      <c r="B673" s="17"/>
      <c r="F673" s="17"/>
    </row>
    <row r="674" spans="2:6" x14ac:dyDescent="0.2">
      <c r="B674" s="17"/>
      <c r="F674" s="17"/>
    </row>
    <row r="675" spans="2:6" x14ac:dyDescent="0.2">
      <c r="B675" s="17"/>
      <c r="F675" s="17"/>
    </row>
    <row r="676" spans="2:6" x14ac:dyDescent="0.2">
      <c r="B676" s="17"/>
      <c r="F676" s="17"/>
    </row>
    <row r="677" spans="2:6" x14ac:dyDescent="0.2">
      <c r="B677" s="17"/>
      <c r="F677" s="17"/>
    </row>
    <row r="678" spans="2:6" x14ac:dyDescent="0.2">
      <c r="B678" s="17"/>
      <c r="F678" s="17"/>
    </row>
    <row r="679" spans="2:6" x14ac:dyDescent="0.2">
      <c r="B679" s="17"/>
      <c r="F679" s="17"/>
    </row>
    <row r="680" spans="2:6" x14ac:dyDescent="0.2">
      <c r="B680" s="17"/>
      <c r="F680" s="17"/>
    </row>
    <row r="681" spans="2:6" x14ac:dyDescent="0.2">
      <c r="B681" s="17"/>
      <c r="F681" s="17"/>
    </row>
    <row r="682" spans="2:6" x14ac:dyDescent="0.2">
      <c r="B682" s="17"/>
      <c r="F682" s="17"/>
    </row>
    <row r="683" spans="2:6" x14ac:dyDescent="0.2">
      <c r="B683" s="17"/>
      <c r="F683" s="17"/>
    </row>
    <row r="684" spans="2:6" x14ac:dyDescent="0.2">
      <c r="B684" s="17"/>
      <c r="F684" s="17"/>
    </row>
    <row r="685" spans="2:6" x14ac:dyDescent="0.2">
      <c r="B685" s="17"/>
      <c r="F685" s="17"/>
    </row>
    <row r="686" spans="2:6" x14ac:dyDescent="0.2">
      <c r="B686" s="17"/>
      <c r="F686" s="17"/>
    </row>
    <row r="687" spans="2:6" x14ac:dyDescent="0.2">
      <c r="B687" s="17"/>
      <c r="F687" s="17"/>
    </row>
    <row r="688" spans="2:6" x14ac:dyDescent="0.2">
      <c r="B688" s="17"/>
      <c r="F688" s="17"/>
    </row>
    <row r="689" spans="2:6" x14ac:dyDescent="0.2">
      <c r="B689" s="17"/>
      <c r="F689" s="17"/>
    </row>
    <row r="690" spans="2:6" x14ac:dyDescent="0.2">
      <c r="B690" s="17"/>
      <c r="F690" s="17"/>
    </row>
    <row r="691" spans="2:6" x14ac:dyDescent="0.2">
      <c r="B691" s="17"/>
      <c r="F691" s="17"/>
    </row>
    <row r="692" spans="2:6" x14ac:dyDescent="0.2">
      <c r="B692" s="17"/>
      <c r="F692" s="17"/>
    </row>
    <row r="693" spans="2:6" x14ac:dyDescent="0.2">
      <c r="B693" s="17"/>
      <c r="F693" s="17"/>
    </row>
    <row r="694" spans="2:6" x14ac:dyDescent="0.2">
      <c r="B694" s="17"/>
      <c r="F694" s="17"/>
    </row>
    <row r="695" spans="2:6" x14ac:dyDescent="0.2">
      <c r="B695" s="17"/>
      <c r="F695" s="17"/>
    </row>
    <row r="696" spans="2:6" x14ac:dyDescent="0.2">
      <c r="B696" s="17"/>
      <c r="F696" s="17"/>
    </row>
    <row r="697" spans="2:6" x14ac:dyDescent="0.2">
      <c r="B697" s="17"/>
      <c r="F697" s="17"/>
    </row>
    <row r="698" spans="2:6" x14ac:dyDescent="0.2">
      <c r="B698" s="17"/>
      <c r="F698" s="17"/>
    </row>
    <row r="699" spans="2:6" x14ac:dyDescent="0.2">
      <c r="B699" s="17"/>
      <c r="F699" s="17"/>
    </row>
    <row r="700" spans="2:6" x14ac:dyDescent="0.2">
      <c r="B700" s="17"/>
      <c r="F700" s="17"/>
    </row>
    <row r="701" spans="2:6" x14ac:dyDescent="0.2">
      <c r="B701" s="17"/>
      <c r="F701" s="17"/>
    </row>
    <row r="702" spans="2:6" x14ac:dyDescent="0.2">
      <c r="B702" s="17"/>
      <c r="F702" s="17"/>
    </row>
    <row r="703" spans="2:6" x14ac:dyDescent="0.2">
      <c r="B703" s="17"/>
      <c r="F703" s="17"/>
    </row>
    <row r="704" spans="2:6" x14ac:dyDescent="0.2">
      <c r="B704" s="17"/>
      <c r="F704" s="17"/>
    </row>
    <row r="705" spans="2:6" x14ac:dyDescent="0.2">
      <c r="B705" s="17"/>
      <c r="F705" s="17"/>
    </row>
    <row r="706" spans="2:6" x14ac:dyDescent="0.2">
      <c r="B706" s="17"/>
      <c r="F706" s="17"/>
    </row>
    <row r="707" spans="2:6" x14ac:dyDescent="0.2">
      <c r="B707" s="17"/>
      <c r="F707" s="17"/>
    </row>
    <row r="708" spans="2:6" x14ac:dyDescent="0.2">
      <c r="B708" s="17"/>
      <c r="F708" s="17"/>
    </row>
    <row r="709" spans="2:6" x14ac:dyDescent="0.2">
      <c r="B709" s="17"/>
      <c r="F709" s="17"/>
    </row>
    <row r="710" spans="2:6" x14ac:dyDescent="0.2">
      <c r="B710" s="17"/>
      <c r="F710" s="17"/>
    </row>
    <row r="711" spans="2:6" x14ac:dyDescent="0.2">
      <c r="B711" s="17"/>
      <c r="F711" s="17"/>
    </row>
    <row r="712" spans="2:6" x14ac:dyDescent="0.2">
      <c r="B712" s="17"/>
      <c r="F712" s="17"/>
    </row>
    <row r="713" spans="2:6" x14ac:dyDescent="0.2">
      <c r="B713" s="17"/>
      <c r="F713" s="17"/>
    </row>
    <row r="714" spans="2:6" x14ac:dyDescent="0.2">
      <c r="B714" s="17"/>
      <c r="F714" s="17"/>
    </row>
    <row r="715" spans="2:6" x14ac:dyDescent="0.2">
      <c r="B715" s="17"/>
      <c r="F715" s="17"/>
    </row>
    <row r="716" spans="2:6" x14ac:dyDescent="0.2">
      <c r="B716" s="17"/>
      <c r="F716" s="17"/>
    </row>
    <row r="717" spans="2:6" x14ac:dyDescent="0.2">
      <c r="B717" s="17"/>
      <c r="F717" s="17"/>
    </row>
    <row r="718" spans="2:6" x14ac:dyDescent="0.2">
      <c r="B718" s="17"/>
      <c r="F718" s="17"/>
    </row>
    <row r="719" spans="2:6" x14ac:dyDescent="0.2">
      <c r="B719" s="17"/>
      <c r="F719" s="17"/>
    </row>
    <row r="720" spans="2:6" x14ac:dyDescent="0.2">
      <c r="B720" s="17"/>
      <c r="F720" s="17"/>
    </row>
    <row r="721" spans="2:6" x14ac:dyDescent="0.2">
      <c r="B721" s="17"/>
      <c r="F721" s="17"/>
    </row>
    <row r="722" spans="2:6" x14ac:dyDescent="0.2">
      <c r="B722" s="17"/>
      <c r="F722" s="17"/>
    </row>
    <row r="723" spans="2:6" x14ac:dyDescent="0.2">
      <c r="B723" s="17"/>
      <c r="F723" s="17"/>
    </row>
    <row r="724" spans="2:6" x14ac:dyDescent="0.2">
      <c r="B724" s="17"/>
      <c r="F724" s="17"/>
    </row>
    <row r="725" spans="2:6" x14ac:dyDescent="0.2">
      <c r="B725" s="17"/>
      <c r="F725" s="17"/>
    </row>
    <row r="726" spans="2:6" x14ac:dyDescent="0.2">
      <c r="B726" s="17"/>
      <c r="F726" s="17"/>
    </row>
    <row r="727" spans="2:6" x14ac:dyDescent="0.2">
      <c r="B727" s="17"/>
      <c r="F727" s="17"/>
    </row>
    <row r="728" spans="2:6" x14ac:dyDescent="0.2">
      <c r="B728" s="17"/>
      <c r="F728" s="17"/>
    </row>
    <row r="729" spans="2:6" x14ac:dyDescent="0.2">
      <c r="B729" s="17"/>
      <c r="F729" s="17"/>
    </row>
    <row r="730" spans="2:6" x14ac:dyDescent="0.2">
      <c r="B730" s="17"/>
      <c r="F730" s="17"/>
    </row>
    <row r="731" spans="2:6" x14ac:dyDescent="0.2">
      <c r="B731" s="17"/>
      <c r="F731" s="17"/>
    </row>
    <row r="732" spans="2:6" x14ac:dyDescent="0.2">
      <c r="B732" s="17"/>
      <c r="F732" s="17"/>
    </row>
    <row r="733" spans="2:6" x14ac:dyDescent="0.2">
      <c r="B733" s="17"/>
      <c r="F733" s="17"/>
    </row>
    <row r="734" spans="2:6" x14ac:dyDescent="0.2">
      <c r="B734" s="17"/>
      <c r="F734" s="17"/>
    </row>
    <row r="735" spans="2:6" x14ac:dyDescent="0.2">
      <c r="B735" s="17"/>
      <c r="F735" s="17"/>
    </row>
    <row r="736" spans="2:6" x14ac:dyDescent="0.2">
      <c r="B736" s="17"/>
      <c r="F736" s="17"/>
    </row>
    <row r="737" spans="2:6" x14ac:dyDescent="0.2">
      <c r="B737" s="17"/>
      <c r="F737" s="17"/>
    </row>
    <row r="738" spans="2:6" x14ac:dyDescent="0.2">
      <c r="B738" s="17"/>
      <c r="F738" s="17"/>
    </row>
    <row r="739" spans="2:6" x14ac:dyDescent="0.2">
      <c r="B739" s="17"/>
      <c r="F739" s="17"/>
    </row>
    <row r="740" spans="2:6" x14ac:dyDescent="0.2">
      <c r="B740" s="17"/>
      <c r="F740" s="17"/>
    </row>
    <row r="741" spans="2:6" x14ac:dyDescent="0.2">
      <c r="B741" s="17"/>
      <c r="F741" s="17"/>
    </row>
    <row r="742" spans="2:6" x14ac:dyDescent="0.2">
      <c r="B742" s="17"/>
      <c r="F742" s="17"/>
    </row>
    <row r="743" spans="2:6" x14ac:dyDescent="0.2">
      <c r="B743" s="17"/>
      <c r="F743" s="17"/>
    </row>
    <row r="744" spans="2:6" x14ac:dyDescent="0.2">
      <c r="B744" s="17"/>
      <c r="F744" s="17"/>
    </row>
    <row r="745" spans="2:6" x14ac:dyDescent="0.2">
      <c r="B745" s="17"/>
      <c r="F745" s="17"/>
    </row>
    <row r="746" spans="2:6" x14ac:dyDescent="0.2">
      <c r="B746" s="17"/>
      <c r="F746" s="17"/>
    </row>
    <row r="747" spans="2:6" x14ac:dyDescent="0.2">
      <c r="B747" s="17"/>
      <c r="F747" s="17"/>
    </row>
    <row r="748" spans="2:6" x14ac:dyDescent="0.2">
      <c r="B748" s="17"/>
      <c r="F748" s="17"/>
    </row>
    <row r="749" spans="2:6" x14ac:dyDescent="0.2">
      <c r="B749" s="17"/>
      <c r="F749" s="17"/>
    </row>
    <row r="750" spans="2:6" x14ac:dyDescent="0.2">
      <c r="B750" s="17"/>
      <c r="F750" s="17"/>
    </row>
    <row r="751" spans="2:6" x14ac:dyDescent="0.2">
      <c r="B751" s="17"/>
      <c r="F751" s="17"/>
    </row>
    <row r="752" spans="2:6" x14ac:dyDescent="0.2">
      <c r="B752" s="17"/>
      <c r="F752" s="17"/>
    </row>
    <row r="753" spans="2:6" x14ac:dyDescent="0.2">
      <c r="B753" s="17"/>
      <c r="F753" s="17"/>
    </row>
    <row r="754" spans="2:6" x14ac:dyDescent="0.2">
      <c r="B754" s="17"/>
      <c r="F754" s="17"/>
    </row>
    <row r="755" spans="2:6" x14ac:dyDescent="0.2">
      <c r="B755" s="17"/>
      <c r="F755" s="17"/>
    </row>
    <row r="756" spans="2:6" x14ac:dyDescent="0.2">
      <c r="B756" s="17"/>
      <c r="F756" s="17"/>
    </row>
    <row r="757" spans="2:6" x14ac:dyDescent="0.2">
      <c r="B757" s="17"/>
      <c r="F757" s="17"/>
    </row>
    <row r="758" spans="2:6" x14ac:dyDescent="0.2">
      <c r="B758" s="17"/>
      <c r="F758" s="17"/>
    </row>
    <row r="759" spans="2:6" x14ac:dyDescent="0.2">
      <c r="B759" s="17"/>
      <c r="F759" s="17"/>
    </row>
    <row r="760" spans="2:6" x14ac:dyDescent="0.2">
      <c r="B760" s="17"/>
      <c r="F760" s="17"/>
    </row>
    <row r="761" spans="2:6" x14ac:dyDescent="0.2">
      <c r="B761" s="17"/>
      <c r="F761" s="17"/>
    </row>
    <row r="762" spans="2:6" x14ac:dyDescent="0.2">
      <c r="B762" s="17"/>
      <c r="F762" s="17"/>
    </row>
    <row r="763" spans="2:6" x14ac:dyDescent="0.2">
      <c r="B763" s="17"/>
      <c r="F763" s="17"/>
    </row>
    <row r="764" spans="2:6" x14ac:dyDescent="0.2">
      <c r="B764" s="17"/>
      <c r="F764" s="17"/>
    </row>
    <row r="765" spans="2:6" x14ac:dyDescent="0.2">
      <c r="B765" s="17"/>
      <c r="F765" s="17"/>
    </row>
    <row r="766" spans="2:6" x14ac:dyDescent="0.2">
      <c r="B766" s="17"/>
      <c r="F766" s="17"/>
    </row>
    <row r="767" spans="2:6" x14ac:dyDescent="0.2">
      <c r="B767" s="17"/>
      <c r="F767" s="17"/>
    </row>
    <row r="768" spans="2:6" x14ac:dyDescent="0.2">
      <c r="B768" s="17"/>
      <c r="F768" s="17"/>
    </row>
    <row r="769" spans="2:6" x14ac:dyDescent="0.2">
      <c r="B769" s="17"/>
      <c r="F769" s="17"/>
    </row>
    <row r="770" spans="2:6" x14ac:dyDescent="0.2">
      <c r="B770" s="17"/>
      <c r="F770" s="17"/>
    </row>
    <row r="771" spans="2:6" x14ac:dyDescent="0.2">
      <c r="B771" s="17"/>
      <c r="F771" s="17"/>
    </row>
    <row r="772" spans="2:6" x14ac:dyDescent="0.2">
      <c r="B772" s="17"/>
      <c r="F772" s="17"/>
    </row>
    <row r="773" spans="2:6" x14ac:dyDescent="0.2">
      <c r="B773" s="17"/>
      <c r="F773" s="17"/>
    </row>
    <row r="774" spans="2:6" x14ac:dyDescent="0.2">
      <c r="B774" s="17"/>
      <c r="F774" s="17"/>
    </row>
    <row r="775" spans="2:6" x14ac:dyDescent="0.2">
      <c r="B775" s="17"/>
      <c r="F775" s="17"/>
    </row>
    <row r="776" spans="2:6" x14ac:dyDescent="0.2">
      <c r="B776" s="17"/>
      <c r="F776" s="17"/>
    </row>
    <row r="777" spans="2:6" x14ac:dyDescent="0.2">
      <c r="B777" s="17"/>
      <c r="F777" s="17"/>
    </row>
    <row r="778" spans="2:6" x14ac:dyDescent="0.2">
      <c r="B778" s="17"/>
      <c r="F778" s="17"/>
    </row>
    <row r="779" spans="2:6" x14ac:dyDescent="0.2">
      <c r="B779" s="17"/>
      <c r="F779" s="17"/>
    </row>
    <row r="780" spans="2:6" x14ac:dyDescent="0.2">
      <c r="B780" s="17"/>
      <c r="F780" s="17"/>
    </row>
    <row r="781" spans="2:6" x14ac:dyDescent="0.2">
      <c r="B781" s="17"/>
      <c r="F781" s="17"/>
    </row>
    <row r="782" spans="2:6" x14ac:dyDescent="0.2">
      <c r="B782" s="17"/>
      <c r="F782" s="17"/>
    </row>
    <row r="783" spans="2:6" x14ac:dyDescent="0.2">
      <c r="B783" s="17"/>
      <c r="F783" s="17"/>
    </row>
    <row r="784" spans="2:6" x14ac:dyDescent="0.2">
      <c r="B784" s="17"/>
      <c r="F784" s="17"/>
    </row>
    <row r="785" spans="2:6" x14ac:dyDescent="0.2">
      <c r="B785" s="17"/>
      <c r="F785" s="17"/>
    </row>
    <row r="786" spans="2:6" x14ac:dyDescent="0.2">
      <c r="B786" s="17"/>
      <c r="F786" s="17"/>
    </row>
    <row r="787" spans="2:6" x14ac:dyDescent="0.2">
      <c r="B787" s="17"/>
      <c r="F787" s="17"/>
    </row>
    <row r="788" spans="2:6" x14ac:dyDescent="0.2">
      <c r="B788" s="17"/>
      <c r="F788" s="17"/>
    </row>
    <row r="789" spans="2:6" x14ac:dyDescent="0.2">
      <c r="B789" s="17"/>
      <c r="F789" s="17"/>
    </row>
    <row r="790" spans="2:6" x14ac:dyDescent="0.2">
      <c r="B790" s="17"/>
      <c r="F790" s="17"/>
    </row>
    <row r="791" spans="2:6" x14ac:dyDescent="0.2">
      <c r="B791" s="17"/>
      <c r="F791" s="17"/>
    </row>
    <row r="792" spans="2:6" x14ac:dyDescent="0.2">
      <c r="B792" s="17"/>
      <c r="F792" s="17"/>
    </row>
    <row r="793" spans="2:6" x14ac:dyDescent="0.2">
      <c r="B793" s="17"/>
      <c r="F793" s="17"/>
    </row>
    <row r="794" spans="2:6" x14ac:dyDescent="0.2">
      <c r="B794" s="17"/>
      <c r="F794" s="17"/>
    </row>
    <row r="795" spans="2:6" x14ac:dyDescent="0.2">
      <c r="B795" s="17"/>
      <c r="F795" s="17"/>
    </row>
    <row r="796" spans="2:6" x14ac:dyDescent="0.2">
      <c r="B796" s="17"/>
      <c r="F796" s="17"/>
    </row>
    <row r="797" spans="2:6" x14ac:dyDescent="0.2">
      <c r="B797" s="17"/>
      <c r="F797" s="17"/>
    </row>
    <row r="798" spans="2:6" x14ac:dyDescent="0.2">
      <c r="B798" s="17"/>
      <c r="F798" s="17"/>
    </row>
    <row r="799" spans="2:6" x14ac:dyDescent="0.2">
      <c r="B799" s="17"/>
      <c r="F799" s="17"/>
    </row>
    <row r="800" spans="2:6" x14ac:dyDescent="0.2">
      <c r="B800" s="17"/>
      <c r="F800" s="17"/>
    </row>
    <row r="801" spans="2:6" x14ac:dyDescent="0.2">
      <c r="B801" s="17"/>
      <c r="F801" s="17"/>
    </row>
    <row r="802" spans="2:6" x14ac:dyDescent="0.2">
      <c r="B802" s="17"/>
      <c r="F802" s="17"/>
    </row>
    <row r="803" spans="2:6" x14ac:dyDescent="0.2">
      <c r="B803" s="17"/>
      <c r="F803" s="17"/>
    </row>
    <row r="804" spans="2:6" x14ac:dyDescent="0.2">
      <c r="B804" s="17"/>
      <c r="F804" s="17"/>
    </row>
    <row r="805" spans="2:6" x14ac:dyDescent="0.2">
      <c r="B805" s="17"/>
      <c r="F805" s="17"/>
    </row>
    <row r="806" spans="2:6" x14ac:dyDescent="0.2">
      <c r="B806" s="17"/>
      <c r="F806" s="17"/>
    </row>
    <row r="807" spans="2:6" x14ac:dyDescent="0.2">
      <c r="B807" s="17"/>
      <c r="F807" s="17"/>
    </row>
    <row r="808" spans="2:6" x14ac:dyDescent="0.2">
      <c r="B808" s="17"/>
      <c r="F808" s="17"/>
    </row>
    <row r="809" spans="2:6" x14ac:dyDescent="0.2">
      <c r="B809" s="17"/>
      <c r="F809" s="17"/>
    </row>
    <row r="810" spans="2:6" x14ac:dyDescent="0.2">
      <c r="B810" s="17"/>
      <c r="F810" s="17"/>
    </row>
    <row r="811" spans="2:6" x14ac:dyDescent="0.2">
      <c r="B811" s="17"/>
      <c r="F811" s="17"/>
    </row>
    <row r="812" spans="2:6" x14ac:dyDescent="0.2">
      <c r="B812" s="17"/>
      <c r="F812" s="17"/>
    </row>
    <row r="813" spans="2:6" x14ac:dyDescent="0.2">
      <c r="B813" s="17"/>
      <c r="F813" s="17"/>
    </row>
    <row r="814" spans="2:6" x14ac:dyDescent="0.2">
      <c r="B814" s="17"/>
      <c r="F814" s="17"/>
    </row>
    <row r="815" spans="2:6" x14ac:dyDescent="0.2">
      <c r="B815" s="17"/>
      <c r="F815" s="17"/>
    </row>
    <row r="816" spans="2:6" x14ac:dyDescent="0.2">
      <c r="B816" s="17"/>
      <c r="F816" s="17"/>
    </row>
    <row r="817" spans="2:6" x14ac:dyDescent="0.2">
      <c r="B817" s="17"/>
      <c r="F817" s="17"/>
    </row>
    <row r="818" spans="2:6" x14ac:dyDescent="0.2">
      <c r="B818" s="17"/>
      <c r="F818" s="17"/>
    </row>
    <row r="819" spans="2:6" x14ac:dyDescent="0.2">
      <c r="B819" s="17"/>
      <c r="F819" s="17"/>
    </row>
    <row r="820" spans="2:6" x14ac:dyDescent="0.2">
      <c r="B820" s="17"/>
      <c r="F820" s="17"/>
    </row>
    <row r="821" spans="2:6" x14ac:dyDescent="0.2">
      <c r="B821" s="17"/>
      <c r="F821" s="17"/>
    </row>
    <row r="822" spans="2:6" x14ac:dyDescent="0.2">
      <c r="B822" s="17"/>
      <c r="F822" s="17"/>
    </row>
    <row r="823" spans="2:6" x14ac:dyDescent="0.2">
      <c r="B823" s="17"/>
      <c r="F823" s="17"/>
    </row>
    <row r="824" spans="2:6" x14ac:dyDescent="0.2">
      <c r="B824" s="17"/>
      <c r="F824" s="17"/>
    </row>
    <row r="825" spans="2:6" x14ac:dyDescent="0.2">
      <c r="B825" s="17"/>
      <c r="F825" s="17"/>
    </row>
    <row r="826" spans="2:6" x14ac:dyDescent="0.2">
      <c r="B826" s="17"/>
      <c r="F826" s="17"/>
    </row>
    <row r="827" spans="2:6" x14ac:dyDescent="0.2">
      <c r="B827" s="17"/>
      <c r="F827" s="17"/>
    </row>
    <row r="828" spans="2:6" x14ac:dyDescent="0.2">
      <c r="B828" s="17"/>
      <c r="F828" s="17"/>
    </row>
    <row r="829" spans="2:6" x14ac:dyDescent="0.2">
      <c r="B829" s="17"/>
      <c r="F829" s="17"/>
    </row>
    <row r="830" spans="2:6" x14ac:dyDescent="0.2">
      <c r="B830" s="17"/>
      <c r="F830" s="17"/>
    </row>
    <row r="831" spans="2:6" x14ac:dyDescent="0.2">
      <c r="B831" s="17"/>
      <c r="F831" s="17"/>
    </row>
    <row r="832" spans="2:6" x14ac:dyDescent="0.2">
      <c r="B832" s="17"/>
      <c r="F832" s="17"/>
    </row>
    <row r="833" spans="2:6" x14ac:dyDescent="0.2">
      <c r="B833" s="17"/>
      <c r="F833" s="17"/>
    </row>
    <row r="834" spans="2:6" x14ac:dyDescent="0.2">
      <c r="B834" s="17"/>
      <c r="F834" s="17"/>
    </row>
    <row r="835" spans="2:6" x14ac:dyDescent="0.2">
      <c r="B835" s="17"/>
      <c r="F835" s="17"/>
    </row>
    <row r="836" spans="2:6" x14ac:dyDescent="0.2">
      <c r="B836" s="17"/>
      <c r="F836" s="17"/>
    </row>
    <row r="837" spans="2:6" x14ac:dyDescent="0.2">
      <c r="B837" s="17"/>
      <c r="F837" s="17"/>
    </row>
    <row r="838" spans="2:6" x14ac:dyDescent="0.2">
      <c r="B838" s="17"/>
      <c r="F838" s="17"/>
    </row>
    <row r="839" spans="2:6" x14ac:dyDescent="0.2">
      <c r="B839" s="17"/>
      <c r="F839" s="17"/>
    </row>
    <row r="840" spans="2:6" x14ac:dyDescent="0.2">
      <c r="B840" s="17"/>
      <c r="F840" s="17"/>
    </row>
    <row r="841" spans="2:6" x14ac:dyDescent="0.2">
      <c r="B841" s="17"/>
      <c r="F841" s="17"/>
    </row>
    <row r="842" spans="2:6" x14ac:dyDescent="0.2">
      <c r="B842" s="17"/>
      <c r="F842" s="17"/>
    </row>
    <row r="843" spans="2:6" x14ac:dyDescent="0.2">
      <c r="B843" s="17"/>
      <c r="F843" s="17"/>
    </row>
    <row r="844" spans="2:6" x14ac:dyDescent="0.2">
      <c r="B844" s="17"/>
      <c r="F844" s="17"/>
    </row>
    <row r="845" spans="2:6" x14ac:dyDescent="0.2">
      <c r="B845" s="17"/>
      <c r="F845" s="17"/>
    </row>
    <row r="846" spans="2:6" x14ac:dyDescent="0.2">
      <c r="B846" s="17"/>
      <c r="F846" s="17"/>
    </row>
    <row r="847" spans="2:6" x14ac:dyDescent="0.2">
      <c r="B847" s="17"/>
      <c r="F847" s="17"/>
    </row>
    <row r="848" spans="2:6" x14ac:dyDescent="0.2">
      <c r="B848" s="17"/>
      <c r="F848" s="17"/>
    </row>
    <row r="849" spans="2:6" x14ac:dyDescent="0.2">
      <c r="B849" s="17"/>
      <c r="F849" s="17"/>
    </row>
    <row r="850" spans="2:6" x14ac:dyDescent="0.2">
      <c r="B850" s="17"/>
      <c r="F850" s="17"/>
    </row>
    <row r="851" spans="2:6" x14ac:dyDescent="0.2">
      <c r="B851" s="17"/>
      <c r="F851" s="17"/>
    </row>
    <row r="852" spans="2:6" x14ac:dyDescent="0.2">
      <c r="B852" s="17"/>
      <c r="F852" s="17"/>
    </row>
    <row r="853" spans="2:6" x14ac:dyDescent="0.2">
      <c r="B853" s="17"/>
      <c r="F853" s="17"/>
    </row>
    <row r="854" spans="2:6" x14ac:dyDescent="0.2">
      <c r="B854" s="17"/>
      <c r="F854" s="17"/>
    </row>
    <row r="855" spans="2:6" x14ac:dyDescent="0.2">
      <c r="B855" s="17"/>
      <c r="F855" s="17"/>
    </row>
    <row r="856" spans="2:6" x14ac:dyDescent="0.2">
      <c r="B856" s="17"/>
      <c r="F856" s="17"/>
    </row>
    <row r="857" spans="2:6" x14ac:dyDescent="0.2">
      <c r="B857" s="17"/>
      <c r="F857" s="17"/>
    </row>
    <row r="858" spans="2:6" x14ac:dyDescent="0.2">
      <c r="B858" s="17"/>
      <c r="F858" s="17"/>
    </row>
    <row r="859" spans="2:6" x14ac:dyDescent="0.2">
      <c r="B859" s="17"/>
      <c r="F859" s="17"/>
    </row>
    <row r="860" spans="2:6" x14ac:dyDescent="0.2">
      <c r="B860" s="17"/>
      <c r="F860" s="17"/>
    </row>
    <row r="861" spans="2:6" x14ac:dyDescent="0.2">
      <c r="B861" s="17"/>
      <c r="F861" s="17"/>
    </row>
    <row r="862" spans="2:6" x14ac:dyDescent="0.2">
      <c r="B862" s="17"/>
      <c r="F862" s="17"/>
    </row>
    <row r="863" spans="2:6" x14ac:dyDescent="0.2">
      <c r="B863" s="17"/>
      <c r="F863" s="17"/>
    </row>
    <row r="864" spans="2:6" x14ac:dyDescent="0.2">
      <c r="B864" s="17"/>
      <c r="F864" s="17"/>
    </row>
    <row r="865" spans="2:6" x14ac:dyDescent="0.2">
      <c r="B865" s="17"/>
      <c r="F865" s="17"/>
    </row>
    <row r="866" spans="2:6" x14ac:dyDescent="0.2">
      <c r="B866" s="17"/>
      <c r="F866" s="17"/>
    </row>
    <row r="867" spans="2:6" x14ac:dyDescent="0.2">
      <c r="B867" s="17"/>
      <c r="F867" s="17"/>
    </row>
    <row r="868" spans="2:6" x14ac:dyDescent="0.2">
      <c r="B868" s="17"/>
      <c r="F868" s="17"/>
    </row>
    <row r="869" spans="2:6" x14ac:dyDescent="0.2">
      <c r="B869" s="17"/>
      <c r="F869" s="17"/>
    </row>
    <row r="870" spans="2:6" x14ac:dyDescent="0.2">
      <c r="B870" s="17"/>
      <c r="F870" s="17"/>
    </row>
    <row r="871" spans="2:6" x14ac:dyDescent="0.2">
      <c r="B871" s="17"/>
      <c r="F871" s="17"/>
    </row>
    <row r="872" spans="2:6" x14ac:dyDescent="0.2">
      <c r="B872" s="17"/>
      <c r="F872" s="17"/>
    </row>
    <row r="873" spans="2:6" x14ac:dyDescent="0.2">
      <c r="B873" s="17"/>
      <c r="F873" s="17"/>
    </row>
    <row r="874" spans="2:6" x14ac:dyDescent="0.2">
      <c r="B874" s="17"/>
      <c r="F874" s="17"/>
    </row>
    <row r="875" spans="2:6" x14ac:dyDescent="0.2">
      <c r="B875" s="17"/>
      <c r="F875" s="17"/>
    </row>
    <row r="876" spans="2:6" x14ac:dyDescent="0.2">
      <c r="B876" s="17"/>
      <c r="F876" s="17"/>
    </row>
    <row r="877" spans="2:6" x14ac:dyDescent="0.2">
      <c r="B877" s="17"/>
      <c r="F877" s="17"/>
    </row>
    <row r="878" spans="2:6" x14ac:dyDescent="0.2">
      <c r="B878" s="17"/>
      <c r="F878" s="17"/>
    </row>
    <row r="879" spans="2:6" x14ac:dyDescent="0.2">
      <c r="B879" s="17"/>
      <c r="F879" s="17"/>
    </row>
    <row r="880" spans="2:6" x14ac:dyDescent="0.2">
      <c r="B880" s="17"/>
      <c r="F880" s="17"/>
    </row>
    <row r="881" spans="2:6" x14ac:dyDescent="0.2">
      <c r="B881" s="17"/>
      <c r="F881" s="17"/>
    </row>
    <row r="882" spans="2:6" x14ac:dyDescent="0.2">
      <c r="B882" s="17"/>
      <c r="F882" s="17"/>
    </row>
    <row r="883" spans="2:6" x14ac:dyDescent="0.2">
      <c r="B883" s="17"/>
      <c r="F883" s="17"/>
    </row>
    <row r="884" spans="2:6" x14ac:dyDescent="0.2">
      <c r="B884" s="17"/>
      <c r="F884" s="17"/>
    </row>
    <row r="885" spans="2:6" x14ac:dyDescent="0.2">
      <c r="B885" s="17"/>
      <c r="F885" s="17"/>
    </row>
    <row r="886" spans="2:6" x14ac:dyDescent="0.2">
      <c r="B886" s="17"/>
      <c r="F886" s="17"/>
    </row>
    <row r="887" spans="2:6" x14ac:dyDescent="0.2">
      <c r="B887" s="17"/>
      <c r="F887" s="17"/>
    </row>
    <row r="888" spans="2:6" x14ac:dyDescent="0.2">
      <c r="B888" s="17"/>
      <c r="F888" s="17"/>
    </row>
    <row r="889" spans="2:6" x14ac:dyDescent="0.2">
      <c r="B889" s="17"/>
      <c r="F889" s="17"/>
    </row>
    <row r="890" spans="2:6" x14ac:dyDescent="0.2">
      <c r="B890" s="17"/>
      <c r="F890" s="17"/>
    </row>
    <row r="891" spans="2:6" x14ac:dyDescent="0.2">
      <c r="B891" s="17"/>
      <c r="F891" s="17"/>
    </row>
    <row r="892" spans="2:6" x14ac:dyDescent="0.2">
      <c r="B892" s="17"/>
      <c r="F892" s="17"/>
    </row>
    <row r="893" spans="2:6" x14ac:dyDescent="0.2">
      <c r="B893" s="17"/>
      <c r="F893" s="17"/>
    </row>
    <row r="894" spans="2:6" x14ac:dyDescent="0.2">
      <c r="B894" s="17"/>
      <c r="F894" s="17"/>
    </row>
    <row r="895" spans="2:6" x14ac:dyDescent="0.2">
      <c r="B895" s="17"/>
      <c r="F895" s="17"/>
    </row>
    <row r="896" spans="2:6" x14ac:dyDescent="0.2">
      <c r="B896" s="17"/>
      <c r="F896" s="17"/>
    </row>
    <row r="897" spans="2:6" x14ac:dyDescent="0.2">
      <c r="B897" s="17"/>
      <c r="F897" s="17"/>
    </row>
    <row r="898" spans="2:6" x14ac:dyDescent="0.2">
      <c r="B898" s="17"/>
      <c r="F898" s="17"/>
    </row>
    <row r="899" spans="2:6" x14ac:dyDescent="0.2">
      <c r="B899" s="17"/>
      <c r="F899" s="17"/>
    </row>
    <row r="900" spans="2:6" x14ac:dyDescent="0.2">
      <c r="B900" s="17"/>
      <c r="F900" s="17"/>
    </row>
    <row r="901" spans="2:6" x14ac:dyDescent="0.2">
      <c r="B901" s="17"/>
      <c r="F901" s="17"/>
    </row>
    <row r="902" spans="2:6" x14ac:dyDescent="0.2">
      <c r="B902" s="17"/>
      <c r="F902" s="17"/>
    </row>
    <row r="903" spans="2:6" x14ac:dyDescent="0.2">
      <c r="B903" s="17"/>
      <c r="F903" s="17"/>
    </row>
    <row r="904" spans="2:6" x14ac:dyDescent="0.2">
      <c r="B904" s="17"/>
      <c r="F904" s="17"/>
    </row>
    <row r="905" spans="2:6" x14ac:dyDescent="0.2">
      <c r="B905" s="17"/>
      <c r="F905" s="17"/>
    </row>
    <row r="906" spans="2:6" x14ac:dyDescent="0.2">
      <c r="B906" s="17"/>
      <c r="F906" s="17"/>
    </row>
    <row r="907" spans="2:6" x14ac:dyDescent="0.2">
      <c r="B907" s="17"/>
      <c r="F907" s="17"/>
    </row>
    <row r="908" spans="2:6" x14ac:dyDescent="0.2">
      <c r="B908" s="17"/>
      <c r="F908" s="17"/>
    </row>
    <row r="909" spans="2:6" x14ac:dyDescent="0.2">
      <c r="B909" s="17"/>
      <c r="F909" s="17"/>
    </row>
    <row r="910" spans="2:6" x14ac:dyDescent="0.2">
      <c r="B910" s="17"/>
      <c r="F910" s="17"/>
    </row>
    <row r="911" spans="2:6" x14ac:dyDescent="0.2">
      <c r="B911" s="17"/>
      <c r="F911" s="17"/>
    </row>
  </sheetData>
  <phoneticPr fontId="6" type="noConversion"/>
  <hyperlinks>
    <hyperlink ref="P11" r:id="rId1" display="http://www.bav-astro.de/sfs/BAVM_link.php?BAVMnr=26" xr:uid="{00000000-0004-0000-0100-000000000000}"/>
    <hyperlink ref="P24" r:id="rId2" display="http://www.bav-astro.de/sfs/BAVM_link.php?BAVMnr=36" xr:uid="{00000000-0004-0000-0100-000001000000}"/>
    <hyperlink ref="P27" r:id="rId3" display="http://www.bav-astro.de/sfs/BAVM_link.php?BAVMnr=36" xr:uid="{00000000-0004-0000-0100-000002000000}"/>
    <hyperlink ref="P28" r:id="rId4" display="http://www.bav-astro.de/sfs/BAVM_link.php?BAVMnr=36" xr:uid="{00000000-0004-0000-0100-000003000000}"/>
    <hyperlink ref="P29" r:id="rId5" display="http://www.bav-astro.de/sfs/BAVM_link.php?BAVMnr=36" xr:uid="{00000000-0004-0000-0100-000004000000}"/>
    <hyperlink ref="P30" r:id="rId6" display="http://www.bav-astro.de/sfs/BAVM_link.php?BAVMnr=36" xr:uid="{00000000-0004-0000-0100-000005000000}"/>
    <hyperlink ref="P34" r:id="rId7" display="http://www.bav-astro.de/sfs/BAVM_link.php?BAVMnr=38" xr:uid="{00000000-0004-0000-0100-000006000000}"/>
    <hyperlink ref="P35" r:id="rId8" display="http://www.bav-astro.de/sfs/BAVM_link.php?BAVMnr=38" xr:uid="{00000000-0004-0000-0100-000007000000}"/>
    <hyperlink ref="P39" r:id="rId9" display="http://www.konkoly.hu/cgi-bin/IBVS?3078" xr:uid="{00000000-0004-0000-0100-000008000000}"/>
    <hyperlink ref="P41" r:id="rId10" display="http://www.konkoly.hu/cgi-bin/IBVS?3078" xr:uid="{00000000-0004-0000-0100-000009000000}"/>
    <hyperlink ref="P44" r:id="rId11" display="http://www.konkoly.hu/cgi-bin/IBVS?3078" xr:uid="{00000000-0004-0000-0100-00000A000000}"/>
    <hyperlink ref="P45" r:id="rId12" display="http://www.konkoly.hu/cgi-bin/IBVS?3078" xr:uid="{00000000-0004-0000-0100-00000B000000}"/>
    <hyperlink ref="P46" r:id="rId13" display="http://www.bav-astro.de/sfs/BAVM_link.php?BAVMnr=43" xr:uid="{00000000-0004-0000-0100-00000C000000}"/>
    <hyperlink ref="P52" r:id="rId14" display="http://www.bav-astro.de/sfs/BAVM_link.php?BAVMnr=46" xr:uid="{00000000-0004-0000-0100-00000D000000}"/>
    <hyperlink ref="P53" r:id="rId15" display="http://www.bav-astro.de/sfs/BAVM_link.php?BAVMnr=46" xr:uid="{00000000-0004-0000-0100-00000E000000}"/>
    <hyperlink ref="P56" r:id="rId16" display="http://www.bav-astro.de/sfs/BAVM_link.php?BAVMnr=46" xr:uid="{00000000-0004-0000-0100-00000F000000}"/>
    <hyperlink ref="P59" r:id="rId17" display="http://www.konkoly.hu/cgi-bin/IBVS?3078" xr:uid="{00000000-0004-0000-0100-000010000000}"/>
    <hyperlink ref="P63" r:id="rId18" display="http://www.bav-astro.de/sfs/BAVM_link.php?BAVMnr=50" xr:uid="{00000000-0004-0000-0100-000011000000}"/>
    <hyperlink ref="P67" r:id="rId19" display="http://www.konkoly.hu/cgi-bin/IBVS?3355" xr:uid="{00000000-0004-0000-0100-000012000000}"/>
    <hyperlink ref="P71" r:id="rId20" display="http://www.bav-astro.de/sfs/BAVM_link.php?BAVMnr=56" xr:uid="{00000000-0004-0000-0100-000013000000}"/>
    <hyperlink ref="P72" r:id="rId21" display="http://www.bav-astro.de/sfs/BAVM_link.php?BAVMnr=56" xr:uid="{00000000-0004-0000-0100-000014000000}"/>
    <hyperlink ref="P73" r:id="rId22" display="http://www.bav-astro.de/sfs/BAVM_link.php?BAVMnr=56" xr:uid="{00000000-0004-0000-0100-000015000000}"/>
    <hyperlink ref="P74" r:id="rId23" display="http://www.bav-astro.de/sfs/BAVM_link.php?BAVMnr=59" xr:uid="{00000000-0004-0000-0100-000016000000}"/>
    <hyperlink ref="P75" r:id="rId24" display="http://www.bav-astro.de/sfs/BAVM_link.php?BAVMnr=59" xr:uid="{00000000-0004-0000-0100-000017000000}"/>
    <hyperlink ref="P76" r:id="rId25" display="http://www.bav-astro.de/sfs/BAVM_link.php?BAVMnr=59" xr:uid="{00000000-0004-0000-0100-000018000000}"/>
    <hyperlink ref="P80" r:id="rId26" display="http://www.bav-astro.de/sfs/BAVM_link.php?BAVMnr=60" xr:uid="{00000000-0004-0000-0100-000019000000}"/>
    <hyperlink ref="P83" r:id="rId27" display="http://www.bav-astro.de/sfs/BAVM_link.php?BAVMnr=62" xr:uid="{00000000-0004-0000-0100-00001A000000}"/>
    <hyperlink ref="P84" r:id="rId28" display="http://www.bav-astro.de/sfs/BAVM_link.php?BAVMnr=68" xr:uid="{00000000-0004-0000-0100-00001B000000}"/>
    <hyperlink ref="P86" r:id="rId29" display="http://www.bav-astro.de/sfs/BAVM_link.php?BAVMnr=79" xr:uid="{00000000-0004-0000-0100-00001C000000}"/>
    <hyperlink ref="P88" r:id="rId30" display="http://www.bav-astro.de/sfs/BAVM_link.php?BAVMnr=68" xr:uid="{00000000-0004-0000-0100-00001D000000}"/>
    <hyperlink ref="P89" r:id="rId31" display="http://www.bav-astro.de/sfs/BAVM_link.php?BAVMnr=68" xr:uid="{00000000-0004-0000-0100-00001E000000}"/>
    <hyperlink ref="P90" r:id="rId32" display="http://www.bav-astro.de/sfs/BAVM_link.php?BAVMnr=93" xr:uid="{00000000-0004-0000-0100-00001F000000}"/>
    <hyperlink ref="P91" r:id="rId33" display="http://www.bav-astro.de/sfs/BAVM_link.php?BAVMnr=101" xr:uid="{00000000-0004-0000-0100-000020000000}"/>
    <hyperlink ref="P127" r:id="rId34" display="http://www.bav-astro.de/sfs/BAVM_link.php?BAVMnr=122" xr:uid="{00000000-0004-0000-0100-000021000000}"/>
    <hyperlink ref="P128" r:id="rId35" display="http://www.bav-astro.de/sfs/BAVM_link.php?BAVMnr=131" xr:uid="{00000000-0004-0000-0100-000022000000}"/>
    <hyperlink ref="P131" r:id="rId36" display="http://www.bav-astro.de/sfs/BAVM_link.php?BAVMnr=143" xr:uid="{00000000-0004-0000-0100-000023000000}"/>
    <hyperlink ref="P132" r:id="rId37" display="http://www.bav-astro.de/sfs/BAVM_link.php?BAVMnr=171" xr:uid="{00000000-0004-0000-0100-000024000000}"/>
    <hyperlink ref="P133" r:id="rId38" display="http://www.bav-astro.de/sfs/BAVM_link.php?BAVMnr=171" xr:uid="{00000000-0004-0000-0100-000025000000}"/>
    <hyperlink ref="P94" r:id="rId39" display="http://www.konkoly.hu/cgi-bin/IBVS?5931" xr:uid="{00000000-0004-0000-0100-000026000000}"/>
    <hyperlink ref="P95" r:id="rId40" display="http://www.konkoly.hu/cgi-bin/IBVS?5931" xr:uid="{00000000-0004-0000-0100-000027000000}"/>
    <hyperlink ref="P96" r:id="rId41" display="http://www.konkoly.hu/cgi-bin/IBVS?5931" xr:uid="{00000000-0004-0000-0100-000028000000}"/>
    <hyperlink ref="P134" r:id="rId42" display="http://www.bav-astro.de/sfs/BAVM_link.php?BAVMnr=192" xr:uid="{00000000-0004-0000-0100-000029000000}"/>
    <hyperlink ref="P97" r:id="rId43" display="http://www.konkoly.hu/cgi-bin/IBVS?5931" xr:uid="{00000000-0004-0000-0100-00002A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2024-01-31T02:48:52Z</dcterms:modified>
</cp:coreProperties>
</file>