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2DD1A6-22E2-4F82-83C7-42C281D87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1" i="1" l="1"/>
  <c r="Q102" i="1"/>
  <c r="C7" i="1"/>
  <c r="E101" i="1" s="1"/>
  <c r="F101" i="1" s="1"/>
  <c r="C8" i="1"/>
  <c r="E24" i="1" s="1"/>
  <c r="E88" i="1"/>
  <c r="F88" i="1"/>
  <c r="E91" i="1"/>
  <c r="F91" i="1" s="1"/>
  <c r="G91" i="1" s="1"/>
  <c r="J91" i="1" s="1"/>
  <c r="E93" i="1"/>
  <c r="F93" i="1"/>
  <c r="G93" i="1"/>
  <c r="J93" i="1" s="1"/>
  <c r="E95" i="1"/>
  <c r="F95" i="1"/>
  <c r="G95" i="1"/>
  <c r="I95" i="1" s="1"/>
  <c r="E98" i="1"/>
  <c r="F98" i="1" s="1"/>
  <c r="G98" i="1" s="1"/>
  <c r="J98" i="1" s="1"/>
  <c r="E86" i="1"/>
  <c r="F86" i="1" s="1"/>
  <c r="D9" i="1"/>
  <c r="C9" i="1"/>
  <c r="E21" i="1"/>
  <c r="F21" i="1"/>
  <c r="G21" i="1"/>
  <c r="I21" i="1" s="1"/>
  <c r="E23" i="1"/>
  <c r="F23" i="1"/>
  <c r="G23" i="1"/>
  <c r="J23" i="1" s="1"/>
  <c r="E25" i="1"/>
  <c r="F25" i="1" s="1"/>
  <c r="G25" i="1" s="1"/>
  <c r="H25" i="1" s="1"/>
  <c r="E26" i="1"/>
  <c r="F26" i="1"/>
  <c r="G26" i="1" s="1"/>
  <c r="J26" i="1" s="1"/>
  <c r="E28" i="1"/>
  <c r="F28" i="1"/>
  <c r="G28" i="1"/>
  <c r="J28" i="1" s="1"/>
  <c r="E30" i="1"/>
  <c r="F30" i="1"/>
  <c r="G30" i="1"/>
  <c r="I30" i="1"/>
  <c r="E32" i="1"/>
  <c r="F32" i="1" s="1"/>
  <c r="G32" i="1" s="1"/>
  <c r="J32" i="1" s="1"/>
  <c r="E33" i="1"/>
  <c r="F33" i="1"/>
  <c r="G33" i="1" s="1"/>
  <c r="J33" i="1" s="1"/>
  <c r="E34" i="1"/>
  <c r="F34" i="1" s="1"/>
  <c r="G34" i="1" s="1"/>
  <c r="J34" i="1" s="1"/>
  <c r="E35" i="1"/>
  <c r="F35" i="1"/>
  <c r="G35" i="1"/>
  <c r="E36" i="1"/>
  <c r="F36" i="1" s="1"/>
  <c r="G36" i="1" s="1"/>
  <c r="J36" i="1" s="1"/>
  <c r="E37" i="1"/>
  <c r="F37" i="1" s="1"/>
  <c r="G37" i="1" s="1"/>
  <c r="I37" i="1" s="1"/>
  <c r="E38" i="1"/>
  <c r="F38" i="1" s="1"/>
  <c r="G38" i="1" s="1"/>
  <c r="J38" i="1" s="1"/>
  <c r="E39" i="1"/>
  <c r="F39" i="1" s="1"/>
  <c r="G39" i="1" s="1"/>
  <c r="I39" i="1" s="1"/>
  <c r="E40" i="1"/>
  <c r="F40" i="1" s="1"/>
  <c r="G40" i="1" s="1"/>
  <c r="I40" i="1" s="1"/>
  <c r="E41" i="1"/>
  <c r="F41" i="1"/>
  <c r="G41" i="1" s="1"/>
  <c r="I41" i="1" s="1"/>
  <c r="E42" i="1"/>
  <c r="F42" i="1"/>
  <c r="G42" i="1" s="1"/>
  <c r="J42" i="1" s="1"/>
  <c r="E43" i="1"/>
  <c r="F43" i="1" s="1"/>
  <c r="G43" i="1" s="1"/>
  <c r="J43" i="1" s="1"/>
  <c r="E44" i="1"/>
  <c r="F44" i="1"/>
  <c r="G44" i="1"/>
  <c r="I44" i="1"/>
  <c r="E45" i="1"/>
  <c r="F45" i="1"/>
  <c r="G45" i="1" s="1"/>
  <c r="I45" i="1" s="1"/>
  <c r="E46" i="1"/>
  <c r="F46" i="1"/>
  <c r="G46" i="1"/>
  <c r="J46" i="1"/>
  <c r="E47" i="1"/>
  <c r="F47" i="1"/>
  <c r="G47" i="1" s="1"/>
  <c r="I47" i="1" s="1"/>
  <c r="E48" i="1"/>
  <c r="F48" i="1"/>
  <c r="G48" i="1"/>
  <c r="I48" i="1"/>
  <c r="E49" i="1"/>
  <c r="F49" i="1"/>
  <c r="G49" i="1" s="1"/>
  <c r="J49" i="1" s="1"/>
  <c r="E50" i="1"/>
  <c r="F50" i="1" s="1"/>
  <c r="G50" i="1" s="1"/>
  <c r="I50" i="1" s="1"/>
  <c r="E51" i="1"/>
  <c r="F51" i="1"/>
  <c r="G51" i="1" s="1"/>
  <c r="J51" i="1" s="1"/>
  <c r="E52" i="1"/>
  <c r="F52" i="1" s="1"/>
  <c r="G52" i="1" s="1"/>
  <c r="I52" i="1" s="1"/>
  <c r="E53" i="1"/>
  <c r="F53" i="1"/>
  <c r="G53" i="1"/>
  <c r="E54" i="1"/>
  <c r="F54" i="1"/>
  <c r="G54" i="1" s="1"/>
  <c r="J54" i="1" s="1"/>
  <c r="E55" i="1"/>
  <c r="F55" i="1"/>
  <c r="G55" i="1"/>
  <c r="E56" i="1"/>
  <c r="F56" i="1" s="1"/>
  <c r="G56" i="1" s="1"/>
  <c r="J56" i="1" s="1"/>
  <c r="E57" i="1"/>
  <c r="F57" i="1" s="1"/>
  <c r="G57" i="1" s="1"/>
  <c r="J57" i="1" s="1"/>
  <c r="E58" i="1"/>
  <c r="F58" i="1"/>
  <c r="G58" i="1" s="1"/>
  <c r="J58" i="1" s="1"/>
  <c r="E59" i="1"/>
  <c r="F59" i="1" s="1"/>
  <c r="G59" i="1" s="1"/>
  <c r="J59" i="1" s="1"/>
  <c r="E60" i="1"/>
  <c r="F60" i="1"/>
  <c r="G60" i="1"/>
  <c r="J60" i="1"/>
  <c r="E61" i="1"/>
  <c r="F61" i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/>
  <c r="G64" i="1" s="1"/>
  <c r="J64" i="1" s="1"/>
  <c r="E65" i="1"/>
  <c r="F65" i="1"/>
  <c r="G65" i="1"/>
  <c r="J65" i="1" s="1"/>
  <c r="E66" i="1"/>
  <c r="F66" i="1"/>
  <c r="G66" i="1" s="1"/>
  <c r="J66" i="1" s="1"/>
  <c r="E67" i="1"/>
  <c r="F67" i="1"/>
  <c r="G67" i="1"/>
  <c r="E68" i="1"/>
  <c r="F68" i="1" s="1"/>
  <c r="G68" i="1" s="1"/>
  <c r="I68" i="1" s="1"/>
  <c r="E69" i="1"/>
  <c r="F69" i="1" s="1"/>
  <c r="G69" i="1" s="1"/>
  <c r="K69" i="1" s="1"/>
  <c r="E70" i="1"/>
  <c r="F70" i="1"/>
  <c r="G70" i="1" s="1"/>
  <c r="I70" i="1" s="1"/>
  <c r="E71" i="1"/>
  <c r="F71" i="1"/>
  <c r="G71" i="1" s="1"/>
  <c r="I71" i="1" s="1"/>
  <c r="E72" i="1"/>
  <c r="F72" i="1"/>
  <c r="G72" i="1" s="1"/>
  <c r="I72" i="1" s="1"/>
  <c r="E73" i="1"/>
  <c r="F73" i="1"/>
  <c r="G73" i="1" s="1"/>
  <c r="I73" i="1" s="1"/>
  <c r="E74" i="1"/>
  <c r="F74" i="1"/>
  <c r="G74" i="1" s="1"/>
  <c r="I74" i="1" s="1"/>
  <c r="E75" i="1"/>
  <c r="F75" i="1"/>
  <c r="G75" i="1" s="1"/>
  <c r="I75" i="1" s="1"/>
  <c r="E76" i="1"/>
  <c r="F76" i="1"/>
  <c r="G76" i="1"/>
  <c r="I76" i="1" s="1"/>
  <c r="E77" i="1"/>
  <c r="F77" i="1" s="1"/>
  <c r="G77" i="1" s="1"/>
  <c r="J77" i="1" s="1"/>
  <c r="E78" i="1"/>
  <c r="F78" i="1"/>
  <c r="G78" i="1"/>
  <c r="K78" i="1" s="1"/>
  <c r="E79" i="1"/>
  <c r="F79" i="1" s="1"/>
  <c r="G79" i="1" s="1"/>
  <c r="I79" i="1" s="1"/>
  <c r="E80" i="1"/>
  <c r="F80" i="1"/>
  <c r="G80" i="1"/>
  <c r="E81" i="1"/>
  <c r="F81" i="1" s="1"/>
  <c r="G81" i="1" s="1"/>
  <c r="J81" i="1" s="1"/>
  <c r="E82" i="1"/>
  <c r="F82" i="1"/>
  <c r="G82" i="1" s="1"/>
  <c r="I82" i="1" s="1"/>
  <c r="E83" i="1"/>
  <c r="F83" i="1"/>
  <c r="E84" i="1"/>
  <c r="F84" i="1"/>
  <c r="E85" i="1"/>
  <c r="F85" i="1"/>
  <c r="Q100" i="1"/>
  <c r="Q99" i="1"/>
  <c r="Q95" i="1"/>
  <c r="Q82" i="1"/>
  <c r="Q77" i="1"/>
  <c r="Q76" i="1"/>
  <c r="Q75" i="1"/>
  <c r="Q74" i="1"/>
  <c r="Q73" i="1"/>
  <c r="Q72" i="1"/>
  <c r="Q71" i="1"/>
  <c r="Q70" i="1"/>
  <c r="Q68" i="1"/>
  <c r="Q52" i="1"/>
  <c r="Q50" i="1"/>
  <c r="Q48" i="1"/>
  <c r="Q47" i="1"/>
  <c r="Q45" i="1"/>
  <c r="Q44" i="1"/>
  <c r="Q41" i="1"/>
  <c r="Q40" i="1"/>
  <c r="Q39" i="1"/>
  <c r="Q37" i="1"/>
  <c r="Q30" i="1"/>
  <c r="Q21" i="1"/>
  <c r="G87" i="2"/>
  <c r="C87" i="2"/>
  <c r="G56" i="2"/>
  <c r="C56" i="2"/>
  <c r="G55" i="2"/>
  <c r="C55" i="2"/>
  <c r="G54" i="2"/>
  <c r="C54" i="2"/>
  <c r="G86" i="2"/>
  <c r="C86" i="2"/>
  <c r="E86" i="2"/>
  <c r="G85" i="2"/>
  <c r="C85" i="2"/>
  <c r="E85" i="2"/>
  <c r="G53" i="2"/>
  <c r="C53" i="2"/>
  <c r="E53" i="2"/>
  <c r="G52" i="2"/>
  <c r="C52" i="2"/>
  <c r="G51" i="2"/>
  <c r="C51" i="2"/>
  <c r="G50" i="2"/>
  <c r="C50" i="2"/>
  <c r="G84" i="2"/>
  <c r="C84" i="2"/>
  <c r="E84" i="2"/>
  <c r="G49" i="2"/>
  <c r="C49" i="2"/>
  <c r="E49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48" i="2"/>
  <c r="C48" i="2"/>
  <c r="E48" i="2"/>
  <c r="G47" i="2"/>
  <c r="C47" i="2"/>
  <c r="E47" i="2"/>
  <c r="G46" i="2"/>
  <c r="C46" i="2"/>
  <c r="E46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45" i="2"/>
  <c r="C45" i="2"/>
  <c r="E45" i="2"/>
  <c r="G69" i="2"/>
  <c r="C69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68" i="2"/>
  <c r="C68" i="2"/>
  <c r="G29" i="2"/>
  <c r="C29" i="2"/>
  <c r="E29" i="2"/>
  <c r="G67" i="2"/>
  <c r="C67" i="2"/>
  <c r="E67" i="2"/>
  <c r="G28" i="2"/>
  <c r="C28" i="2"/>
  <c r="E28" i="2"/>
  <c r="G66" i="2"/>
  <c r="C66" i="2"/>
  <c r="E66" i="2"/>
  <c r="G65" i="2"/>
  <c r="C65" i="2"/>
  <c r="E65" i="2"/>
  <c r="G27" i="2"/>
  <c r="C27" i="2"/>
  <c r="E27" i="2"/>
  <c r="G64" i="2"/>
  <c r="C64" i="2"/>
  <c r="E64" i="2"/>
  <c r="G63" i="2"/>
  <c r="C63" i="2"/>
  <c r="E63" i="2"/>
  <c r="G26" i="2"/>
  <c r="C26" i="2"/>
  <c r="E26" i="2"/>
  <c r="G25" i="2"/>
  <c r="C25" i="2"/>
  <c r="E25" i="2"/>
  <c r="G62" i="2"/>
  <c r="C62" i="2"/>
  <c r="E62" i="2"/>
  <c r="G61" i="2"/>
  <c r="C61" i="2"/>
  <c r="G60" i="2"/>
  <c r="C60" i="2"/>
  <c r="E60" i="2"/>
  <c r="G24" i="2"/>
  <c r="C24" i="2"/>
  <c r="G59" i="2"/>
  <c r="C59" i="2"/>
  <c r="E59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58" i="2"/>
  <c r="C58" i="2"/>
  <c r="E58" i="2"/>
  <c r="G17" i="2"/>
  <c r="C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1" i="2"/>
  <c r="C11" i="2"/>
  <c r="G57" i="2"/>
  <c r="C57" i="2"/>
  <c r="E57" i="2"/>
  <c r="H87" i="2"/>
  <c r="D87" i="2"/>
  <c r="B87" i="2"/>
  <c r="A87" i="2"/>
  <c r="H56" i="2"/>
  <c r="B56" i="2"/>
  <c r="D56" i="2"/>
  <c r="A56" i="2"/>
  <c r="H55" i="2"/>
  <c r="D55" i="2"/>
  <c r="B55" i="2"/>
  <c r="A55" i="2"/>
  <c r="H54" i="2"/>
  <c r="B54" i="2"/>
  <c r="D54" i="2"/>
  <c r="A54" i="2"/>
  <c r="H86" i="2"/>
  <c r="D86" i="2"/>
  <c r="B86" i="2"/>
  <c r="A86" i="2"/>
  <c r="H85" i="2"/>
  <c r="B85" i="2"/>
  <c r="F85" i="2"/>
  <c r="D85" i="2"/>
  <c r="A85" i="2"/>
  <c r="H53" i="2"/>
  <c r="B53" i="2"/>
  <c r="F53" i="2"/>
  <c r="D53" i="2"/>
  <c r="A53" i="2"/>
  <c r="H52" i="2"/>
  <c r="F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84" i="2"/>
  <c r="D84" i="2"/>
  <c r="B84" i="2"/>
  <c r="A84" i="2"/>
  <c r="H49" i="2"/>
  <c r="B49" i="2"/>
  <c r="D49" i="2"/>
  <c r="A49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48" i="2"/>
  <c r="D48" i="2"/>
  <c r="B48" i="2"/>
  <c r="A48" i="2"/>
  <c r="H47" i="2"/>
  <c r="B47" i="2"/>
  <c r="D47" i="2"/>
  <c r="A47" i="2"/>
  <c r="H46" i="2"/>
  <c r="B46" i="2"/>
  <c r="D46" i="2"/>
  <c r="A4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45" i="2"/>
  <c r="B45" i="2"/>
  <c r="D45" i="2"/>
  <c r="A45" i="2"/>
  <c r="H69" i="2"/>
  <c r="D69" i="2"/>
  <c r="B69" i="2"/>
  <c r="A69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68" i="2"/>
  <c r="D68" i="2"/>
  <c r="B68" i="2"/>
  <c r="A68" i="2"/>
  <c r="H29" i="2"/>
  <c r="B29" i="2"/>
  <c r="D29" i="2"/>
  <c r="A29" i="2"/>
  <c r="H67" i="2"/>
  <c r="D67" i="2"/>
  <c r="B67" i="2"/>
  <c r="A67" i="2"/>
  <c r="H28" i="2"/>
  <c r="B28" i="2"/>
  <c r="D28" i="2"/>
  <c r="A28" i="2"/>
  <c r="H66" i="2"/>
  <c r="D66" i="2"/>
  <c r="B66" i="2"/>
  <c r="A66" i="2"/>
  <c r="H65" i="2"/>
  <c r="B65" i="2"/>
  <c r="D65" i="2"/>
  <c r="A65" i="2"/>
  <c r="H27" i="2"/>
  <c r="B27" i="2"/>
  <c r="D27" i="2"/>
  <c r="A27" i="2"/>
  <c r="H64" i="2"/>
  <c r="B64" i="2"/>
  <c r="D64" i="2"/>
  <c r="A64" i="2"/>
  <c r="H63" i="2"/>
  <c r="B63" i="2"/>
  <c r="D63" i="2"/>
  <c r="A63" i="2"/>
  <c r="H26" i="2"/>
  <c r="B26" i="2"/>
  <c r="D26" i="2"/>
  <c r="A26" i="2"/>
  <c r="H25" i="2"/>
  <c r="D25" i="2"/>
  <c r="B25" i="2"/>
  <c r="A25" i="2"/>
  <c r="H62" i="2"/>
  <c r="B62" i="2"/>
  <c r="D62" i="2"/>
  <c r="A62" i="2"/>
  <c r="H61" i="2"/>
  <c r="D61" i="2"/>
  <c r="B61" i="2"/>
  <c r="A61" i="2"/>
  <c r="H60" i="2"/>
  <c r="B60" i="2"/>
  <c r="D60" i="2"/>
  <c r="A60" i="2"/>
  <c r="H24" i="2"/>
  <c r="B24" i="2"/>
  <c r="D24" i="2"/>
  <c r="A24" i="2"/>
  <c r="H59" i="2"/>
  <c r="B59" i="2"/>
  <c r="D59" i="2"/>
  <c r="A59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58" i="2"/>
  <c r="B58" i="2"/>
  <c r="D58" i="2"/>
  <c r="A5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7" i="2"/>
  <c r="B57" i="2"/>
  <c r="D57" i="2"/>
  <c r="A57" i="2"/>
  <c r="Q98" i="1"/>
  <c r="Q97" i="1"/>
  <c r="Q96" i="1"/>
  <c r="F16" i="1"/>
  <c r="C17" i="1"/>
  <c r="Q83" i="1"/>
  <c r="Q84" i="1"/>
  <c r="Q85" i="1"/>
  <c r="Q86" i="1"/>
  <c r="Q87" i="1"/>
  <c r="Q88" i="1"/>
  <c r="Q90" i="1"/>
  <c r="Q94" i="1"/>
  <c r="Q93" i="1"/>
  <c r="Q92" i="1"/>
  <c r="Q91" i="1"/>
  <c r="Q78" i="1"/>
  <c r="K80" i="1"/>
  <c r="Q80" i="1"/>
  <c r="Q22" i="1"/>
  <c r="Q23" i="1"/>
  <c r="Q24" i="1"/>
  <c r="Q26" i="1"/>
  <c r="Q27" i="1"/>
  <c r="Q28" i="1"/>
  <c r="Q29" i="1"/>
  <c r="Q31" i="1"/>
  <c r="Q32" i="1"/>
  <c r="Q33" i="1"/>
  <c r="Q34" i="1"/>
  <c r="J35" i="1"/>
  <c r="Q35" i="1"/>
  <c r="Q36" i="1"/>
  <c r="Q38" i="1"/>
  <c r="Q42" i="1"/>
  <c r="Q43" i="1"/>
  <c r="Q46" i="1"/>
  <c r="Q49" i="1"/>
  <c r="Q51" i="1"/>
  <c r="J53" i="1"/>
  <c r="Q53" i="1"/>
  <c r="Q54" i="1"/>
  <c r="J55" i="1"/>
  <c r="Q55" i="1"/>
  <c r="Q56" i="1"/>
  <c r="Q57" i="1"/>
  <c r="Q58" i="1"/>
  <c r="Q59" i="1"/>
  <c r="Q60" i="1"/>
  <c r="Q61" i="1"/>
  <c r="Q62" i="1"/>
  <c r="Q63" i="1"/>
  <c r="Q64" i="1"/>
  <c r="Q65" i="1"/>
  <c r="Q66" i="1"/>
  <c r="J67" i="1"/>
  <c r="Q67" i="1"/>
  <c r="Q81" i="1"/>
  <c r="Q89" i="1"/>
  <c r="Q69" i="1"/>
  <c r="Q79" i="1"/>
  <c r="Q25" i="1"/>
  <c r="E68" i="2"/>
  <c r="F24" i="1" l="1"/>
  <c r="G24" i="1" s="1"/>
  <c r="J24" i="1" s="1"/>
  <c r="E13" i="2"/>
  <c r="E61" i="2"/>
  <c r="E102" i="1"/>
  <c r="F102" i="1" s="1"/>
  <c r="G102" i="1" s="1"/>
  <c r="K102" i="1" s="1"/>
  <c r="E24" i="2"/>
  <c r="E56" i="2"/>
  <c r="E97" i="1"/>
  <c r="E90" i="1"/>
  <c r="E69" i="2"/>
  <c r="E99" i="1"/>
  <c r="E100" i="1"/>
  <c r="F100" i="1" s="1"/>
  <c r="G100" i="1" s="1"/>
  <c r="K100" i="1" s="1"/>
  <c r="E23" i="2"/>
  <c r="E40" i="2"/>
  <c r="E92" i="1"/>
  <c r="G101" i="1"/>
  <c r="K101" i="1" s="1"/>
  <c r="E51" i="2"/>
  <c r="E29" i="1"/>
  <c r="E27" i="1"/>
  <c r="E22" i="1"/>
  <c r="E87" i="1"/>
  <c r="F87" i="1" s="1"/>
  <c r="E96" i="1"/>
  <c r="E94" i="1"/>
  <c r="F94" i="1" s="1"/>
  <c r="G94" i="1" s="1"/>
  <c r="K94" i="1" s="1"/>
  <c r="E89" i="1"/>
  <c r="F89" i="1" s="1"/>
  <c r="G89" i="1" s="1"/>
  <c r="I89" i="1" s="1"/>
  <c r="E31" i="1"/>
  <c r="G88" i="1"/>
  <c r="K88" i="1" s="1"/>
  <c r="F17" i="1"/>
  <c r="F92" i="1" l="1"/>
  <c r="G92" i="1" s="1"/>
  <c r="J92" i="1" s="1"/>
  <c r="E52" i="2"/>
  <c r="F31" i="1"/>
  <c r="G31" i="1" s="1"/>
  <c r="J31" i="1" s="1"/>
  <c r="E18" i="2"/>
  <c r="E50" i="2"/>
  <c r="F90" i="1"/>
  <c r="G90" i="1" s="1"/>
  <c r="N90" i="1" s="1"/>
  <c r="F97" i="1"/>
  <c r="G97" i="1" s="1"/>
  <c r="J97" i="1" s="1"/>
  <c r="E55" i="2"/>
  <c r="F96" i="1"/>
  <c r="G96" i="1" s="1"/>
  <c r="J96" i="1" s="1"/>
  <c r="E54" i="2"/>
  <c r="E11" i="2"/>
  <c r="F22" i="1"/>
  <c r="G22" i="1" s="1"/>
  <c r="F27" i="1"/>
  <c r="G27" i="1" s="1"/>
  <c r="J27" i="1" s="1"/>
  <c r="E15" i="2"/>
  <c r="E87" i="2"/>
  <c r="F99" i="1"/>
  <c r="G99" i="1" s="1"/>
  <c r="I99" i="1" s="1"/>
  <c r="F29" i="1"/>
  <c r="G29" i="1" s="1"/>
  <c r="J29" i="1" s="1"/>
  <c r="E17" i="2"/>
  <c r="C12" i="1"/>
  <c r="C11" i="1"/>
  <c r="O88" i="1" l="1"/>
  <c r="O26" i="1"/>
  <c r="O37" i="1"/>
  <c r="O33" i="1"/>
  <c r="O77" i="1"/>
  <c r="O38" i="1"/>
  <c r="O95" i="1"/>
  <c r="O86" i="1"/>
  <c r="O66" i="1"/>
  <c r="O21" i="1"/>
  <c r="O46" i="1"/>
  <c r="O52" i="1"/>
  <c r="O64" i="1"/>
  <c r="O87" i="1"/>
  <c r="O59" i="1"/>
  <c r="O62" i="1"/>
  <c r="O79" i="1"/>
  <c r="O100" i="1"/>
  <c r="O96" i="1"/>
  <c r="O68" i="1"/>
  <c r="O71" i="1"/>
  <c r="O65" i="1"/>
  <c r="O51" i="1"/>
  <c r="O36" i="1"/>
  <c r="O49" i="1"/>
  <c r="O60" i="1"/>
  <c r="O47" i="1"/>
  <c r="O48" i="1"/>
  <c r="O29" i="1"/>
  <c r="O99" i="1"/>
  <c r="O69" i="1"/>
  <c r="O24" i="1"/>
  <c r="O74" i="1"/>
  <c r="O101" i="1"/>
  <c r="O22" i="1"/>
  <c r="O35" i="1"/>
  <c r="O30" i="1"/>
  <c r="O25" i="1"/>
  <c r="O91" i="1"/>
  <c r="O44" i="1"/>
  <c r="O76" i="1"/>
  <c r="O23" i="1"/>
  <c r="O70" i="1"/>
  <c r="O40" i="1"/>
  <c r="O78" i="1"/>
  <c r="O34" i="1"/>
  <c r="O83" i="1"/>
  <c r="O93" i="1"/>
  <c r="O75" i="1"/>
  <c r="O90" i="1"/>
  <c r="O31" i="1"/>
  <c r="O50" i="1"/>
  <c r="O94" i="1"/>
  <c r="O61" i="1"/>
  <c r="O41" i="1"/>
  <c r="O42" i="1"/>
  <c r="O45" i="1"/>
  <c r="O82" i="1"/>
  <c r="O56" i="1"/>
  <c r="O84" i="1"/>
  <c r="O72" i="1"/>
  <c r="O54" i="1"/>
  <c r="O55" i="1"/>
  <c r="O98" i="1"/>
  <c r="O85" i="1"/>
  <c r="O57" i="1"/>
  <c r="O92" i="1"/>
  <c r="O63" i="1"/>
  <c r="O102" i="1"/>
  <c r="O39" i="1"/>
  <c r="O28" i="1"/>
  <c r="C15" i="1"/>
  <c r="O32" i="1"/>
  <c r="O80" i="1"/>
  <c r="O81" i="1"/>
  <c r="O27" i="1"/>
  <c r="O43" i="1"/>
  <c r="O67" i="1"/>
  <c r="O89" i="1"/>
  <c r="O58" i="1"/>
  <c r="O73" i="1"/>
  <c r="O97" i="1"/>
  <c r="O53" i="1"/>
  <c r="C16" i="1"/>
  <c r="D18" i="1" s="1"/>
  <c r="J22" i="1"/>
  <c r="C18" i="1" l="1"/>
  <c r="F18" i="1"/>
  <c r="F19" i="1" s="1"/>
</calcChain>
</file>

<file path=xl/sharedStrings.xml><?xml version="1.0" encoding="utf-8"?>
<sst xmlns="http://schemas.openxmlformats.org/spreadsheetml/2006/main" count="804" uniqueCount="355">
  <si>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</si>
  <si>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</si>
  <si>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</si>
  <si>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</si>
  <si>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</si>
  <si>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</si>
  <si>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</si>
  <si>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</si>
  <si>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</si>
  <si>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</si>
  <si>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</si>
  <si>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</si>
  <si>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</si>
  <si>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</si>
  <si>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</si>
  <si>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</si>
  <si>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</si>
  <si>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</si>
  <si>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</si>
  <si>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</si>
  <si>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</si>
  <si>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</si>
  <si>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</si>
  <si>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</si>
  <si>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</si>
  <si>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</si>
  <si>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</si>
  <si>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</si>
  <si>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</si>
  <si>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</si>
  <si>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Bull.109</t>
  </si>
  <si>
    <t>B</t>
  </si>
  <si>
    <t>Dedoch A</t>
  </si>
  <si>
    <t>BBSAG Bull.115</t>
  </si>
  <si>
    <t>Richter (1958)</t>
  </si>
  <si>
    <t>Schewick (1941)</t>
  </si>
  <si>
    <t>Romano (1969)</t>
  </si>
  <si>
    <t>Borovicka (1992)</t>
  </si>
  <si>
    <t>Dedoch (1992)</t>
  </si>
  <si>
    <t>Zejda et al. (1995)</t>
  </si>
  <si>
    <t>IBVS 5294</t>
  </si>
  <si>
    <t>IBVS 4887</t>
  </si>
  <si>
    <t>IBVS 4888</t>
  </si>
  <si>
    <t>EA</t>
  </si>
  <si>
    <t># of data points:</t>
  </si>
  <si>
    <t>IBVS 5731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</si>
  <si>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</si>
  <si>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</si>
  <si>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</si>
  <si>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</si>
  <si>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</si>
  <si>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</si>
  <si>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</si>
  <si>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</si>
  <si>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</si>
  <si>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</si>
  <si>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</si>
  <si>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CCD</t>
  </si>
  <si>
    <t>OEJV 0107</t>
  </si>
  <si>
    <t>Add cycle</t>
  </si>
  <si>
    <t>Old Cycle</t>
  </si>
  <si>
    <t>IBVS 5959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</si>
  <si>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</si>
  <si>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</si>
  <si>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</si>
  <si>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</si>
  <si>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</si>
  <si>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</si>
  <si>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</si>
  <si>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</si>
  <si>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</si>
  <si>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</si>
  <si>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2425841.571 </t>
  </si>
  <si>
    <t> 18.08.1929 01:42 </t>
  </si>
  <si>
    <t> -0.017 </t>
  </si>
  <si>
    <t>P </t>
  </si>
  <si>
    <t> H.van Schewick </t>
  </si>
  <si>
    <t> KVBB 24.98 </t>
  </si>
  <si>
    <t>2426206.465 </t>
  </si>
  <si>
    <t> 17.08.1930 23:09 </t>
  </si>
  <si>
    <t> 0.024 </t>
  </si>
  <si>
    <t> G.Richter </t>
  </si>
  <si>
    <t> MVS 352 </t>
  </si>
  <si>
    <t>2427298.497 </t>
  </si>
  <si>
    <t> 13.08.1933 23:55 </t>
  </si>
  <si>
    <t> -0.012 </t>
  </si>
  <si>
    <t>2427298.500 </t>
  </si>
  <si>
    <t> 14.08.1933 00:00 </t>
  </si>
  <si>
    <t> -0.009 </t>
  </si>
  <si>
    <t>2427313.464 </t>
  </si>
  <si>
    <t> 28.08.1933 23:08 </t>
  </si>
  <si>
    <t> -0.005 </t>
  </si>
  <si>
    <t>2427313.467 </t>
  </si>
  <si>
    <t> 28.08.1933 23:12 </t>
  </si>
  <si>
    <t> -0.002 </t>
  </si>
  <si>
    <t>2428435.434 </t>
  </si>
  <si>
    <t> 23.09.1936 22:24 </t>
  </si>
  <si>
    <t> -0.022 </t>
  </si>
  <si>
    <t>2428819.424 </t>
  </si>
  <si>
    <t> 12.10.1937 22:10 </t>
  </si>
  <si>
    <t> -0.001 </t>
  </si>
  <si>
    <t>2429488.456 </t>
  </si>
  <si>
    <t> 12.08.1939 22:56 </t>
  </si>
  <si>
    <t> -0.006 </t>
  </si>
  <si>
    <t>2430375.253 </t>
  </si>
  <si>
    <t> 15.01.1942 18:04 </t>
  </si>
  <si>
    <t> 0.006 </t>
  </si>
  <si>
    <t>2431703.363 </t>
  </si>
  <si>
    <t> 04.09.1945 20:42 </t>
  </si>
  <si>
    <t> 0.015 </t>
  </si>
  <si>
    <t>2432775.456 </t>
  </si>
  <si>
    <t> 11.08.1948 22:56 </t>
  </si>
  <si>
    <t> -0.013 </t>
  </si>
  <si>
    <t>2433204.308 </t>
  </si>
  <si>
    <t> 14.10.1949 19:23 </t>
  </si>
  <si>
    <t> -0.010 </t>
  </si>
  <si>
    <t>2433887.457 </t>
  </si>
  <si>
    <t> 28.08.1951 22:58 </t>
  </si>
  <si>
    <t> -0.026 </t>
  </si>
  <si>
    <t>2435275.449 </t>
  </si>
  <si>
    <t> 16.06.1955 22:46 </t>
  </si>
  <si>
    <t> 0.026 </t>
  </si>
  <si>
    <t>2435369.359 </t>
  </si>
  <si>
    <t> 18.09.1955 20:36 </t>
  </si>
  <si>
    <t> 0.021 </t>
  </si>
  <si>
    <t>2435629.479 </t>
  </si>
  <si>
    <t> 04.06.1956 23:29 </t>
  </si>
  <si>
    <t> 0.007 </t>
  </si>
  <si>
    <t>2436072.453 </t>
  </si>
  <si>
    <t> 21.08.1957 22:52 </t>
  </si>
  <si>
    <t> 0.003 </t>
  </si>
  <si>
    <t>2436127.322 </t>
  </si>
  <si>
    <t> 15.10.1957 19:43 </t>
  </si>
  <si>
    <t> 0.020 </t>
  </si>
  <si>
    <t>2436137.293 </t>
  </si>
  <si>
    <t> 25.10.1957 19:01 </t>
  </si>
  <si>
    <t> 0.017 </t>
  </si>
  <si>
    <t>2436751.500 </t>
  </si>
  <si>
    <t> 02.07.1959 00:00 </t>
  </si>
  <si>
    <t> 0.040 </t>
  </si>
  <si>
    <t> G.Romano </t>
  </si>
  <si>
    <t> MSAI 40.391 </t>
  </si>
  <si>
    <t>2437130.430 </t>
  </si>
  <si>
    <t> 14.07.1960 22:19 </t>
  </si>
  <si>
    <t>2437149.543 </t>
  </si>
  <si>
    <t> 03.08.1960 01:01 </t>
  </si>
  <si>
    <t> -0.014 </t>
  </si>
  <si>
    <t>2437174.522 </t>
  </si>
  <si>
    <t> 28.08.1960 00:31 </t>
  </si>
  <si>
    <t> 0.031 </t>
  </si>
  <si>
    <t>2437190.320 </t>
  </si>
  <si>
    <t> 12.09.1960 19:40 </t>
  </si>
  <si>
    <t> 0.039 </t>
  </si>
  <si>
    <t>2437224.385 </t>
  </si>
  <si>
    <t> 16.10.1960 21:14 </t>
  </si>
  <si>
    <t> 0.028 </t>
  </si>
  <si>
    <t>2437523.504 </t>
  </si>
  <si>
    <t> 12.08.1961 00:05 </t>
  </si>
  <si>
    <t> -0.049 </t>
  </si>
  <si>
    <t>2437848.507 </t>
  </si>
  <si>
    <t> 03.07.1962 00:10 </t>
  </si>
  <si>
    <t> -0.007 </t>
  </si>
  <si>
    <t>2439699.373 </t>
  </si>
  <si>
    <t> 27.07.1967 20:57 </t>
  </si>
  <si>
    <t> -0.004 </t>
  </si>
  <si>
    <t>2439788.292 </t>
  </si>
  <si>
    <t> 24.10.1967 19:00 </t>
  </si>
  <si>
    <t>2440053.426 </t>
  </si>
  <si>
    <t> 15.07.1968 22:13 </t>
  </si>
  <si>
    <t>2440117.429 </t>
  </si>
  <si>
    <t> 17.09.1968 22:17 </t>
  </si>
  <si>
    <t>2447670.496 </t>
  </si>
  <si>
    <t> 23.05.1989 23:54 </t>
  </si>
  <si>
    <t> 0.022 </t>
  </si>
  <si>
    <t>V </t>
  </si>
  <si>
    <t> J.Borovicka </t>
  </si>
  <si>
    <t> BRNO 30 </t>
  </si>
  <si>
    <t>2447670.501 </t>
  </si>
  <si>
    <t> 24.05.1989 00:01 </t>
  </si>
  <si>
    <t> 0.027 </t>
  </si>
  <si>
    <t> A.Dedoch </t>
  </si>
  <si>
    <t>2448222.346 </t>
  </si>
  <si>
    <t> 26.11.1990 20:18 </t>
  </si>
  <si>
    <t> BRNO 31 </t>
  </si>
  <si>
    <t>2448222.351 </t>
  </si>
  <si>
    <t> 26.11.1990 20:25 </t>
  </si>
  <si>
    <t>2449171.452 </t>
  </si>
  <si>
    <t> 02.07.1993 22:50 </t>
  </si>
  <si>
    <t> 0.008 </t>
  </si>
  <si>
    <t>2449171.460 </t>
  </si>
  <si>
    <t> 02.07.1993 23:02 </t>
  </si>
  <si>
    <t> 0.016 </t>
  </si>
  <si>
    <t> P.Hajek </t>
  </si>
  <si>
    <t>2449171.468 </t>
  </si>
  <si>
    <t> 02.07.1993 23:13 </t>
  </si>
  <si>
    <t> P.Stepan </t>
  </si>
  <si>
    <t>2449181.433 </t>
  </si>
  <si>
    <t> 12.07.1993 22:23 </t>
  </si>
  <si>
    <t>2449186.418 </t>
  </si>
  <si>
    <t> 17.07.1993 22:01 </t>
  </si>
  <si>
    <t> K.Koss </t>
  </si>
  <si>
    <t>2449186.420 </t>
  </si>
  <si>
    <t> 17.07.1993 22:04 </t>
  </si>
  <si>
    <t> K.Mokry </t>
  </si>
  <si>
    <t>2449186.425 </t>
  </si>
  <si>
    <t> 17.07.1993 22:12 </t>
  </si>
  <si>
    <t> M.Tichy </t>
  </si>
  <si>
    <t>2449186.426 </t>
  </si>
  <si>
    <t> 17.07.1993 22:13 </t>
  </si>
  <si>
    <t> 0.023 </t>
  </si>
  <si>
    <t>2449595.350 </t>
  </si>
  <si>
    <t> 30.08.1994 20:24 </t>
  </si>
  <si>
    <t> 0.045 </t>
  </si>
  <si>
    <t>2449599.483 </t>
  </si>
  <si>
    <t> 03.09.1994 23:35 </t>
  </si>
  <si>
    <t>2449919.4572 </t>
  </si>
  <si>
    <t> 20.07.1995 22:58 </t>
  </si>
  <si>
    <t> 0.0221 </t>
  </si>
  <si>
    <t>E </t>
  </si>
  <si>
    <t>?</t>
  </si>
  <si>
    <t> R.Diethelm </t>
  </si>
  <si>
    <t> BBS 109 </t>
  </si>
  <si>
    <t>2449949.3873 </t>
  </si>
  <si>
    <t> 19.08.1995 21:17 </t>
  </si>
  <si>
    <t> 0.0326 </t>
  </si>
  <si>
    <t> R.Matus </t>
  </si>
  <si>
    <t> BRNO 32 </t>
  </si>
  <si>
    <t>2449949.3922 </t>
  </si>
  <si>
    <t> 19.08.1995 21:24 </t>
  </si>
  <si>
    <t> 0.0375 </t>
  </si>
  <si>
    <t> M.Vanko </t>
  </si>
  <si>
    <t>2449949.3936 </t>
  </si>
  <si>
    <t> 19.08.1995 21:26 </t>
  </si>
  <si>
    <t> 0.0389 </t>
  </si>
  <si>
    <t> S.Parimucha </t>
  </si>
  <si>
    <t>2449949.3984 </t>
  </si>
  <si>
    <t> 19.08.1995 21:33 </t>
  </si>
  <si>
    <t> 0.0437 </t>
  </si>
  <si>
    <t> J.Ondrus </t>
  </si>
  <si>
    <t>2449954.3665 </t>
  </si>
  <si>
    <t> 24.08.1995 20:47 </t>
  </si>
  <si>
    <t> 0.0252 </t>
  </si>
  <si>
    <t>2449954.3672 </t>
  </si>
  <si>
    <t> 24.08.1995 20:48 </t>
  </si>
  <si>
    <t> 0.0259 </t>
  </si>
  <si>
    <t>2449954.3679 </t>
  </si>
  <si>
    <t> 24.08.1995 20:49 </t>
  </si>
  <si>
    <t> 0.0266 </t>
  </si>
  <si>
    <t>2449954.3693 </t>
  </si>
  <si>
    <t> 24.08.1995 20:51 </t>
  </si>
  <si>
    <t> 0.0280 </t>
  </si>
  <si>
    <t> M.Stefanco </t>
  </si>
  <si>
    <t>2450234.4466 </t>
  </si>
  <si>
    <t> 30.05.1996 22:43 </t>
  </si>
  <si>
    <t> 0.0240 </t>
  </si>
  <si>
    <t> J.Safar </t>
  </si>
  <si>
    <t>IBVS 4887 </t>
  </si>
  <si>
    <t>2450583.499 </t>
  </si>
  <si>
    <t> 14.05.1997 23:58 </t>
  </si>
  <si>
    <t> 0.014 </t>
  </si>
  <si>
    <t> BBS 115 </t>
  </si>
  <si>
    <t>2450947.5353 </t>
  </si>
  <si>
    <t> 14.05.1998 00:50 </t>
  </si>
  <si>
    <t> 0.0274 </t>
  </si>
  <si>
    <t> M.Zejda </t>
  </si>
  <si>
    <t>IBVS 4888 </t>
  </si>
  <si>
    <t>2451774.5035 </t>
  </si>
  <si>
    <t> 18.08.2000 00:05 </t>
  </si>
  <si>
    <t> 0.0494 </t>
  </si>
  <si>
    <t> Eshankulova&amp;Zakirov </t>
  </si>
  <si>
    <t>IBVS 5294 </t>
  </si>
  <si>
    <t>2451789.422 </t>
  </si>
  <si>
    <t> 01.09.2000 22:07 </t>
  </si>
  <si>
    <t> P.Novotná </t>
  </si>
  <si>
    <t>OEJV 0074 </t>
  </si>
  <si>
    <t>2451789.433 </t>
  </si>
  <si>
    <t> 01.09.2000 22:23 </t>
  </si>
  <si>
    <t> 0.019 </t>
  </si>
  <si>
    <t> J.Cechal </t>
  </si>
  <si>
    <t>2451789.435 </t>
  </si>
  <si>
    <t> 01.09.2000 22:26 </t>
  </si>
  <si>
    <t> B.Procházková </t>
  </si>
  <si>
    <t>2451789.439 </t>
  </si>
  <si>
    <t> 01.09.2000 22:32 </t>
  </si>
  <si>
    <t> 0.025 </t>
  </si>
  <si>
    <t> O.Bracek </t>
  </si>
  <si>
    <t>2451789.458 </t>
  </si>
  <si>
    <t> 01.09.2000 22:59 </t>
  </si>
  <si>
    <t> 0.044 </t>
  </si>
  <si>
    <t> J.Goždál </t>
  </si>
  <si>
    <t>2451839.30500 </t>
  </si>
  <si>
    <t> 21.10.2000 19:19 </t>
  </si>
  <si>
    <t> 0.02500 </t>
  </si>
  <si>
    <t>C </t>
  </si>
  <si>
    <t>o</t>
  </si>
  <si>
    <t> P.Hájek </t>
  </si>
  <si>
    <t>2452115.2334 </t>
  </si>
  <si>
    <t> 24.07.2001 17:36 </t>
  </si>
  <si>
    <t> 0.0276 </t>
  </si>
  <si>
    <t>2452448.50470 </t>
  </si>
  <si>
    <t> 23.06.2002 00:06 </t>
  </si>
  <si>
    <t> 0.02716 </t>
  </si>
  <si>
    <t> Motl et al. </t>
  </si>
  <si>
    <t>2453619.5287 </t>
  </si>
  <si>
    <t> 06.09.2005 00:41 </t>
  </si>
  <si>
    <t> 0.0289 </t>
  </si>
  <si>
    <t>-I</t>
  </si>
  <si>
    <t> Rätz </t>
  </si>
  <si>
    <t>BAVM 178 </t>
  </si>
  <si>
    <t>2453895.4515 </t>
  </si>
  <si>
    <t> 08.06.2006 22:50 </t>
  </si>
  <si>
    <t>32002</t>
  </si>
  <si>
    <t> R. Diethelm </t>
  </si>
  <si>
    <t>IBVS 5713 </t>
  </si>
  <si>
    <t>2454259.4781 </t>
  </si>
  <si>
    <t> 07.06.2007 23:28 </t>
  </si>
  <si>
    <t>32440</t>
  </si>
  <si>
    <t> 0.0300 </t>
  </si>
  <si>
    <t> F.Agerer </t>
  </si>
  <si>
    <t>BAVM 186 </t>
  </si>
  <si>
    <t>2454269.4507 </t>
  </si>
  <si>
    <t> 17.06.2007 22:49 </t>
  </si>
  <si>
    <t>32452</t>
  </si>
  <si>
    <t> 0.0293 </t>
  </si>
  <si>
    <t>R</t>
  </si>
  <si>
    <t> M.Lehky </t>
  </si>
  <si>
    <t>OEJV 0107 </t>
  </si>
  <si>
    <t>2454707.4437 </t>
  </si>
  <si>
    <t> 28.08.2008 22:38 </t>
  </si>
  <si>
    <t>32979</t>
  </si>
  <si>
    <t> 0.0317 </t>
  </si>
  <si>
    <t>BAVM 203 </t>
  </si>
  <si>
    <t>2455371.4949 </t>
  </si>
  <si>
    <t> 23.06.2010 23:52 </t>
  </si>
  <si>
    <t>33778</t>
  </si>
  <si>
    <t> 0.0327 </t>
  </si>
  <si>
    <t> U.Schmidt </t>
  </si>
  <si>
    <t>BAVM 214 </t>
  </si>
  <si>
    <t>2455376.4809 </t>
  </si>
  <si>
    <t> 28.06.2010 23:32 </t>
  </si>
  <si>
    <t>33784</t>
  </si>
  <si>
    <t> 0.0321 </t>
  </si>
  <si>
    <t> M.&amp; K.Rätz </t>
  </si>
  <si>
    <t>BAVM 220 </t>
  </si>
  <si>
    <t>2455740.5041 </t>
  </si>
  <si>
    <t> 28.06.2011 00:05 </t>
  </si>
  <si>
    <t>34222</t>
  </si>
  <si>
    <t>2455799.5126 </t>
  </si>
  <si>
    <t> 26.08.2011 00:18 </t>
  </si>
  <si>
    <t>34293</t>
  </si>
  <si>
    <t> 0.0330 </t>
  </si>
  <si>
    <t>BAVM 225 </t>
  </si>
  <si>
    <t>BAD?</t>
  </si>
  <si>
    <t>JAVSO 49, 108</t>
  </si>
  <si>
    <t>V0443 Cyg / GSC 03152-01283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</si>
</sst>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9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10" fillId="0" borderId="0" xfId="0" applyFont="1" applyAlignment="1"/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V0443 Cyg - O-C Diagr.</a:t>
            </a:r>
          </a:p>
        </c:rich>
      </c:tx>
      <c:layout>
        <c:manualLayout>
          <c:xMode val="edge"/>
          <c:yMode val="edge"/>
          <c:x val="0.350970573122804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769252958613219"/>
          <c:w val="0.7936521605836650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2-42E8-A3E9-57276CD54E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3.0000000000000001E-3</c:v>
                  </c:pt>
                  <c:pt idx="58">
                    <c:v>8.0000000000000002E-3</c:v>
                  </c:pt>
                  <c:pt idx="59">
                    <c:v>1.6999999999999999E-3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0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1.6999999999999999E-3</c:v>
                  </c:pt>
                  <c:pt idx="76">
                    <c:v>1E-4</c:v>
                  </c:pt>
                  <c:pt idx="77">
                    <c:v>5.9999999999999995E-4</c:v>
                  </c:pt>
                  <c:pt idx="78">
                    <c:v>0</c:v>
                  </c:pt>
                  <c:pt idx="79">
                    <c:v>5.7000000000000002E-3</c:v>
                  </c:pt>
                  <c:pt idx="80">
                    <c:v>2.0000000000000001E-4</c:v>
                  </c:pt>
                  <c:pt idx="81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3.0000000000000001E-3</c:v>
                  </c:pt>
                  <c:pt idx="58">
                    <c:v>8.0000000000000002E-3</c:v>
                  </c:pt>
                  <c:pt idx="59">
                    <c:v>1.6999999999999999E-3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4.0000000000000001E-3</c:v>
                  </c:pt>
                  <c:pt idx="69">
                    <c:v>0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1.6999999999999999E-3</c:v>
                  </c:pt>
                  <c:pt idx="76">
                    <c:v>1E-4</c:v>
                  </c:pt>
                  <c:pt idx="77">
                    <c:v>5.9999999999999995E-4</c:v>
                  </c:pt>
                  <c:pt idx="78">
                    <c:v>0</c:v>
                  </c:pt>
                  <c:pt idx="79">
                    <c:v>5.7000000000000002E-3</c:v>
                  </c:pt>
                  <c:pt idx="80">
                    <c:v>2.0000000000000001E-4</c:v>
                  </c:pt>
                  <c:pt idx="8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-1.6719899998861365E-2</c:v>
                </c:pt>
                <c:pt idx="9">
                  <c:v>-5.9795000015583355E-3</c:v>
                </c:pt>
                <c:pt idx="16">
                  <c:v>2.1391299997048918E-2</c:v>
                </c:pt>
                <c:pt idx="18">
                  <c:v>3.353100000822451E-3</c:v>
                </c:pt>
                <c:pt idx="19">
                  <c:v>1.964090000547003E-2</c:v>
                </c:pt>
                <c:pt idx="20">
                  <c:v>1.7420500000298489E-2</c:v>
                </c:pt>
                <c:pt idx="23">
                  <c:v>-1.4450100003159605E-2</c:v>
                </c:pt>
                <c:pt idx="24">
                  <c:v>3.1498899996222463E-2</c:v>
                </c:pt>
                <c:pt idx="26">
                  <c:v>2.8396900001098402E-2</c:v>
                </c:pt>
                <c:pt idx="27">
                  <c:v>-4.9215099999855738E-2</c:v>
                </c:pt>
                <c:pt idx="29">
                  <c:v>-4.4657000034931116E-3</c:v>
                </c:pt>
                <c:pt idx="31">
                  <c:v>-7.8989999747136608E-4</c:v>
                </c:pt>
                <c:pt idx="47">
                  <c:v>2.2083900003053714E-2</c:v>
                </c:pt>
                <c:pt idx="49">
                  <c:v>3.256820000387961E-2</c:v>
                </c:pt>
                <c:pt idx="50">
                  <c:v>3.7468200003786478E-2</c:v>
                </c:pt>
                <c:pt idx="51">
                  <c:v>3.8868200004799291E-2</c:v>
                </c:pt>
                <c:pt idx="52">
                  <c:v>4.3668199999956414E-2</c:v>
                </c:pt>
                <c:pt idx="53">
                  <c:v>2.515799999673618E-2</c:v>
                </c:pt>
                <c:pt idx="54">
                  <c:v>2.5858000000880565E-2</c:v>
                </c:pt>
                <c:pt idx="55">
                  <c:v>2.6557999997748993E-2</c:v>
                </c:pt>
                <c:pt idx="58">
                  <c:v>1.3671100001374725E-2</c:v>
                </c:pt>
                <c:pt idx="61">
                  <c:v>4.9435000000812579E-2</c:v>
                </c:pt>
                <c:pt idx="68">
                  <c:v>2.7238000002398621E-2</c:v>
                </c:pt>
                <c:pt idx="74">
                  <c:v>3.1735700002172962E-2</c:v>
                </c:pt>
                <c:pt idx="78">
                  <c:v>3.3001900003000628E-2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2-42E8-A3E9-57276CD54E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">
                  <c:v>2.3633800003153738E-2</c:v>
                </c:pt>
                <c:pt idx="2">
                  <c:v>-1.1999999998806743E-2</c:v>
                </c:pt>
                <c:pt idx="3">
                  <c:v>-8.9999999981955625E-3</c:v>
                </c:pt>
                <c:pt idx="5">
                  <c:v>-4.8305999989679549E-3</c:v>
                </c:pt>
                <c:pt idx="6">
                  <c:v>-1.8305999983567744E-3</c:v>
                </c:pt>
                <c:pt idx="7">
                  <c:v>-2.2125599996797973E-2</c:v>
                </c:pt>
                <c:pt idx="8">
                  <c:v>-1.1109999977634288E-3</c:v>
                </c:pt>
                <c:pt idx="10">
                  <c:v>5.5066000022634398E-3</c:v>
                </c:pt>
                <c:pt idx="11">
                  <c:v>1.4990000003308523E-2</c:v>
                </c:pt>
                <c:pt idx="12">
                  <c:v>-1.320300000224961E-2</c:v>
                </c:pt>
                <c:pt idx="13">
                  <c:v>-9.6802000043680891E-3</c:v>
                </c:pt>
                <c:pt idx="14">
                  <c:v>-2.6277599994500633E-2</c:v>
                </c:pt>
                <c:pt idx="15">
                  <c:v>2.5883400005113799E-2</c:v>
                </c:pt>
                <c:pt idx="17">
                  <c:v>6.5592000028118491E-3</c:v>
                </c:pt>
                <c:pt idx="21">
                  <c:v>4.0264199997182004E-2</c:v>
                </c:pt>
                <c:pt idx="22">
                  <c:v>-1.2110999996366445E-2</c:v>
                </c:pt>
                <c:pt idx="25">
                  <c:v>3.856660000019474E-2</c:v>
                </c:pt>
                <c:pt idx="28">
                  <c:v>-6.9798000040464103E-3</c:v>
                </c:pt>
                <c:pt idx="30">
                  <c:v>-1.3347599997359794E-2</c:v>
                </c:pt>
                <c:pt idx="32">
                  <c:v>7.379199996648822E-3</c:v>
                </c:pt>
                <c:pt idx="33">
                  <c:v>2.2129599994514138E-2</c:v>
                </c:pt>
                <c:pt idx="34">
                  <c:v>2.7129599991894793E-2</c:v>
                </c:pt>
                <c:pt idx="35">
                  <c:v>2.0600800002284814E-2</c:v>
                </c:pt>
                <c:pt idx="36">
                  <c:v>2.5600800006941427E-2</c:v>
                </c:pt>
                <c:pt idx="37">
                  <c:v>8.4593999999924563E-3</c:v>
                </c:pt>
                <c:pt idx="38">
                  <c:v>1.6459400001622271E-2</c:v>
                </c:pt>
                <c:pt idx="39">
                  <c:v>2.4459400003252085E-2</c:v>
                </c:pt>
                <c:pt idx="40">
                  <c:v>1.6238999996858183E-2</c:v>
                </c:pt>
                <c:pt idx="41">
                  <c:v>1.4628800003265496E-2</c:v>
                </c:pt>
                <c:pt idx="42">
                  <c:v>1.662880000367295E-2</c:v>
                </c:pt>
                <c:pt idx="43">
                  <c:v>2.1628800008329563E-2</c:v>
                </c:pt>
                <c:pt idx="44">
                  <c:v>2.2628800004895311E-2</c:v>
                </c:pt>
                <c:pt idx="45">
                  <c:v>2.2628800004895311E-2</c:v>
                </c:pt>
                <c:pt idx="46">
                  <c:v>4.4592400001420174E-2</c:v>
                </c:pt>
                <c:pt idx="56">
                  <c:v>2.7957999998761807E-2</c:v>
                </c:pt>
                <c:pt idx="60">
                  <c:v>4.8934999998891726E-2</c:v>
                </c:pt>
                <c:pt idx="70">
                  <c:v>2.8861000006145332E-2</c:v>
                </c:pt>
                <c:pt idx="71">
                  <c:v>2.5896600003761705E-2</c:v>
                </c:pt>
                <c:pt idx="72">
                  <c:v>2.9952000004414003E-2</c:v>
                </c:pt>
                <c:pt idx="75">
                  <c:v>3.2677399998647161E-2</c:v>
                </c:pt>
                <c:pt idx="76">
                  <c:v>3.2067200001620222E-2</c:v>
                </c:pt>
                <c:pt idx="77">
                  <c:v>3.2722600000852253E-2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2-42E8-A3E9-57276CD54E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48">
                  <c:v>2.2129400000267196E-2</c:v>
                </c:pt>
                <c:pt idx="57">
                  <c:v>2.3985100000572857E-2</c:v>
                </c:pt>
                <c:pt idx="59">
                  <c:v>2.7426500004366972E-2</c:v>
                </c:pt>
                <c:pt idx="62">
                  <c:v>8.8044000076479279E-3</c:v>
                </c:pt>
                <c:pt idx="63">
                  <c:v>1.9904400003724732E-2</c:v>
                </c:pt>
                <c:pt idx="64">
                  <c:v>2.1304400004737545E-2</c:v>
                </c:pt>
                <c:pt idx="65">
                  <c:v>2.540440000302624E-2</c:v>
                </c:pt>
                <c:pt idx="66">
                  <c:v>4.4204400008311495E-2</c:v>
                </c:pt>
                <c:pt idx="67">
                  <c:v>2.500240000517806E-2</c:v>
                </c:pt>
                <c:pt idx="73">
                  <c:v>2.9361599998082966E-2</c:v>
                </c:pt>
                <c:pt idx="79">
                  <c:v>3.4604299995407928E-2</c:v>
                </c:pt>
                <c:pt idx="80">
                  <c:v>3.907220000110101E-2</c:v>
                </c:pt>
                <c:pt idx="81">
                  <c:v>3.8961999998718966E-2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2-42E8-A3E9-57276CD54E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2-42E8-A3E9-57276CD54E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2-42E8-A3E9-57276CD54E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0</c:v>
                  </c:pt>
                  <c:pt idx="9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69">
                  <c:v>2.715629999875091E-2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2-42E8-A3E9-57276CD54E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-8.2877837880435592E-3</c:v>
                </c:pt>
                <c:pt idx="1">
                  <c:v>-7.7771172321365149E-3</c:v>
                </c:pt>
                <c:pt idx="2">
                  <c:v>-6.2486073130890094E-3</c:v>
                </c:pt>
                <c:pt idx="3">
                  <c:v>-6.2486073130890094E-3</c:v>
                </c:pt>
                <c:pt idx="4">
                  <c:v>-6.2486073130890094E-3</c:v>
                </c:pt>
                <c:pt idx="5">
                  <c:v>-6.2276688210472627E-3</c:v>
                </c:pt>
                <c:pt idx="6">
                  <c:v>-6.2276688210472627E-3</c:v>
                </c:pt>
                <c:pt idx="7">
                  <c:v>-4.6572819179162631E-3</c:v>
                </c:pt>
                <c:pt idx="8">
                  <c:v>-4.1198606221780985E-3</c:v>
                </c:pt>
                <c:pt idx="9">
                  <c:v>-3.1834447280888736E-3</c:v>
                </c:pt>
                <c:pt idx="10">
                  <c:v>-1.9422574498364469E-3</c:v>
                </c:pt>
                <c:pt idx="11">
                  <c:v>-8.3384656352492904E-5</c:v>
                </c:pt>
                <c:pt idx="12">
                  <c:v>1.4172072733060178E-3</c:v>
                </c:pt>
                <c:pt idx="13">
                  <c:v>2.0174440451694222E-3</c:v>
                </c:pt>
                <c:pt idx="14">
                  <c:v>2.9736351817425191E-3</c:v>
                </c:pt>
                <c:pt idx="15">
                  <c:v>4.9162619433934587E-3</c:v>
                </c:pt>
                <c:pt idx="16">
                  <c:v>5.047709143433313E-3</c:v>
                </c:pt>
                <c:pt idx="17">
                  <c:v>5.4118062550481301E-3</c:v>
                </c:pt>
                <c:pt idx="18">
                  <c:v>6.0318182693954066E-3</c:v>
                </c:pt>
                <c:pt idx="19">
                  <c:v>6.1085927402151439E-3</c:v>
                </c:pt>
                <c:pt idx="20">
                  <c:v>6.1225517349096422E-3</c:v>
                </c:pt>
                <c:pt idx="21">
                  <c:v>6.9821931581791289E-3</c:v>
                </c:pt>
                <c:pt idx="22">
                  <c:v>7.5126349565700443E-3</c:v>
                </c:pt>
                <c:pt idx="23">
                  <c:v>7.5393896964011647E-3</c:v>
                </c:pt>
                <c:pt idx="24">
                  <c:v>7.5742871831374105E-3</c:v>
                </c:pt>
                <c:pt idx="25">
                  <c:v>7.5963889247370308E-3</c:v>
                </c:pt>
                <c:pt idx="26">
                  <c:v>7.6440821566098986E-3</c:v>
                </c:pt>
                <c:pt idx="27">
                  <c:v>8.0628519974448327E-3</c:v>
                </c:pt>
                <c:pt idx="28">
                  <c:v>8.5176825745738836E-3</c:v>
                </c:pt>
                <c:pt idx="29">
                  <c:v>1.1108239339961096E-2</c:v>
                </c:pt>
                <c:pt idx="30">
                  <c:v>1.1232707042653702E-2</c:v>
                </c:pt>
                <c:pt idx="31">
                  <c:v>1.1603783651615768E-2</c:v>
                </c:pt>
                <c:pt idx="32">
                  <c:v>1.1693353867572129E-2</c:v>
                </c:pt>
                <c:pt idx="33">
                  <c:v>2.2264965849538441E-2</c:v>
                </c:pt>
                <c:pt idx="34">
                  <c:v>2.2264965849538441E-2</c:v>
                </c:pt>
                <c:pt idx="35">
                  <c:v>2.3037363555967319E-2</c:v>
                </c:pt>
                <c:pt idx="36">
                  <c:v>2.3037363555967319E-2</c:v>
                </c:pt>
                <c:pt idx="37">
                  <c:v>2.4365794551060357E-2</c:v>
                </c:pt>
                <c:pt idx="38">
                  <c:v>2.4365794551060357E-2</c:v>
                </c:pt>
                <c:pt idx="39">
                  <c:v>2.4365794551060357E-2</c:v>
                </c:pt>
                <c:pt idx="40">
                  <c:v>2.4379753545754855E-2</c:v>
                </c:pt>
                <c:pt idx="41">
                  <c:v>2.4386733043102102E-2</c:v>
                </c:pt>
                <c:pt idx="42">
                  <c:v>2.4386733043102102E-2</c:v>
                </c:pt>
                <c:pt idx="43">
                  <c:v>2.4386733043102102E-2</c:v>
                </c:pt>
                <c:pt idx="44">
                  <c:v>2.4386733043102102E-2</c:v>
                </c:pt>
                <c:pt idx="45">
                  <c:v>2.4386733043102102E-2</c:v>
                </c:pt>
                <c:pt idx="46">
                  <c:v>2.4959051825576509E-2</c:v>
                </c:pt>
                <c:pt idx="47">
                  <c:v>2.4964868073365884E-2</c:v>
                </c:pt>
                <c:pt idx="48">
                  <c:v>2.5412719153147689E-2</c:v>
                </c:pt>
                <c:pt idx="49">
                  <c:v>2.5454596137231181E-2</c:v>
                </c:pt>
                <c:pt idx="50">
                  <c:v>2.5454596137231181E-2</c:v>
                </c:pt>
                <c:pt idx="51">
                  <c:v>2.5454596137231181E-2</c:v>
                </c:pt>
                <c:pt idx="52">
                  <c:v>2.5454596137231181E-2</c:v>
                </c:pt>
                <c:pt idx="53">
                  <c:v>2.5461575634578432E-2</c:v>
                </c:pt>
                <c:pt idx="54">
                  <c:v>2.5461575634578432E-2</c:v>
                </c:pt>
                <c:pt idx="55">
                  <c:v>2.5461575634578432E-2</c:v>
                </c:pt>
                <c:pt idx="56">
                  <c:v>2.5461575634578432E-2</c:v>
                </c:pt>
                <c:pt idx="57">
                  <c:v>2.5853590735582244E-2</c:v>
                </c:pt>
                <c:pt idx="58">
                  <c:v>2.6342155549889668E-2</c:v>
                </c:pt>
                <c:pt idx="59">
                  <c:v>2.6851658856238837E-2</c:v>
                </c:pt>
                <c:pt idx="60">
                  <c:v>2.8009092166324273E-2</c:v>
                </c:pt>
                <c:pt idx="61">
                  <c:v>2.8009092166324273E-2</c:v>
                </c:pt>
                <c:pt idx="62">
                  <c:v>2.8030030658366019E-2</c:v>
                </c:pt>
                <c:pt idx="63">
                  <c:v>2.8030030658366019E-2</c:v>
                </c:pt>
                <c:pt idx="64">
                  <c:v>2.8030030658366019E-2</c:v>
                </c:pt>
                <c:pt idx="65">
                  <c:v>2.8030030658366019E-2</c:v>
                </c:pt>
                <c:pt idx="66">
                  <c:v>2.8030030658366019E-2</c:v>
                </c:pt>
                <c:pt idx="67">
                  <c:v>2.8099825631838507E-2</c:v>
                </c:pt>
                <c:pt idx="68">
                  <c:v>2.8486024485052948E-2</c:v>
                </c:pt>
                <c:pt idx="69">
                  <c:v>2.8952487557760746E-2</c:v>
                </c:pt>
                <c:pt idx="70">
                  <c:v>3.0591506184806362E-2</c:v>
                </c:pt>
                <c:pt idx="71">
                  <c:v>3.0977705038020803E-2</c:v>
                </c:pt>
                <c:pt idx="72">
                  <c:v>3.1487208344369966E-2</c:v>
                </c:pt>
                <c:pt idx="73">
                  <c:v>3.1501167339064468E-2</c:v>
                </c:pt>
                <c:pt idx="74">
                  <c:v>3.2114199856064493E-2</c:v>
                </c:pt>
                <c:pt idx="75">
                  <c:v>3.3043636252806471E-2</c:v>
                </c:pt>
                <c:pt idx="76">
                  <c:v>3.3050615750153722E-2</c:v>
                </c:pt>
                <c:pt idx="77">
                  <c:v>3.3560119056502885E-2</c:v>
                </c:pt>
                <c:pt idx="78">
                  <c:v>3.3642709775112002E-2</c:v>
                </c:pt>
                <c:pt idx="79">
                  <c:v>3.6583404657419528E-2</c:v>
                </c:pt>
                <c:pt idx="80">
                  <c:v>3.8110751326909165E-2</c:v>
                </c:pt>
                <c:pt idx="81">
                  <c:v>3.8117730824256409E-2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2-42E8-A3E9-57276CD54E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Active!$F$21:$F$293</c:f>
              <c:numCache>
                <c:formatCode>General</c:formatCode>
                <c:ptCount val="273"/>
                <c:pt idx="0">
                  <c:v>-1753</c:v>
                </c:pt>
                <c:pt idx="1">
                  <c:v>-1314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18</c:v>
                </c:pt>
                <c:pt idx="7">
                  <c:v>1368</c:v>
                </c:pt>
                <c:pt idx="8">
                  <c:v>1830</c:v>
                </c:pt>
                <c:pt idx="9">
                  <c:v>2635</c:v>
                </c:pt>
                <c:pt idx="10">
                  <c:v>3702</c:v>
                </c:pt>
                <c:pt idx="11">
                  <c:v>5300</c:v>
                </c:pt>
                <c:pt idx="12">
                  <c:v>6590</c:v>
                </c:pt>
                <c:pt idx="13">
                  <c:v>7106</c:v>
                </c:pt>
                <c:pt idx="14">
                  <c:v>7928</c:v>
                </c:pt>
                <c:pt idx="15">
                  <c:v>9598</c:v>
                </c:pt>
                <c:pt idx="16">
                  <c:v>9711</c:v>
                </c:pt>
                <c:pt idx="17">
                  <c:v>10024</c:v>
                </c:pt>
                <c:pt idx="18">
                  <c:v>10557</c:v>
                </c:pt>
                <c:pt idx="19">
                  <c:v>10623</c:v>
                </c:pt>
                <c:pt idx="20">
                  <c:v>10635</c:v>
                </c:pt>
                <c:pt idx="21">
                  <c:v>11374</c:v>
                </c:pt>
                <c:pt idx="22">
                  <c:v>11830</c:v>
                </c:pt>
                <c:pt idx="23">
                  <c:v>11853</c:v>
                </c:pt>
                <c:pt idx="24">
                  <c:v>11883</c:v>
                </c:pt>
                <c:pt idx="25">
                  <c:v>11902</c:v>
                </c:pt>
                <c:pt idx="26">
                  <c:v>11943</c:v>
                </c:pt>
                <c:pt idx="27">
                  <c:v>12303</c:v>
                </c:pt>
                <c:pt idx="28">
                  <c:v>12694</c:v>
                </c:pt>
                <c:pt idx="29">
                  <c:v>14921</c:v>
                </c:pt>
                <c:pt idx="30">
                  <c:v>15028</c:v>
                </c:pt>
                <c:pt idx="31">
                  <c:v>15347</c:v>
                </c:pt>
                <c:pt idx="32">
                  <c:v>15424</c:v>
                </c:pt>
                <c:pt idx="33">
                  <c:v>24512</c:v>
                </c:pt>
                <c:pt idx="34">
                  <c:v>24512</c:v>
                </c:pt>
                <c:pt idx="35">
                  <c:v>25176</c:v>
                </c:pt>
                <c:pt idx="36">
                  <c:v>25176</c:v>
                </c:pt>
                <c:pt idx="37">
                  <c:v>26318</c:v>
                </c:pt>
                <c:pt idx="38">
                  <c:v>26318</c:v>
                </c:pt>
                <c:pt idx="39">
                  <c:v>26318</c:v>
                </c:pt>
                <c:pt idx="40">
                  <c:v>26330</c:v>
                </c:pt>
                <c:pt idx="41">
                  <c:v>26336</c:v>
                </c:pt>
                <c:pt idx="42">
                  <c:v>26336</c:v>
                </c:pt>
                <c:pt idx="43">
                  <c:v>26336</c:v>
                </c:pt>
                <c:pt idx="44">
                  <c:v>26336</c:v>
                </c:pt>
                <c:pt idx="45">
                  <c:v>26336</c:v>
                </c:pt>
                <c:pt idx="46">
                  <c:v>26828</c:v>
                </c:pt>
                <c:pt idx="47">
                  <c:v>26833</c:v>
                </c:pt>
                <c:pt idx="48">
                  <c:v>27218</c:v>
                </c:pt>
                <c:pt idx="49">
                  <c:v>27254</c:v>
                </c:pt>
                <c:pt idx="50">
                  <c:v>27254</c:v>
                </c:pt>
                <c:pt idx="51">
                  <c:v>27254</c:v>
                </c:pt>
                <c:pt idx="52">
                  <c:v>27254</c:v>
                </c:pt>
                <c:pt idx="53">
                  <c:v>27260</c:v>
                </c:pt>
                <c:pt idx="54">
                  <c:v>27260</c:v>
                </c:pt>
                <c:pt idx="55">
                  <c:v>27260</c:v>
                </c:pt>
                <c:pt idx="56">
                  <c:v>27260</c:v>
                </c:pt>
                <c:pt idx="57">
                  <c:v>27597</c:v>
                </c:pt>
                <c:pt idx="58">
                  <c:v>28017</c:v>
                </c:pt>
                <c:pt idx="59">
                  <c:v>28455</c:v>
                </c:pt>
                <c:pt idx="60">
                  <c:v>29450</c:v>
                </c:pt>
                <c:pt idx="61">
                  <c:v>29450</c:v>
                </c:pt>
                <c:pt idx="62">
                  <c:v>29468</c:v>
                </c:pt>
                <c:pt idx="63">
                  <c:v>29468</c:v>
                </c:pt>
                <c:pt idx="64">
                  <c:v>29468</c:v>
                </c:pt>
                <c:pt idx="65">
                  <c:v>29468</c:v>
                </c:pt>
                <c:pt idx="66">
                  <c:v>29468</c:v>
                </c:pt>
                <c:pt idx="67">
                  <c:v>29528</c:v>
                </c:pt>
                <c:pt idx="68">
                  <c:v>29860</c:v>
                </c:pt>
                <c:pt idx="69">
                  <c:v>30261</c:v>
                </c:pt>
                <c:pt idx="70">
                  <c:v>31670</c:v>
                </c:pt>
                <c:pt idx="71">
                  <c:v>32002</c:v>
                </c:pt>
                <c:pt idx="72">
                  <c:v>32440</c:v>
                </c:pt>
                <c:pt idx="73">
                  <c:v>32452</c:v>
                </c:pt>
                <c:pt idx="74">
                  <c:v>32979</c:v>
                </c:pt>
                <c:pt idx="75">
                  <c:v>33778</c:v>
                </c:pt>
                <c:pt idx="76">
                  <c:v>33784</c:v>
                </c:pt>
                <c:pt idx="77">
                  <c:v>34222</c:v>
                </c:pt>
                <c:pt idx="78">
                  <c:v>34293</c:v>
                </c:pt>
                <c:pt idx="79">
                  <c:v>36821</c:v>
                </c:pt>
                <c:pt idx="80">
                  <c:v>38134</c:v>
                </c:pt>
                <c:pt idx="81">
                  <c:v>38140</c:v>
                </c:pt>
              </c:numCache>
            </c:numRef>
          </c:xVal>
          <c:yVal>
            <c:numRef>
              <c:f>Active!$U$21:$U$293</c:f>
              <c:numCache>
                <c:formatCode>General</c:formatCode>
                <c:ptCount val="2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A2-42E8-A3E9-57276CD5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0456"/>
        <c:axId val="1"/>
      </c:scatterChart>
      <c:valAx>
        <c:axId val="79676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118050058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9843121461669"/>
          <c:y val="0.92000129214617399"/>
          <c:w val="0.848325996287501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542925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F82A30-257A-88FD-319A-24997403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713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9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294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0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354</v>
      </c>
    </row>
    <row r="2" spans="1:6" x14ac:dyDescent="0.2">
      <c r="A2" t="s">
        <v>25</v>
      </c>
      <c r="B2" s="12" t="s">
        <v>43</v>
      </c>
    </row>
    <row r="4" spans="1:6" ht="14.25" thickTop="1" thickBot="1" x14ac:dyDescent="0.25">
      <c r="A4" s="7" t="s">
        <v>1</v>
      </c>
      <c r="C4" s="3">
        <v>27298.508999999998</v>
      </c>
      <c r="D4" s="4">
        <v>0.83110170000000005</v>
      </c>
    </row>
    <row r="5" spans="1:6" ht="13.5" thickTop="1" x14ac:dyDescent="0.2">
      <c r="A5" s="23" t="s">
        <v>48</v>
      </c>
      <c r="B5" s="15"/>
      <c r="C5" s="24">
        <v>-9.5</v>
      </c>
      <c r="D5" s="15" t="s">
        <v>49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27298.508999999998</v>
      </c>
    </row>
    <row r="8" spans="1:6" x14ac:dyDescent="0.2">
      <c r="A8" t="s">
        <v>4</v>
      </c>
      <c r="C8">
        <f>+D4</f>
        <v>0.83110170000000005</v>
      </c>
    </row>
    <row r="9" spans="1:6" x14ac:dyDescent="0.2">
      <c r="A9" s="38" t="s">
        <v>54</v>
      </c>
      <c r="B9" s="39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A10" s="15"/>
      <c r="B10" s="15"/>
      <c r="C10" s="6" t="s">
        <v>21</v>
      </c>
      <c r="D10" s="6" t="s">
        <v>22</v>
      </c>
      <c r="E10" s="15"/>
    </row>
    <row r="11" spans="1:6" x14ac:dyDescent="0.2">
      <c r="A11" s="15" t="s">
        <v>17</v>
      </c>
      <c r="B11" s="15"/>
      <c r="C11" s="35">
        <f ca="1">INTERCEPT(INDIRECT($D$9):G969,INDIRECT($C$9):F969)</f>
        <v>-6.2486073130890094E-3</v>
      </c>
      <c r="D11" s="5"/>
      <c r="E11" s="15"/>
    </row>
    <row r="12" spans="1:6" x14ac:dyDescent="0.2">
      <c r="A12" s="15" t="s">
        <v>18</v>
      </c>
      <c r="B12" s="15"/>
      <c r="C12" s="35">
        <f ca="1">SLOPE(INDIRECT($D$9):G969,INDIRECT($C$9):F969)</f>
        <v>1.1632495578748144E-6</v>
      </c>
      <c r="D12" s="5"/>
      <c r="E12" s="15"/>
    </row>
    <row r="13" spans="1:6" x14ac:dyDescent="0.2">
      <c r="A13" s="15" t="s">
        <v>20</v>
      </c>
      <c r="B13" s="15"/>
      <c r="C13" s="5" t="s">
        <v>15</v>
      </c>
    </row>
    <row r="14" spans="1:6" x14ac:dyDescent="0.2">
      <c r="A14" s="15"/>
      <c r="B14" s="15"/>
      <c r="C14" s="15"/>
    </row>
    <row r="15" spans="1:6" x14ac:dyDescent="0.2">
      <c r="A15" s="25" t="s">
        <v>19</v>
      </c>
      <c r="B15" s="15"/>
      <c r="C15" s="26">
        <f ca="1">(C7+C11)+(C8+C12)*INT(MAX(F21:F3510))</f>
        <v>58996.765955730822</v>
      </c>
      <c r="E15" s="27" t="s">
        <v>59</v>
      </c>
      <c r="F15" s="24">
        <v>1</v>
      </c>
    </row>
    <row r="16" spans="1:6" x14ac:dyDescent="0.2">
      <c r="A16" s="29" t="s">
        <v>5</v>
      </c>
      <c r="B16" s="15"/>
      <c r="C16" s="30">
        <f ca="1">+C8+C12</f>
        <v>0.83110286324955795</v>
      </c>
      <c r="E16" s="27" t="s">
        <v>50</v>
      </c>
      <c r="F16" s="28">
        <f ca="1">NOW()+15018.5+$C$5/24</f>
        <v>60340.67413738426</v>
      </c>
    </row>
    <row r="17" spans="1:27" ht="13.5" thickBot="1" x14ac:dyDescent="0.25">
      <c r="A17" s="27" t="s">
        <v>44</v>
      </c>
      <c r="B17" s="15"/>
      <c r="C17" s="15">
        <f>COUNT(C21:C2168)</f>
        <v>82</v>
      </c>
      <c r="E17" s="27" t="s">
        <v>60</v>
      </c>
      <c r="F17" s="28">
        <f ca="1">ROUND(2*(F16-$C$7)/$C$8,0)/2+F15</f>
        <v>39758</v>
      </c>
    </row>
    <row r="18" spans="1:27" ht="14.25" thickTop="1" thickBot="1" x14ac:dyDescent="0.25">
      <c r="A18" s="29" t="s">
        <v>6</v>
      </c>
      <c r="B18" s="15"/>
      <c r="C18" s="32">
        <f ca="1">+C15</f>
        <v>58996.765955730822</v>
      </c>
      <c r="D18" s="33">
        <f ca="1">+C16</f>
        <v>0.83110286324955795</v>
      </c>
      <c r="E18" s="27" t="s">
        <v>51</v>
      </c>
      <c r="F18" s="37">
        <f ca="1">ROUND(2*(F16-$C$15)/$C$16,0)/2+F15</f>
        <v>1618</v>
      </c>
    </row>
    <row r="19" spans="1:27" ht="13.5" thickTop="1" x14ac:dyDescent="0.2">
      <c r="E19" s="27" t="s">
        <v>52</v>
      </c>
      <c r="F19" s="31">
        <f ca="1">+$C$15+$C$16*F18-15018.5-$C$5/24</f>
        <v>45323.386221801942</v>
      </c>
    </row>
    <row r="20" spans="1:2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69</v>
      </c>
      <c r="I20" s="9" t="s">
        <v>56</v>
      </c>
      <c r="J20" s="9" t="s">
        <v>66</v>
      </c>
      <c r="K20" s="9" t="s">
        <v>57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7" t="s">
        <v>352</v>
      </c>
    </row>
    <row r="21" spans="1:27" x14ac:dyDescent="0.2">
      <c r="A21" s="55" t="s">
        <v>77</v>
      </c>
      <c r="B21" s="56" t="s">
        <v>47</v>
      </c>
      <c r="C21" s="55">
        <v>25841.571</v>
      </c>
      <c r="D21" s="55" t="s">
        <v>56</v>
      </c>
      <c r="E21">
        <f t="shared" ref="E21:E52" si="0">+(C21-C$7)/C$8</f>
        <v>-1753.0201177545398</v>
      </c>
      <c r="F21">
        <f t="shared" ref="F21:F52" si="1">ROUND(2*E21,0)/2</f>
        <v>-1753</v>
      </c>
      <c r="G21">
        <f t="shared" ref="G21:G52" si="2">+C21-(C$7+F21*C$8)</f>
        <v>-1.6719899998861365E-2</v>
      </c>
      <c r="I21">
        <f>+G21</f>
        <v>-1.6719899998861365E-2</v>
      </c>
      <c r="O21">
        <f t="shared" ref="O21:O52" ca="1" si="3">+C$11+C$12*F21</f>
        <v>-8.2877837880435592E-3</v>
      </c>
      <c r="Q21" s="2">
        <f t="shared" ref="Q21:Q52" si="4">+C21-15018.5</f>
        <v>10823.071</v>
      </c>
    </row>
    <row r="22" spans="1:27" x14ac:dyDescent="0.2">
      <c r="A22" s="13" t="s">
        <v>40</v>
      </c>
      <c r="C22" s="20">
        <v>26206.465</v>
      </c>
      <c r="D22" s="20"/>
      <c r="E22">
        <f t="shared" si="0"/>
        <v>-1313.9715632876193</v>
      </c>
      <c r="F22">
        <f t="shared" si="1"/>
        <v>-1314</v>
      </c>
      <c r="G22">
        <f t="shared" si="2"/>
        <v>2.3633800003153738E-2</v>
      </c>
      <c r="J22">
        <f>+G22</f>
        <v>2.3633800003153738E-2</v>
      </c>
      <c r="O22">
        <f t="shared" ca="1" si="3"/>
        <v>-7.7771172321365149E-3</v>
      </c>
      <c r="Q22" s="2">
        <f t="shared" si="4"/>
        <v>11187.965</v>
      </c>
      <c r="AA22" s="5" t="s">
        <v>34</v>
      </c>
    </row>
    <row r="23" spans="1:27" x14ac:dyDescent="0.2">
      <c r="A23" s="13" t="s">
        <v>40</v>
      </c>
      <c r="C23" s="20">
        <v>27298.496999999999</v>
      </c>
      <c r="D23" s="20"/>
      <c r="E23">
        <f t="shared" si="0"/>
        <v>-1.4438666169022086E-2</v>
      </c>
      <c r="F23">
        <f t="shared" si="1"/>
        <v>0</v>
      </c>
      <c r="G23">
        <f t="shared" si="2"/>
        <v>-1.1999999998806743E-2</v>
      </c>
      <c r="J23">
        <f>+G23</f>
        <v>-1.1999999998806743E-2</v>
      </c>
      <c r="O23">
        <f t="shared" ca="1" si="3"/>
        <v>-6.2486073130890094E-3</v>
      </c>
      <c r="Q23" s="2">
        <f t="shared" si="4"/>
        <v>12279.996999999999</v>
      </c>
      <c r="AA23" s="5" t="s">
        <v>35</v>
      </c>
    </row>
    <row r="24" spans="1:27" x14ac:dyDescent="0.2">
      <c r="A24" s="14" t="s">
        <v>40</v>
      </c>
      <c r="B24" s="10"/>
      <c r="C24" s="21">
        <v>27298.5</v>
      </c>
      <c r="D24" s="21"/>
      <c r="E24">
        <f t="shared" si="0"/>
        <v>-1.082899962567224E-2</v>
      </c>
      <c r="F24">
        <f t="shared" si="1"/>
        <v>0</v>
      </c>
      <c r="G24">
        <f t="shared" si="2"/>
        <v>-8.9999999981955625E-3</v>
      </c>
      <c r="J24">
        <f>+G24</f>
        <v>-8.9999999981955625E-3</v>
      </c>
      <c r="O24">
        <f t="shared" ca="1" si="3"/>
        <v>-6.2486073130890094E-3</v>
      </c>
      <c r="Q24" s="2">
        <f t="shared" si="4"/>
        <v>12280</v>
      </c>
      <c r="AA24" s="11" t="s">
        <v>34</v>
      </c>
    </row>
    <row r="25" spans="1:27" x14ac:dyDescent="0.2">
      <c r="A25" s="10" t="s">
        <v>13</v>
      </c>
      <c r="B25" s="10"/>
      <c r="C25" s="21">
        <v>27298.508999999998</v>
      </c>
      <c r="D25" s="21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-6.2486073130890094E-3</v>
      </c>
      <c r="Q25" s="2">
        <f t="shared" si="4"/>
        <v>12280.008999999998</v>
      </c>
      <c r="AA25" s="10"/>
    </row>
    <row r="26" spans="1:27" x14ac:dyDescent="0.2">
      <c r="A26" s="14" t="s">
        <v>40</v>
      </c>
      <c r="B26" s="10"/>
      <c r="C26" s="21">
        <v>27313.464</v>
      </c>
      <c r="D26" s="21"/>
      <c r="E26">
        <f t="shared" si="0"/>
        <v>17.994187714935183</v>
      </c>
      <c r="F26">
        <f t="shared" si="1"/>
        <v>18</v>
      </c>
      <c r="G26">
        <f t="shared" si="2"/>
        <v>-4.8305999989679549E-3</v>
      </c>
      <c r="J26">
        <f>+G26</f>
        <v>-4.8305999989679549E-3</v>
      </c>
      <c r="O26">
        <f t="shared" ca="1" si="3"/>
        <v>-6.2276688210472627E-3</v>
      </c>
      <c r="Q26" s="2">
        <f t="shared" si="4"/>
        <v>12294.964</v>
      </c>
      <c r="AA26" s="11" t="s">
        <v>35</v>
      </c>
    </row>
    <row r="27" spans="1:27" x14ac:dyDescent="0.2">
      <c r="A27" s="14" t="s">
        <v>40</v>
      </c>
      <c r="B27" s="10"/>
      <c r="C27" s="21">
        <v>27313.467000000001</v>
      </c>
      <c r="D27" s="21"/>
      <c r="E27">
        <f t="shared" si="0"/>
        <v>17.997797381478531</v>
      </c>
      <c r="F27">
        <f t="shared" si="1"/>
        <v>18</v>
      </c>
      <c r="G27">
        <f t="shared" si="2"/>
        <v>-1.8305999983567744E-3</v>
      </c>
      <c r="J27">
        <f>+G27</f>
        <v>-1.8305999983567744E-3</v>
      </c>
      <c r="O27">
        <f t="shared" ca="1" si="3"/>
        <v>-6.2276688210472627E-3</v>
      </c>
      <c r="Q27" s="2">
        <f t="shared" si="4"/>
        <v>12294.967000000001</v>
      </c>
      <c r="AA27" s="11" t="s">
        <v>34</v>
      </c>
    </row>
    <row r="28" spans="1:27" x14ac:dyDescent="0.2">
      <c r="A28" s="14" t="s">
        <v>40</v>
      </c>
      <c r="B28" s="10"/>
      <c r="C28" s="21">
        <v>28435.434000000001</v>
      </c>
      <c r="D28" s="21"/>
      <c r="E28">
        <f t="shared" si="0"/>
        <v>1367.9733779873184</v>
      </c>
      <c r="F28">
        <f t="shared" si="1"/>
        <v>1368</v>
      </c>
      <c r="G28">
        <f t="shared" si="2"/>
        <v>-2.2125599996797973E-2</v>
      </c>
      <c r="J28">
        <f>+G28</f>
        <v>-2.2125599996797973E-2</v>
      </c>
      <c r="O28">
        <f t="shared" ca="1" si="3"/>
        <v>-4.6572819179162631E-3</v>
      </c>
      <c r="Q28" s="2">
        <f t="shared" si="4"/>
        <v>13416.934000000001</v>
      </c>
      <c r="AA28" s="11" t="s">
        <v>34</v>
      </c>
    </row>
    <row r="29" spans="1:27" x14ac:dyDescent="0.2">
      <c r="A29" s="14" t="s">
        <v>40</v>
      </c>
      <c r="B29" s="10"/>
      <c r="C29" s="21">
        <v>28819.423999999999</v>
      </c>
      <c r="D29" s="21"/>
      <c r="E29">
        <f t="shared" si="0"/>
        <v>1829.9986632201581</v>
      </c>
      <c r="F29">
        <f t="shared" si="1"/>
        <v>1830</v>
      </c>
      <c r="G29">
        <f t="shared" si="2"/>
        <v>-1.1109999977634288E-3</v>
      </c>
      <c r="J29">
        <f>+G29</f>
        <v>-1.1109999977634288E-3</v>
      </c>
      <c r="O29">
        <f t="shared" ca="1" si="3"/>
        <v>-4.1198606221780985E-3</v>
      </c>
      <c r="Q29" s="2">
        <f t="shared" si="4"/>
        <v>13800.923999999999</v>
      </c>
      <c r="AA29" s="11" t="s">
        <v>34</v>
      </c>
    </row>
    <row r="30" spans="1:27" x14ac:dyDescent="0.2">
      <c r="A30" s="58" t="s">
        <v>82</v>
      </c>
      <c r="B30" s="59" t="s">
        <v>47</v>
      </c>
      <c r="C30" s="58">
        <v>29488.455999999998</v>
      </c>
      <c r="D30" s="58" t="s">
        <v>56</v>
      </c>
      <c r="E30">
        <f t="shared" si="0"/>
        <v>2634.9928053329695</v>
      </c>
      <c r="F30">
        <f t="shared" si="1"/>
        <v>2635</v>
      </c>
      <c r="G30">
        <f t="shared" si="2"/>
        <v>-5.9795000015583355E-3</v>
      </c>
      <c r="I30">
        <f>+G30</f>
        <v>-5.9795000015583355E-3</v>
      </c>
      <c r="O30">
        <f t="shared" ca="1" si="3"/>
        <v>-3.1834447280888736E-3</v>
      </c>
      <c r="Q30" s="2">
        <f t="shared" si="4"/>
        <v>14469.955999999998</v>
      </c>
      <c r="AA30" s="10"/>
    </row>
    <row r="31" spans="1:27" x14ac:dyDescent="0.2">
      <c r="A31" s="14" t="s">
        <v>40</v>
      </c>
      <c r="B31" s="10"/>
      <c r="C31" s="21">
        <v>30375.253000000001</v>
      </c>
      <c r="D31" s="21"/>
      <c r="E31">
        <f t="shared" si="0"/>
        <v>3702.006625663264</v>
      </c>
      <c r="F31">
        <f t="shared" si="1"/>
        <v>3702</v>
      </c>
      <c r="G31">
        <f t="shared" si="2"/>
        <v>5.5066000022634398E-3</v>
      </c>
      <c r="J31">
        <f t="shared" ref="J31:J36" si="5">+G31</f>
        <v>5.5066000022634398E-3</v>
      </c>
      <c r="O31">
        <f t="shared" ca="1" si="3"/>
        <v>-1.9422574498364469E-3</v>
      </c>
      <c r="Q31" s="2">
        <f t="shared" si="4"/>
        <v>15356.753000000001</v>
      </c>
      <c r="AA31" s="11" t="s">
        <v>34</v>
      </c>
    </row>
    <row r="32" spans="1:27" x14ac:dyDescent="0.2">
      <c r="A32" s="14" t="s">
        <v>40</v>
      </c>
      <c r="B32" s="10"/>
      <c r="C32" s="21">
        <v>31703.363000000001</v>
      </c>
      <c r="D32" s="21"/>
      <c r="E32">
        <f t="shared" si="0"/>
        <v>5300.0180363004947</v>
      </c>
      <c r="F32">
        <f t="shared" si="1"/>
        <v>5300</v>
      </c>
      <c r="G32">
        <f t="shared" si="2"/>
        <v>1.4990000003308523E-2</v>
      </c>
      <c r="J32">
        <f t="shared" si="5"/>
        <v>1.4990000003308523E-2</v>
      </c>
      <c r="O32">
        <f t="shared" ca="1" si="3"/>
        <v>-8.3384656352492904E-5</v>
      </c>
      <c r="Q32" s="2">
        <f t="shared" si="4"/>
        <v>16684.863000000001</v>
      </c>
      <c r="AA32" s="11" t="s">
        <v>34</v>
      </c>
    </row>
    <row r="33" spans="1:27" x14ac:dyDescent="0.2">
      <c r="A33" s="14" t="s">
        <v>40</v>
      </c>
      <c r="B33" s="10"/>
      <c r="C33" s="21">
        <v>32775.455999999998</v>
      </c>
      <c r="D33" s="21"/>
      <c r="E33">
        <f t="shared" si="0"/>
        <v>6589.9841138575457</v>
      </c>
      <c r="F33">
        <f t="shared" si="1"/>
        <v>6590</v>
      </c>
      <c r="G33">
        <f t="shared" si="2"/>
        <v>-1.320300000224961E-2</v>
      </c>
      <c r="J33">
        <f t="shared" si="5"/>
        <v>-1.320300000224961E-2</v>
      </c>
      <c r="O33">
        <f t="shared" ca="1" si="3"/>
        <v>1.4172072733060178E-3</v>
      </c>
      <c r="Q33" s="2">
        <f t="shared" si="4"/>
        <v>17756.955999999998</v>
      </c>
      <c r="AA33" s="11" t="s">
        <v>34</v>
      </c>
    </row>
    <row r="34" spans="1:27" x14ac:dyDescent="0.2">
      <c r="A34" s="14" t="s">
        <v>40</v>
      </c>
      <c r="B34" s="10"/>
      <c r="C34" s="21">
        <v>33204.307999999997</v>
      </c>
      <c r="D34" s="21"/>
      <c r="E34">
        <f t="shared" si="0"/>
        <v>7105.9883525686428</v>
      </c>
      <c r="F34">
        <f t="shared" si="1"/>
        <v>7106</v>
      </c>
      <c r="G34">
        <f t="shared" si="2"/>
        <v>-9.6802000043680891E-3</v>
      </c>
      <c r="J34">
        <f t="shared" si="5"/>
        <v>-9.6802000043680891E-3</v>
      </c>
      <c r="O34">
        <f t="shared" ca="1" si="3"/>
        <v>2.0174440451694222E-3</v>
      </c>
      <c r="Q34" s="2">
        <f t="shared" si="4"/>
        <v>18185.807999999997</v>
      </c>
      <c r="AA34" s="11" t="s">
        <v>34</v>
      </c>
    </row>
    <row r="35" spans="1:27" x14ac:dyDescent="0.2">
      <c r="A35" s="14" t="s">
        <v>40</v>
      </c>
      <c r="B35" s="10"/>
      <c r="C35" s="21">
        <v>33887.457000000002</v>
      </c>
      <c r="D35" s="21"/>
      <c r="E35">
        <f t="shared" si="0"/>
        <v>7927.9683822088246</v>
      </c>
      <c r="F35">
        <f t="shared" si="1"/>
        <v>7928</v>
      </c>
      <c r="G35">
        <f t="shared" si="2"/>
        <v>-2.6277599994500633E-2</v>
      </c>
      <c r="J35">
        <f t="shared" si="5"/>
        <v>-2.6277599994500633E-2</v>
      </c>
      <c r="O35">
        <f t="shared" ca="1" si="3"/>
        <v>2.9736351817425191E-3</v>
      </c>
      <c r="Q35" s="2">
        <f t="shared" si="4"/>
        <v>18868.957000000002</v>
      </c>
      <c r="AA35" s="11" t="s">
        <v>34</v>
      </c>
    </row>
    <row r="36" spans="1:27" x14ac:dyDescent="0.2">
      <c r="A36" s="14" t="s">
        <v>40</v>
      </c>
      <c r="B36" s="10"/>
      <c r="C36" s="21">
        <v>35275.449000000001</v>
      </c>
      <c r="D36" s="21"/>
      <c r="E36">
        <f t="shared" si="0"/>
        <v>9598.0311434809992</v>
      </c>
      <c r="F36">
        <f t="shared" si="1"/>
        <v>9598</v>
      </c>
      <c r="G36">
        <f t="shared" si="2"/>
        <v>2.5883400005113799E-2</v>
      </c>
      <c r="J36">
        <f t="shared" si="5"/>
        <v>2.5883400005113799E-2</v>
      </c>
      <c r="O36">
        <f t="shared" ca="1" si="3"/>
        <v>4.9162619433934587E-3</v>
      </c>
      <c r="Q36" s="2">
        <f t="shared" si="4"/>
        <v>20256.949000000001</v>
      </c>
      <c r="AA36" s="11" t="s">
        <v>34</v>
      </c>
    </row>
    <row r="37" spans="1:27" x14ac:dyDescent="0.2">
      <c r="A37" s="58" t="s">
        <v>82</v>
      </c>
      <c r="B37" s="59" t="s">
        <v>47</v>
      </c>
      <c r="C37" s="58">
        <v>35369.358999999997</v>
      </c>
      <c r="D37" s="58" t="s">
        <v>56</v>
      </c>
      <c r="E37">
        <f t="shared" si="0"/>
        <v>9711.0257384866345</v>
      </c>
      <c r="F37">
        <f t="shared" si="1"/>
        <v>9711</v>
      </c>
      <c r="G37">
        <f t="shared" si="2"/>
        <v>2.1391299997048918E-2</v>
      </c>
      <c r="I37">
        <f>+G37</f>
        <v>2.1391299997048918E-2</v>
      </c>
      <c r="O37">
        <f t="shared" ca="1" si="3"/>
        <v>5.047709143433313E-3</v>
      </c>
      <c r="Q37" s="2">
        <f t="shared" si="4"/>
        <v>20350.858999999997</v>
      </c>
      <c r="AA37" s="10"/>
    </row>
    <row r="38" spans="1:27" x14ac:dyDescent="0.2">
      <c r="A38" s="14" t="s">
        <v>40</v>
      </c>
      <c r="B38" s="10"/>
      <c r="C38" s="21">
        <v>35629.478999999999</v>
      </c>
      <c r="D38" s="21"/>
      <c r="E38">
        <f t="shared" si="0"/>
        <v>10024.00789217493</v>
      </c>
      <c r="F38">
        <f t="shared" si="1"/>
        <v>10024</v>
      </c>
      <c r="G38">
        <f t="shared" si="2"/>
        <v>6.5592000028118491E-3</v>
      </c>
      <c r="J38">
        <f>+G38</f>
        <v>6.5592000028118491E-3</v>
      </c>
      <c r="O38">
        <f t="shared" ca="1" si="3"/>
        <v>5.4118062550481301E-3</v>
      </c>
      <c r="Q38" s="2">
        <f t="shared" si="4"/>
        <v>20610.978999999999</v>
      </c>
      <c r="AA38" s="11" t="s">
        <v>34</v>
      </c>
    </row>
    <row r="39" spans="1:27" x14ac:dyDescent="0.2">
      <c r="A39" s="58" t="s">
        <v>82</v>
      </c>
      <c r="B39" s="59" t="s">
        <v>47</v>
      </c>
      <c r="C39" s="58">
        <v>36072.453000000001</v>
      </c>
      <c r="D39" s="58" t="s">
        <v>56</v>
      </c>
      <c r="E39">
        <f t="shared" si="0"/>
        <v>10557.004034524298</v>
      </c>
      <c r="F39">
        <f t="shared" si="1"/>
        <v>10557</v>
      </c>
      <c r="G39">
        <f t="shared" si="2"/>
        <v>3.353100000822451E-3</v>
      </c>
      <c r="I39">
        <f>+G39</f>
        <v>3.353100000822451E-3</v>
      </c>
      <c r="O39">
        <f t="shared" ca="1" si="3"/>
        <v>6.0318182693954066E-3</v>
      </c>
      <c r="Q39" s="2">
        <f t="shared" si="4"/>
        <v>21053.953000000001</v>
      </c>
      <c r="AA39" s="10"/>
    </row>
    <row r="40" spans="1:27" x14ac:dyDescent="0.2">
      <c r="A40" s="58" t="s">
        <v>82</v>
      </c>
      <c r="B40" s="59" t="s">
        <v>47</v>
      </c>
      <c r="C40" s="58">
        <v>36127.322</v>
      </c>
      <c r="D40" s="58" t="s">
        <v>56</v>
      </c>
      <c r="E40">
        <f t="shared" si="0"/>
        <v>10623.023632366534</v>
      </c>
      <c r="F40">
        <f t="shared" si="1"/>
        <v>10623</v>
      </c>
      <c r="G40">
        <f t="shared" si="2"/>
        <v>1.964090000547003E-2</v>
      </c>
      <c r="I40">
        <f>+G40</f>
        <v>1.964090000547003E-2</v>
      </c>
      <c r="O40">
        <f t="shared" ca="1" si="3"/>
        <v>6.1085927402151439E-3</v>
      </c>
      <c r="Q40" s="2">
        <f t="shared" si="4"/>
        <v>21108.822</v>
      </c>
      <c r="AA40" s="10"/>
    </row>
    <row r="41" spans="1:27" x14ac:dyDescent="0.2">
      <c r="A41" s="58" t="s">
        <v>82</v>
      </c>
      <c r="B41" s="59" t="s">
        <v>47</v>
      </c>
      <c r="C41" s="58">
        <v>36137.292999999998</v>
      </c>
      <c r="D41" s="58" t="s">
        <v>56</v>
      </c>
      <c r="E41">
        <f t="shared" si="0"/>
        <v>10635.020960732001</v>
      </c>
      <c r="F41">
        <f t="shared" si="1"/>
        <v>10635</v>
      </c>
      <c r="G41">
        <f t="shared" si="2"/>
        <v>1.7420500000298489E-2</v>
      </c>
      <c r="I41">
        <f>+G41</f>
        <v>1.7420500000298489E-2</v>
      </c>
      <c r="O41">
        <f t="shared" ca="1" si="3"/>
        <v>6.1225517349096422E-3</v>
      </c>
      <c r="Q41" s="2">
        <f t="shared" si="4"/>
        <v>21118.792999999998</v>
      </c>
      <c r="AA41" s="10"/>
    </row>
    <row r="42" spans="1:27" x14ac:dyDescent="0.2">
      <c r="A42" s="14" t="s">
        <v>40</v>
      </c>
      <c r="B42" s="10"/>
      <c r="C42" s="21">
        <v>36751.5</v>
      </c>
      <c r="D42" s="21"/>
      <c r="E42">
        <f t="shared" si="0"/>
        <v>11374.048446778537</v>
      </c>
      <c r="F42">
        <f t="shared" si="1"/>
        <v>11374</v>
      </c>
      <c r="G42">
        <f t="shared" si="2"/>
        <v>4.0264199997182004E-2</v>
      </c>
      <c r="J42">
        <f>+G42</f>
        <v>4.0264199997182004E-2</v>
      </c>
      <c r="O42">
        <f t="shared" ca="1" si="3"/>
        <v>6.9821931581791289E-3</v>
      </c>
      <c r="Q42" s="2">
        <f t="shared" si="4"/>
        <v>21733</v>
      </c>
      <c r="AA42" s="11" t="s">
        <v>36</v>
      </c>
    </row>
    <row r="43" spans="1:27" x14ac:dyDescent="0.2">
      <c r="A43" s="14" t="s">
        <v>40</v>
      </c>
      <c r="B43" s="10"/>
      <c r="C43" s="21">
        <v>37130.43</v>
      </c>
      <c r="D43" s="21"/>
      <c r="E43">
        <f t="shared" si="0"/>
        <v>11829.98542777617</v>
      </c>
      <c r="F43">
        <f t="shared" si="1"/>
        <v>11830</v>
      </c>
      <c r="G43">
        <f t="shared" si="2"/>
        <v>-1.2110999996366445E-2</v>
      </c>
      <c r="J43">
        <f>+G43</f>
        <v>-1.2110999996366445E-2</v>
      </c>
      <c r="O43">
        <f t="shared" ca="1" si="3"/>
        <v>7.5126349565700443E-3</v>
      </c>
      <c r="Q43" s="2">
        <f t="shared" si="4"/>
        <v>22111.93</v>
      </c>
      <c r="AA43" s="11" t="s">
        <v>36</v>
      </c>
    </row>
    <row r="44" spans="1:27" x14ac:dyDescent="0.2">
      <c r="A44" s="58" t="s">
        <v>141</v>
      </c>
      <c r="B44" s="59" t="s">
        <v>47</v>
      </c>
      <c r="C44" s="58">
        <v>37149.542999999998</v>
      </c>
      <c r="D44" s="58" t="s">
        <v>56</v>
      </c>
      <c r="E44">
        <f t="shared" si="0"/>
        <v>11852.982613319164</v>
      </c>
      <c r="F44">
        <f t="shared" si="1"/>
        <v>11853</v>
      </c>
      <c r="G44">
        <f t="shared" si="2"/>
        <v>-1.4450100003159605E-2</v>
      </c>
      <c r="I44">
        <f>+G44</f>
        <v>-1.4450100003159605E-2</v>
      </c>
      <c r="O44">
        <f t="shared" ca="1" si="3"/>
        <v>7.5393896964011647E-3</v>
      </c>
      <c r="Q44" s="2">
        <f t="shared" si="4"/>
        <v>22131.042999999998</v>
      </c>
      <c r="AA44" s="10"/>
    </row>
    <row r="45" spans="1:27" x14ac:dyDescent="0.2">
      <c r="A45" s="58" t="s">
        <v>141</v>
      </c>
      <c r="B45" s="59" t="s">
        <v>47</v>
      </c>
      <c r="C45" s="58">
        <v>37174.521999999997</v>
      </c>
      <c r="D45" s="58" t="s">
        <v>56</v>
      </c>
      <c r="E45">
        <f t="shared" si="0"/>
        <v>11883.037900175152</v>
      </c>
      <c r="F45">
        <f t="shared" si="1"/>
        <v>11883</v>
      </c>
      <c r="G45">
        <f t="shared" si="2"/>
        <v>3.1498899996222463E-2</v>
      </c>
      <c r="I45">
        <f>+G45</f>
        <v>3.1498899996222463E-2</v>
      </c>
      <c r="O45">
        <f t="shared" ca="1" si="3"/>
        <v>7.5742871831374105E-3</v>
      </c>
      <c r="Q45" s="2">
        <f t="shared" si="4"/>
        <v>22156.021999999997</v>
      </c>
      <c r="AA45" s="10"/>
    </row>
    <row r="46" spans="1:27" x14ac:dyDescent="0.2">
      <c r="A46" s="14" t="s">
        <v>40</v>
      </c>
      <c r="B46" s="10"/>
      <c r="C46" s="21">
        <v>37190.32</v>
      </c>
      <c r="D46" s="21"/>
      <c r="E46">
        <f t="shared" si="0"/>
        <v>11902.046404188563</v>
      </c>
      <c r="F46">
        <f t="shared" si="1"/>
        <v>11902</v>
      </c>
      <c r="G46">
        <f t="shared" si="2"/>
        <v>3.856660000019474E-2</v>
      </c>
      <c r="J46">
        <f>+G46</f>
        <v>3.856660000019474E-2</v>
      </c>
      <c r="O46">
        <f t="shared" ca="1" si="3"/>
        <v>7.5963889247370308E-3</v>
      </c>
      <c r="Q46" s="2">
        <f t="shared" si="4"/>
        <v>22171.82</v>
      </c>
      <c r="AA46" s="11" t="s">
        <v>36</v>
      </c>
    </row>
    <row r="47" spans="1:27" x14ac:dyDescent="0.2">
      <c r="A47" s="58" t="s">
        <v>141</v>
      </c>
      <c r="B47" s="59" t="s">
        <v>47</v>
      </c>
      <c r="C47" s="58">
        <v>37224.385000000002</v>
      </c>
      <c r="D47" s="58" t="s">
        <v>56</v>
      </c>
      <c r="E47">
        <f t="shared" si="0"/>
        <v>11943.034167779952</v>
      </c>
      <c r="F47">
        <f t="shared" si="1"/>
        <v>11943</v>
      </c>
      <c r="G47">
        <f t="shared" si="2"/>
        <v>2.8396900001098402E-2</v>
      </c>
      <c r="I47">
        <f>+G47</f>
        <v>2.8396900001098402E-2</v>
      </c>
      <c r="O47">
        <f t="shared" ca="1" si="3"/>
        <v>7.6440821566098986E-3</v>
      </c>
      <c r="Q47" s="2">
        <f t="shared" si="4"/>
        <v>22205.885000000002</v>
      </c>
      <c r="AA47" s="10"/>
    </row>
    <row r="48" spans="1:27" x14ac:dyDescent="0.2">
      <c r="A48" s="58" t="s">
        <v>141</v>
      </c>
      <c r="B48" s="59" t="s">
        <v>47</v>
      </c>
      <c r="C48" s="58">
        <v>37523.504000000001</v>
      </c>
      <c r="D48" s="58" t="s">
        <v>56</v>
      </c>
      <c r="E48">
        <f t="shared" si="0"/>
        <v>12302.940783300048</v>
      </c>
      <c r="F48">
        <f t="shared" si="1"/>
        <v>12303</v>
      </c>
      <c r="G48">
        <f t="shared" si="2"/>
        <v>-4.9215099999855738E-2</v>
      </c>
      <c r="I48">
        <f>+G48</f>
        <v>-4.9215099999855738E-2</v>
      </c>
      <c r="O48">
        <f t="shared" ca="1" si="3"/>
        <v>8.0628519974448327E-3</v>
      </c>
      <c r="Q48" s="2">
        <f t="shared" si="4"/>
        <v>22505.004000000001</v>
      </c>
      <c r="AA48" s="10"/>
    </row>
    <row r="49" spans="1:27" x14ac:dyDescent="0.2">
      <c r="A49" s="14" t="s">
        <v>40</v>
      </c>
      <c r="B49" s="10"/>
      <c r="C49" s="21">
        <v>37848.506999999998</v>
      </c>
      <c r="D49" s="21"/>
      <c r="E49">
        <f t="shared" si="0"/>
        <v>12693.99160174982</v>
      </c>
      <c r="F49">
        <f t="shared" si="1"/>
        <v>12694</v>
      </c>
      <c r="G49">
        <f t="shared" si="2"/>
        <v>-6.9798000040464103E-3</v>
      </c>
      <c r="J49">
        <f>+G49</f>
        <v>-6.9798000040464103E-3</v>
      </c>
      <c r="O49">
        <f t="shared" ca="1" si="3"/>
        <v>8.5176825745738836E-3</v>
      </c>
      <c r="Q49" s="2">
        <f t="shared" si="4"/>
        <v>22830.006999999998</v>
      </c>
      <c r="AA49" s="11" t="s">
        <v>36</v>
      </c>
    </row>
    <row r="50" spans="1:27" x14ac:dyDescent="0.2">
      <c r="A50" s="58" t="s">
        <v>141</v>
      </c>
      <c r="B50" s="59" t="s">
        <v>47</v>
      </c>
      <c r="C50" s="58">
        <v>39699.373</v>
      </c>
      <c r="D50" s="58" t="s">
        <v>56</v>
      </c>
      <c r="E50">
        <f t="shared" si="0"/>
        <v>14920.994626770707</v>
      </c>
      <c r="F50">
        <f t="shared" si="1"/>
        <v>14921</v>
      </c>
      <c r="G50">
        <f t="shared" si="2"/>
        <v>-4.4657000034931116E-3</v>
      </c>
      <c r="I50">
        <f>+G50</f>
        <v>-4.4657000034931116E-3</v>
      </c>
      <c r="O50">
        <f t="shared" ca="1" si="3"/>
        <v>1.1108239339961096E-2</v>
      </c>
      <c r="Q50" s="2">
        <f t="shared" si="4"/>
        <v>24680.873</v>
      </c>
      <c r="AA50" s="10"/>
    </row>
    <row r="51" spans="1:27" x14ac:dyDescent="0.2">
      <c r="A51" s="14" t="s">
        <v>40</v>
      </c>
      <c r="B51" s="10"/>
      <c r="C51" s="21">
        <v>39788.292000000001</v>
      </c>
      <c r="D51" s="21"/>
      <c r="E51">
        <f t="shared" si="0"/>
        <v>15027.983939871621</v>
      </c>
      <c r="F51">
        <f t="shared" si="1"/>
        <v>15028</v>
      </c>
      <c r="G51">
        <f t="shared" si="2"/>
        <v>-1.3347599997359794E-2</v>
      </c>
      <c r="J51">
        <f>+G51</f>
        <v>-1.3347599997359794E-2</v>
      </c>
      <c r="O51">
        <f t="shared" ca="1" si="3"/>
        <v>1.1232707042653702E-2</v>
      </c>
      <c r="Q51" s="2">
        <f t="shared" si="4"/>
        <v>24769.792000000001</v>
      </c>
      <c r="AA51" s="11" t="s">
        <v>36</v>
      </c>
    </row>
    <row r="52" spans="1:27" x14ac:dyDescent="0.2">
      <c r="A52" s="58" t="s">
        <v>141</v>
      </c>
      <c r="B52" s="59" t="s">
        <v>47</v>
      </c>
      <c r="C52" s="58">
        <v>40053.425999999999</v>
      </c>
      <c r="D52" s="58" t="s">
        <v>56</v>
      </c>
      <c r="E52">
        <f t="shared" si="0"/>
        <v>15346.999049574801</v>
      </c>
      <c r="F52">
        <f t="shared" si="1"/>
        <v>15347</v>
      </c>
      <c r="G52">
        <f t="shared" si="2"/>
        <v>-7.8989999747136608E-4</v>
      </c>
      <c r="I52">
        <f>+G52</f>
        <v>-7.8989999747136608E-4</v>
      </c>
      <c r="O52">
        <f t="shared" ca="1" si="3"/>
        <v>1.1603783651615768E-2</v>
      </c>
      <c r="Q52" s="2">
        <f t="shared" si="4"/>
        <v>25034.925999999999</v>
      </c>
      <c r="AA52" s="10"/>
    </row>
    <row r="53" spans="1:27" x14ac:dyDescent="0.2">
      <c r="A53" s="14" t="s">
        <v>40</v>
      </c>
      <c r="B53" s="10"/>
      <c r="C53" s="21">
        <v>40117.428999999996</v>
      </c>
      <c r="D53" s="21"/>
      <c r="E53">
        <f t="shared" ref="E53:E84" si="6">+(C53-C$7)/C$8</f>
        <v>15424.008878817114</v>
      </c>
      <c r="F53">
        <f t="shared" ref="F53:F84" si="7">ROUND(2*E53,0)/2</f>
        <v>15424</v>
      </c>
      <c r="G53">
        <f t="shared" ref="G53:G82" si="8">+C53-(C$7+F53*C$8)</f>
        <v>7.379199996648822E-3</v>
      </c>
      <c r="J53">
        <f t="shared" ref="J53:J67" si="9">+G53</f>
        <v>7.379199996648822E-3</v>
      </c>
      <c r="O53">
        <f t="shared" ref="O53:O84" ca="1" si="10">+C$11+C$12*F53</f>
        <v>1.1693353867572129E-2</v>
      </c>
      <c r="Q53" s="2">
        <f t="shared" ref="Q53:Q84" si="11">+C53-15018.5</f>
        <v>25098.928999999996</v>
      </c>
      <c r="AA53" s="11" t="s">
        <v>36</v>
      </c>
    </row>
    <row r="54" spans="1:27" x14ac:dyDescent="0.2">
      <c r="A54" s="14" t="s">
        <v>40</v>
      </c>
      <c r="B54" s="10"/>
      <c r="C54" s="21">
        <v>47670.495999999999</v>
      </c>
      <c r="D54" s="21"/>
      <c r="E54">
        <f t="shared" si="6"/>
        <v>24512.026626825573</v>
      </c>
      <c r="F54">
        <f t="shared" si="7"/>
        <v>24512</v>
      </c>
      <c r="G54">
        <f t="shared" si="8"/>
        <v>2.2129599994514138E-2</v>
      </c>
      <c r="J54">
        <f t="shared" si="9"/>
        <v>2.2129599994514138E-2</v>
      </c>
      <c r="O54">
        <f t="shared" ca="1" si="10"/>
        <v>2.2264965849538441E-2</v>
      </c>
      <c r="Q54" s="2">
        <f t="shared" si="11"/>
        <v>32651.995999999999</v>
      </c>
      <c r="AA54" s="11" t="s">
        <v>37</v>
      </c>
    </row>
    <row r="55" spans="1:27" x14ac:dyDescent="0.2">
      <c r="A55" s="14" t="s">
        <v>40</v>
      </c>
      <c r="B55" s="10"/>
      <c r="C55" s="21">
        <v>47670.500999999997</v>
      </c>
      <c r="D55" s="21"/>
      <c r="E55">
        <f t="shared" si="6"/>
        <v>24512.032642936476</v>
      </c>
      <c r="F55">
        <f t="shared" si="7"/>
        <v>24512</v>
      </c>
      <c r="G55">
        <f t="shared" si="8"/>
        <v>2.7129599991894793E-2</v>
      </c>
      <c r="J55">
        <f t="shared" si="9"/>
        <v>2.7129599991894793E-2</v>
      </c>
      <c r="O55">
        <f t="shared" ca="1" si="10"/>
        <v>2.2264965849538441E-2</v>
      </c>
      <c r="Q55" s="2">
        <f t="shared" si="11"/>
        <v>32652.000999999997</v>
      </c>
      <c r="AA55" s="11" t="s">
        <v>38</v>
      </c>
    </row>
    <row r="56" spans="1:27" x14ac:dyDescent="0.2">
      <c r="A56" s="14" t="s">
        <v>40</v>
      </c>
      <c r="B56" s="10"/>
      <c r="C56" s="21">
        <v>48222.345999999998</v>
      </c>
      <c r="D56" s="21"/>
      <c r="E56">
        <f t="shared" si="6"/>
        <v>25176.024787339502</v>
      </c>
      <c r="F56">
        <f t="shared" si="7"/>
        <v>25176</v>
      </c>
      <c r="G56">
        <f t="shared" si="8"/>
        <v>2.0600800002284814E-2</v>
      </c>
      <c r="J56">
        <f t="shared" si="9"/>
        <v>2.0600800002284814E-2</v>
      </c>
      <c r="O56">
        <f t="shared" ca="1" si="10"/>
        <v>2.3037363555967319E-2</v>
      </c>
      <c r="Q56" s="2">
        <f t="shared" si="11"/>
        <v>33203.845999999998</v>
      </c>
      <c r="AA56" s="11" t="s">
        <v>39</v>
      </c>
    </row>
    <row r="57" spans="1:27" x14ac:dyDescent="0.2">
      <c r="A57" s="14" t="s">
        <v>40</v>
      </c>
      <c r="B57" s="10"/>
      <c r="C57" s="21">
        <v>48222.351000000002</v>
      </c>
      <c r="D57" s="21"/>
      <c r="E57">
        <f t="shared" si="6"/>
        <v>25176.030803450412</v>
      </c>
      <c r="F57">
        <f t="shared" si="7"/>
        <v>25176</v>
      </c>
      <c r="G57">
        <f t="shared" si="8"/>
        <v>2.5600800006941427E-2</v>
      </c>
      <c r="J57">
        <f t="shared" si="9"/>
        <v>2.5600800006941427E-2</v>
      </c>
      <c r="O57">
        <f t="shared" ca="1" si="10"/>
        <v>2.3037363555967319E-2</v>
      </c>
      <c r="Q57" s="2">
        <f t="shared" si="11"/>
        <v>33203.851000000002</v>
      </c>
      <c r="AA57" s="11" t="s">
        <v>39</v>
      </c>
    </row>
    <row r="58" spans="1:27" x14ac:dyDescent="0.2">
      <c r="A58" s="14" t="s">
        <v>40</v>
      </c>
      <c r="B58" s="10"/>
      <c r="C58" s="21">
        <v>49171.451999999997</v>
      </c>
      <c r="D58" s="21"/>
      <c r="E58">
        <f t="shared" si="6"/>
        <v>26318.010178537716</v>
      </c>
      <c r="F58">
        <f t="shared" si="7"/>
        <v>26318</v>
      </c>
      <c r="G58">
        <f t="shared" si="8"/>
        <v>8.4593999999924563E-3</v>
      </c>
      <c r="J58">
        <f t="shared" si="9"/>
        <v>8.4593999999924563E-3</v>
      </c>
      <c r="O58">
        <f t="shared" ca="1" si="10"/>
        <v>2.4365794551060357E-2</v>
      </c>
      <c r="Q58" s="2">
        <f t="shared" si="11"/>
        <v>34152.951999999997</v>
      </c>
      <c r="AA58" s="5" t="s">
        <v>39</v>
      </c>
    </row>
    <row r="59" spans="1:27" x14ac:dyDescent="0.2">
      <c r="A59" s="14" t="s">
        <v>40</v>
      </c>
      <c r="B59" s="10"/>
      <c r="C59" s="21">
        <v>49171.46</v>
      </c>
      <c r="D59" s="21"/>
      <c r="E59">
        <f t="shared" si="6"/>
        <v>26318.019804315165</v>
      </c>
      <c r="F59">
        <f t="shared" si="7"/>
        <v>26318</v>
      </c>
      <c r="G59">
        <f t="shared" si="8"/>
        <v>1.6459400001622271E-2</v>
      </c>
      <c r="J59">
        <f t="shared" si="9"/>
        <v>1.6459400001622271E-2</v>
      </c>
      <c r="O59">
        <f t="shared" ca="1" si="10"/>
        <v>2.4365794551060357E-2</v>
      </c>
      <c r="Q59" s="2">
        <f t="shared" si="11"/>
        <v>34152.959999999999</v>
      </c>
      <c r="AA59" s="5" t="s">
        <v>39</v>
      </c>
    </row>
    <row r="60" spans="1:27" x14ac:dyDescent="0.2">
      <c r="A60" s="14" t="s">
        <v>40</v>
      </c>
      <c r="B60" s="10"/>
      <c r="C60" s="20">
        <v>49171.468000000001</v>
      </c>
      <c r="D60" s="20"/>
      <c r="E60">
        <f t="shared" si="6"/>
        <v>26318.029430092611</v>
      </c>
      <c r="F60">
        <f t="shared" si="7"/>
        <v>26318</v>
      </c>
      <c r="G60">
        <f t="shared" si="8"/>
        <v>2.4459400003252085E-2</v>
      </c>
      <c r="J60">
        <f t="shared" si="9"/>
        <v>2.4459400003252085E-2</v>
      </c>
      <c r="O60">
        <f t="shared" ca="1" si="10"/>
        <v>2.4365794551060357E-2</v>
      </c>
      <c r="Q60" s="2">
        <f t="shared" si="11"/>
        <v>34152.968000000001</v>
      </c>
      <c r="AA60" s="5" t="s">
        <v>39</v>
      </c>
    </row>
    <row r="61" spans="1:27" x14ac:dyDescent="0.2">
      <c r="A61" s="14" t="s">
        <v>40</v>
      </c>
      <c r="B61" s="10"/>
      <c r="C61" s="20">
        <v>49181.432999999997</v>
      </c>
      <c r="D61" s="20"/>
      <c r="E61">
        <f t="shared" si="6"/>
        <v>26330.019539124991</v>
      </c>
      <c r="F61">
        <f t="shared" si="7"/>
        <v>26330</v>
      </c>
      <c r="G61">
        <f t="shared" si="8"/>
        <v>1.6238999996858183E-2</v>
      </c>
      <c r="J61">
        <f t="shared" si="9"/>
        <v>1.6238999996858183E-2</v>
      </c>
      <c r="O61">
        <f t="shared" ca="1" si="10"/>
        <v>2.4379753545754855E-2</v>
      </c>
      <c r="Q61" s="2">
        <f t="shared" si="11"/>
        <v>34162.932999999997</v>
      </c>
      <c r="AA61" s="5" t="s">
        <v>39</v>
      </c>
    </row>
    <row r="62" spans="1:27" x14ac:dyDescent="0.2">
      <c r="A62" s="13" t="s">
        <v>40</v>
      </c>
      <c r="C62" s="20">
        <v>49186.417999999998</v>
      </c>
      <c r="D62" s="20"/>
      <c r="E62">
        <f t="shared" si="6"/>
        <v>26336.017601696636</v>
      </c>
      <c r="F62">
        <f t="shared" si="7"/>
        <v>26336</v>
      </c>
      <c r="G62">
        <f t="shared" si="8"/>
        <v>1.4628800003265496E-2</v>
      </c>
      <c r="J62">
        <f t="shared" si="9"/>
        <v>1.4628800003265496E-2</v>
      </c>
      <c r="O62">
        <f t="shared" ca="1" si="10"/>
        <v>2.4386733043102102E-2</v>
      </c>
      <c r="Q62" s="2">
        <f t="shared" si="11"/>
        <v>34167.917999999998</v>
      </c>
      <c r="AA62" s="5" t="s">
        <v>39</v>
      </c>
    </row>
    <row r="63" spans="1:27" x14ac:dyDescent="0.2">
      <c r="A63" s="13" t="s">
        <v>40</v>
      </c>
      <c r="C63" s="20">
        <v>49186.42</v>
      </c>
      <c r="D63" s="20"/>
      <c r="E63">
        <f t="shared" si="6"/>
        <v>26336.020008141</v>
      </c>
      <c r="F63">
        <f t="shared" si="7"/>
        <v>26336</v>
      </c>
      <c r="G63">
        <f t="shared" si="8"/>
        <v>1.662880000367295E-2</v>
      </c>
      <c r="J63">
        <f t="shared" si="9"/>
        <v>1.662880000367295E-2</v>
      </c>
      <c r="O63">
        <f t="shared" ca="1" si="10"/>
        <v>2.4386733043102102E-2</v>
      </c>
      <c r="Q63" s="2">
        <f t="shared" si="11"/>
        <v>34167.919999999998</v>
      </c>
      <c r="AA63" s="5" t="s">
        <v>39</v>
      </c>
    </row>
    <row r="64" spans="1:27" x14ac:dyDescent="0.2">
      <c r="A64" s="13" t="s">
        <v>40</v>
      </c>
      <c r="C64" s="20">
        <v>49186.425000000003</v>
      </c>
      <c r="D64" s="20"/>
      <c r="E64">
        <f t="shared" si="6"/>
        <v>26336.026024251911</v>
      </c>
      <c r="F64">
        <f t="shared" si="7"/>
        <v>26336</v>
      </c>
      <c r="G64">
        <f t="shared" si="8"/>
        <v>2.1628800008329563E-2</v>
      </c>
      <c r="J64">
        <f t="shared" si="9"/>
        <v>2.1628800008329563E-2</v>
      </c>
      <c r="O64">
        <f t="shared" ca="1" si="10"/>
        <v>2.4386733043102102E-2</v>
      </c>
      <c r="Q64" s="2">
        <f t="shared" si="11"/>
        <v>34167.925000000003</v>
      </c>
      <c r="AA64" s="5" t="s">
        <v>39</v>
      </c>
    </row>
    <row r="65" spans="1:31" x14ac:dyDescent="0.2">
      <c r="A65" s="13" t="s">
        <v>40</v>
      </c>
      <c r="C65" s="20">
        <v>49186.425999999999</v>
      </c>
      <c r="D65" s="20"/>
      <c r="E65">
        <f t="shared" si="6"/>
        <v>26336.027227474086</v>
      </c>
      <c r="F65">
        <f t="shared" si="7"/>
        <v>26336</v>
      </c>
      <c r="G65">
        <f t="shared" si="8"/>
        <v>2.2628800004895311E-2</v>
      </c>
      <c r="J65">
        <f t="shared" si="9"/>
        <v>2.2628800004895311E-2</v>
      </c>
      <c r="O65">
        <f t="shared" ca="1" si="10"/>
        <v>2.4386733043102102E-2</v>
      </c>
      <c r="Q65" s="2">
        <f t="shared" si="11"/>
        <v>34167.925999999999</v>
      </c>
      <c r="AA65" s="5" t="s">
        <v>39</v>
      </c>
    </row>
    <row r="66" spans="1:31" x14ac:dyDescent="0.2">
      <c r="A66" s="13" t="s">
        <v>40</v>
      </c>
      <c r="C66" s="20">
        <v>49186.425999999999</v>
      </c>
      <c r="D66" s="20"/>
      <c r="E66">
        <f t="shared" si="6"/>
        <v>26336.027227474086</v>
      </c>
      <c r="F66">
        <f t="shared" si="7"/>
        <v>26336</v>
      </c>
      <c r="G66">
        <f t="shared" si="8"/>
        <v>2.2628800004895311E-2</v>
      </c>
      <c r="J66">
        <f t="shared" si="9"/>
        <v>2.2628800004895311E-2</v>
      </c>
      <c r="O66">
        <f t="shared" ca="1" si="10"/>
        <v>2.4386733043102102E-2</v>
      </c>
      <c r="Q66" s="2">
        <f t="shared" si="11"/>
        <v>34167.925999999999</v>
      </c>
      <c r="AA66" s="5" t="s">
        <v>39</v>
      </c>
    </row>
    <row r="67" spans="1:31" x14ac:dyDescent="0.2">
      <c r="A67" s="13" t="s">
        <v>40</v>
      </c>
      <c r="C67" s="20">
        <v>49595.35</v>
      </c>
      <c r="D67" s="20"/>
      <c r="E67">
        <f t="shared" si="6"/>
        <v>26828.053654564777</v>
      </c>
      <c r="F67">
        <f t="shared" si="7"/>
        <v>26828</v>
      </c>
      <c r="G67">
        <f t="shared" si="8"/>
        <v>4.4592400001420174E-2</v>
      </c>
      <c r="J67">
        <f t="shared" si="9"/>
        <v>4.4592400001420174E-2</v>
      </c>
      <c r="O67">
        <f t="shared" ca="1" si="10"/>
        <v>2.4959051825576509E-2</v>
      </c>
      <c r="Q67" s="2">
        <f t="shared" si="11"/>
        <v>34576.85</v>
      </c>
      <c r="AA67" s="5" t="s">
        <v>39</v>
      </c>
    </row>
    <row r="68" spans="1:31" x14ac:dyDescent="0.2">
      <c r="A68" s="55" t="s">
        <v>183</v>
      </c>
      <c r="B68" s="56" t="s">
        <v>47</v>
      </c>
      <c r="C68" s="55">
        <v>49599.483</v>
      </c>
      <c r="D68" s="55" t="s">
        <v>56</v>
      </c>
      <c r="E68">
        <f t="shared" si="6"/>
        <v>26833.02657183832</v>
      </c>
      <c r="F68">
        <f t="shared" si="7"/>
        <v>26833</v>
      </c>
      <c r="G68">
        <f t="shared" si="8"/>
        <v>2.2083900003053714E-2</v>
      </c>
      <c r="I68">
        <f>+G68</f>
        <v>2.2083900003053714E-2</v>
      </c>
      <c r="O68">
        <f t="shared" ca="1" si="10"/>
        <v>2.4964868073365884E-2</v>
      </c>
      <c r="Q68" s="2">
        <f t="shared" si="11"/>
        <v>34580.983</v>
      </c>
    </row>
    <row r="69" spans="1:31" x14ac:dyDescent="0.2">
      <c r="A69" s="60" t="s">
        <v>30</v>
      </c>
      <c r="C69" s="20">
        <v>49919.457199999997</v>
      </c>
      <c r="D69" s="20">
        <v>1E-3</v>
      </c>
      <c r="E69">
        <f t="shared" si="6"/>
        <v>27218.026626584928</v>
      </c>
      <c r="F69">
        <f t="shared" si="7"/>
        <v>27218</v>
      </c>
      <c r="G69">
        <f t="shared" si="8"/>
        <v>2.2129400000267196E-2</v>
      </c>
      <c r="K69">
        <f>+G69</f>
        <v>2.2129400000267196E-2</v>
      </c>
      <c r="O69">
        <f t="shared" ca="1" si="10"/>
        <v>2.5412719153147689E-2</v>
      </c>
      <c r="Q69" s="2">
        <f t="shared" si="11"/>
        <v>34900.957199999997</v>
      </c>
      <c r="AA69">
        <v>18</v>
      </c>
      <c r="AC69" t="s">
        <v>29</v>
      </c>
      <c r="AE69" t="s">
        <v>31</v>
      </c>
    </row>
    <row r="70" spans="1:31" x14ac:dyDescent="0.2">
      <c r="A70" s="55" t="s">
        <v>226</v>
      </c>
      <c r="B70" s="56" t="s">
        <v>47</v>
      </c>
      <c r="C70" s="55">
        <v>49949.387300000002</v>
      </c>
      <c r="D70" s="55" t="s">
        <v>56</v>
      </c>
      <c r="E70">
        <f t="shared" si="6"/>
        <v>27254.039186780636</v>
      </c>
      <c r="F70">
        <f t="shared" si="7"/>
        <v>27254</v>
      </c>
      <c r="G70">
        <f t="shared" si="8"/>
        <v>3.256820000387961E-2</v>
      </c>
      <c r="I70">
        <f t="shared" ref="I70:I76" si="12">+G70</f>
        <v>3.256820000387961E-2</v>
      </c>
      <c r="O70">
        <f t="shared" ca="1" si="10"/>
        <v>2.5454596137231181E-2</v>
      </c>
      <c r="Q70" s="2">
        <f t="shared" si="11"/>
        <v>34930.887300000002</v>
      </c>
    </row>
    <row r="71" spans="1:31" x14ac:dyDescent="0.2">
      <c r="A71" s="55" t="s">
        <v>226</v>
      </c>
      <c r="B71" s="56" t="s">
        <v>47</v>
      </c>
      <c r="C71" s="55">
        <v>49949.392200000002</v>
      </c>
      <c r="D71" s="55" t="s">
        <v>56</v>
      </c>
      <c r="E71">
        <f t="shared" si="6"/>
        <v>27254.045082569319</v>
      </c>
      <c r="F71">
        <f t="shared" si="7"/>
        <v>27254</v>
      </c>
      <c r="G71">
        <f t="shared" si="8"/>
        <v>3.7468200003786478E-2</v>
      </c>
      <c r="I71">
        <f t="shared" si="12"/>
        <v>3.7468200003786478E-2</v>
      </c>
      <c r="O71">
        <f t="shared" ca="1" si="10"/>
        <v>2.5454596137231181E-2</v>
      </c>
      <c r="Q71" s="2">
        <f t="shared" si="11"/>
        <v>34930.892200000002</v>
      </c>
    </row>
    <row r="72" spans="1:31" x14ac:dyDescent="0.2">
      <c r="A72" s="55" t="s">
        <v>226</v>
      </c>
      <c r="B72" s="56" t="s">
        <v>47</v>
      </c>
      <c r="C72" s="55">
        <v>49949.393600000003</v>
      </c>
      <c r="D72" s="55" t="s">
        <v>56</v>
      </c>
      <c r="E72">
        <f t="shared" si="6"/>
        <v>27254.046767080374</v>
      </c>
      <c r="F72">
        <f t="shared" si="7"/>
        <v>27254</v>
      </c>
      <c r="G72">
        <f t="shared" si="8"/>
        <v>3.8868200004799291E-2</v>
      </c>
      <c r="I72">
        <f t="shared" si="12"/>
        <v>3.8868200004799291E-2</v>
      </c>
      <c r="O72">
        <f t="shared" ca="1" si="10"/>
        <v>2.5454596137231181E-2</v>
      </c>
      <c r="Q72" s="2">
        <f t="shared" si="11"/>
        <v>34930.893600000003</v>
      </c>
    </row>
    <row r="73" spans="1:31" x14ac:dyDescent="0.2">
      <c r="A73" s="55" t="s">
        <v>226</v>
      </c>
      <c r="B73" s="56" t="s">
        <v>47</v>
      </c>
      <c r="C73" s="55">
        <v>49949.398399999998</v>
      </c>
      <c r="D73" s="55" t="s">
        <v>56</v>
      </c>
      <c r="E73">
        <f t="shared" si="6"/>
        <v>27254.052542546837</v>
      </c>
      <c r="F73">
        <f t="shared" si="7"/>
        <v>27254</v>
      </c>
      <c r="G73">
        <f t="shared" si="8"/>
        <v>4.3668199999956414E-2</v>
      </c>
      <c r="I73">
        <f t="shared" si="12"/>
        <v>4.3668199999956414E-2</v>
      </c>
      <c r="O73">
        <f t="shared" ca="1" si="10"/>
        <v>2.5454596137231181E-2</v>
      </c>
      <c r="Q73" s="2">
        <f t="shared" si="11"/>
        <v>34930.898399999998</v>
      </c>
    </row>
    <row r="74" spans="1:31" x14ac:dyDescent="0.2">
      <c r="A74" s="55" t="s">
        <v>226</v>
      </c>
      <c r="B74" s="56" t="s">
        <v>47</v>
      </c>
      <c r="C74" s="55">
        <v>49954.366499999996</v>
      </c>
      <c r="D74" s="55" t="s">
        <v>56</v>
      </c>
      <c r="E74">
        <f t="shared" si="6"/>
        <v>27260.030270663621</v>
      </c>
      <c r="F74">
        <f t="shared" si="7"/>
        <v>27260</v>
      </c>
      <c r="G74">
        <f t="shared" si="8"/>
        <v>2.515799999673618E-2</v>
      </c>
      <c r="I74">
        <f t="shared" si="12"/>
        <v>2.515799999673618E-2</v>
      </c>
      <c r="O74">
        <f t="shared" ca="1" si="10"/>
        <v>2.5461575634578432E-2</v>
      </c>
      <c r="Q74" s="2">
        <f t="shared" si="11"/>
        <v>34935.866499999996</v>
      </c>
    </row>
    <row r="75" spans="1:31" x14ac:dyDescent="0.2">
      <c r="A75" s="55" t="s">
        <v>226</v>
      </c>
      <c r="B75" s="56" t="s">
        <v>47</v>
      </c>
      <c r="C75" s="55">
        <v>49954.367200000001</v>
      </c>
      <c r="D75" s="55" t="s">
        <v>56</v>
      </c>
      <c r="E75">
        <f t="shared" si="6"/>
        <v>27260.031112919154</v>
      </c>
      <c r="F75">
        <f t="shared" si="7"/>
        <v>27260</v>
      </c>
      <c r="G75">
        <f t="shared" si="8"/>
        <v>2.5858000000880565E-2</v>
      </c>
      <c r="I75">
        <f t="shared" si="12"/>
        <v>2.5858000000880565E-2</v>
      </c>
      <c r="O75">
        <f t="shared" ca="1" si="10"/>
        <v>2.5461575634578432E-2</v>
      </c>
      <c r="Q75" s="2">
        <f t="shared" si="11"/>
        <v>34935.867200000001</v>
      </c>
    </row>
    <row r="76" spans="1:31" x14ac:dyDescent="0.2">
      <c r="A76" s="55" t="s">
        <v>226</v>
      </c>
      <c r="B76" s="56" t="s">
        <v>47</v>
      </c>
      <c r="C76" s="55">
        <v>49954.367899999997</v>
      </c>
      <c r="D76" s="55" t="s">
        <v>56</v>
      </c>
      <c r="E76">
        <f t="shared" si="6"/>
        <v>27260.031955174676</v>
      </c>
      <c r="F76">
        <f t="shared" si="7"/>
        <v>27260</v>
      </c>
      <c r="G76">
        <f t="shared" si="8"/>
        <v>2.6557999997748993E-2</v>
      </c>
      <c r="I76">
        <f t="shared" si="12"/>
        <v>2.6557999997748993E-2</v>
      </c>
      <c r="O76">
        <f t="shared" ca="1" si="10"/>
        <v>2.5461575634578432E-2</v>
      </c>
      <c r="Q76" s="2">
        <f t="shared" si="11"/>
        <v>34935.867899999997</v>
      </c>
    </row>
    <row r="77" spans="1:31" x14ac:dyDescent="0.2">
      <c r="A77" s="55" t="s">
        <v>226</v>
      </c>
      <c r="B77" s="56" t="s">
        <v>47</v>
      </c>
      <c r="C77" s="55">
        <v>49954.369299999998</v>
      </c>
      <c r="D77" s="55" t="s">
        <v>56</v>
      </c>
      <c r="E77">
        <f t="shared" si="6"/>
        <v>27260.033639685731</v>
      </c>
      <c r="F77">
        <f t="shared" si="7"/>
        <v>27260</v>
      </c>
      <c r="G77">
        <f t="shared" si="8"/>
        <v>2.7957999998761807E-2</v>
      </c>
      <c r="J77">
        <f t="shared" ref="J77" si="13">+G77</f>
        <v>2.7957999998761807E-2</v>
      </c>
      <c r="O77">
        <f t="shared" ca="1" si="10"/>
        <v>2.5461575634578432E-2</v>
      </c>
      <c r="Q77" s="2">
        <f t="shared" si="11"/>
        <v>34935.869299999998</v>
      </c>
    </row>
    <row r="78" spans="1:31" x14ac:dyDescent="0.2">
      <c r="A78" s="60" t="s">
        <v>41</v>
      </c>
      <c r="C78" s="20">
        <v>50234.446600000003</v>
      </c>
      <c r="D78" s="20">
        <v>3.0000000000000001E-3</v>
      </c>
      <c r="E78">
        <f t="shared" si="6"/>
        <v>27597.028859404334</v>
      </c>
      <c r="F78">
        <f t="shared" si="7"/>
        <v>27597</v>
      </c>
      <c r="G78">
        <f t="shared" si="8"/>
        <v>2.3985100000572857E-2</v>
      </c>
      <c r="K78">
        <f>+G78</f>
        <v>2.3985100000572857E-2</v>
      </c>
      <c r="O78">
        <f t="shared" ca="1" si="10"/>
        <v>2.5853590735582244E-2</v>
      </c>
      <c r="Q78" s="2">
        <f t="shared" si="11"/>
        <v>35215.946600000003</v>
      </c>
    </row>
    <row r="79" spans="1:31" x14ac:dyDescent="0.2">
      <c r="A79" s="60" t="s">
        <v>33</v>
      </c>
      <c r="C79" s="20">
        <v>50583.499000000003</v>
      </c>
      <c r="D79" s="20">
        <v>8.0000000000000002E-3</v>
      </c>
      <c r="E79">
        <f t="shared" si="6"/>
        <v>28017.01644937076</v>
      </c>
      <c r="F79">
        <f t="shared" si="7"/>
        <v>28017</v>
      </c>
      <c r="G79">
        <f t="shared" si="8"/>
        <v>1.3671100001374725E-2</v>
      </c>
      <c r="I79">
        <f>+G79</f>
        <v>1.3671100001374725E-2</v>
      </c>
      <c r="O79">
        <f t="shared" ca="1" si="10"/>
        <v>2.6342155549889668E-2</v>
      </c>
      <c r="Q79" s="2">
        <f t="shared" si="11"/>
        <v>35564.999000000003</v>
      </c>
      <c r="AA79">
        <v>16</v>
      </c>
      <c r="AC79" t="s">
        <v>32</v>
      </c>
      <c r="AE79" t="s">
        <v>31</v>
      </c>
    </row>
    <row r="80" spans="1:31" x14ac:dyDescent="0.2">
      <c r="A80" s="60" t="s">
        <v>42</v>
      </c>
      <c r="C80" s="20">
        <v>50947.535300000003</v>
      </c>
      <c r="D80" s="20">
        <v>1.6999999999999999E-3</v>
      </c>
      <c r="E80">
        <f t="shared" si="6"/>
        <v>28455.033000173149</v>
      </c>
      <c r="F80">
        <f t="shared" si="7"/>
        <v>28455</v>
      </c>
      <c r="G80">
        <f t="shared" si="8"/>
        <v>2.7426500004366972E-2</v>
      </c>
      <c r="K80">
        <f>+G80</f>
        <v>2.7426500004366972E-2</v>
      </c>
      <c r="O80">
        <f t="shared" ca="1" si="10"/>
        <v>2.6851658856238837E-2</v>
      </c>
      <c r="Q80" s="2">
        <f t="shared" si="11"/>
        <v>35929.035300000003</v>
      </c>
    </row>
    <row r="81" spans="1:17" x14ac:dyDescent="0.2">
      <c r="A81" s="13" t="s">
        <v>40</v>
      </c>
      <c r="C81" s="20">
        <v>51774.502999999997</v>
      </c>
      <c r="D81" s="20">
        <v>5.0000000000000001E-3</v>
      </c>
      <c r="E81">
        <f t="shared" si="6"/>
        <v>29450.058879677417</v>
      </c>
      <c r="F81">
        <f t="shared" si="7"/>
        <v>29450</v>
      </c>
      <c r="G81">
        <f t="shared" si="8"/>
        <v>4.8934999998891726E-2</v>
      </c>
      <c r="J81">
        <f>+G81</f>
        <v>4.8934999998891726E-2</v>
      </c>
      <c r="O81">
        <f t="shared" ca="1" si="10"/>
        <v>2.8009092166324273E-2</v>
      </c>
      <c r="Q81" s="2">
        <f t="shared" si="11"/>
        <v>36756.002999999997</v>
      </c>
    </row>
    <row r="82" spans="1:17" x14ac:dyDescent="0.2">
      <c r="A82" s="13" t="s">
        <v>40</v>
      </c>
      <c r="B82" s="19" t="s">
        <v>47</v>
      </c>
      <c r="C82" s="13">
        <v>51774.503499999999</v>
      </c>
      <c r="D82" s="13" t="s">
        <v>56</v>
      </c>
      <c r="E82">
        <f t="shared" si="6"/>
        <v>29450.05948128851</v>
      </c>
      <c r="F82">
        <f t="shared" si="7"/>
        <v>29450</v>
      </c>
      <c r="G82">
        <f t="shared" si="8"/>
        <v>4.9435000000812579E-2</v>
      </c>
      <c r="I82">
        <f>+G82</f>
        <v>4.9435000000812579E-2</v>
      </c>
      <c r="O82">
        <f t="shared" ca="1" si="10"/>
        <v>2.8009092166324273E-2</v>
      </c>
      <c r="Q82" s="2">
        <f t="shared" si="11"/>
        <v>36756.003499999999</v>
      </c>
    </row>
    <row r="83" spans="1:17" x14ac:dyDescent="0.2">
      <c r="A83" s="13" t="s">
        <v>55</v>
      </c>
      <c r="B83" s="19" t="s">
        <v>47</v>
      </c>
      <c r="C83" s="13">
        <v>51789.422700000003</v>
      </c>
      <c r="D83" s="13" t="s">
        <v>57</v>
      </c>
      <c r="E83">
        <f t="shared" si="6"/>
        <v>29468.010593649375</v>
      </c>
      <c r="F83">
        <f t="shared" si="7"/>
        <v>29468</v>
      </c>
      <c r="K83" s="37">
        <v>8.8044000076479279E-3</v>
      </c>
      <c r="O83">
        <f t="shared" ca="1" si="10"/>
        <v>2.8030030658366019E-2</v>
      </c>
      <c r="Q83" s="2">
        <f t="shared" si="11"/>
        <v>36770.922700000003</v>
      </c>
    </row>
    <row r="84" spans="1:17" x14ac:dyDescent="0.2">
      <c r="A84" s="13" t="s">
        <v>55</v>
      </c>
      <c r="B84" s="19" t="s">
        <v>47</v>
      </c>
      <c r="C84" s="13">
        <v>51789.433799999999</v>
      </c>
      <c r="D84" s="13" t="s">
        <v>57</v>
      </c>
      <c r="E84">
        <f t="shared" si="6"/>
        <v>29468.023949415576</v>
      </c>
      <c r="F84">
        <f t="shared" si="7"/>
        <v>29468</v>
      </c>
      <c r="K84" s="37">
        <v>1.9904400003724732E-2</v>
      </c>
      <c r="O84">
        <f t="shared" ca="1" si="10"/>
        <v>2.8030030658366019E-2</v>
      </c>
      <c r="Q84" s="2">
        <f t="shared" si="11"/>
        <v>36770.933799999999</v>
      </c>
    </row>
    <row r="85" spans="1:17" x14ac:dyDescent="0.2">
      <c r="A85" s="13" t="s">
        <v>55</v>
      </c>
      <c r="B85" s="19" t="s">
        <v>47</v>
      </c>
      <c r="C85" s="13">
        <v>51789.4352</v>
      </c>
      <c r="D85" s="13" t="s">
        <v>57</v>
      </c>
      <c r="E85">
        <f t="shared" ref="E85:E99" si="14">+(C85-C$7)/C$8</f>
        <v>29468.025633926631</v>
      </c>
      <c r="F85">
        <f t="shared" ref="F85:F100" si="15">ROUND(2*E85,0)/2</f>
        <v>29468</v>
      </c>
      <c r="K85" s="37">
        <v>2.1304400004737545E-2</v>
      </c>
      <c r="O85">
        <f t="shared" ref="O85:O99" ca="1" si="16">+C$11+C$12*F85</f>
        <v>2.8030030658366019E-2</v>
      </c>
      <c r="Q85" s="2">
        <f t="shared" ref="Q85:Q99" si="17">+C85-15018.5</f>
        <v>36770.9352</v>
      </c>
    </row>
    <row r="86" spans="1:17" x14ac:dyDescent="0.2">
      <c r="A86" s="13" t="s">
        <v>55</v>
      </c>
      <c r="B86" s="19" t="s">
        <v>47</v>
      </c>
      <c r="C86" s="13">
        <v>51789.439299999998</v>
      </c>
      <c r="D86" s="13" t="s">
        <v>57</v>
      </c>
      <c r="E86">
        <f t="shared" si="14"/>
        <v>29468.030567137568</v>
      </c>
      <c r="F86">
        <f t="shared" si="15"/>
        <v>29468</v>
      </c>
      <c r="K86" s="37">
        <v>2.540440000302624E-2</v>
      </c>
      <c r="O86">
        <f t="shared" ca="1" si="16"/>
        <v>2.8030030658366019E-2</v>
      </c>
      <c r="Q86" s="2">
        <f t="shared" si="17"/>
        <v>36770.939299999998</v>
      </c>
    </row>
    <row r="87" spans="1:17" x14ac:dyDescent="0.2">
      <c r="A87" s="13" t="s">
        <v>55</v>
      </c>
      <c r="B87" s="19" t="s">
        <v>47</v>
      </c>
      <c r="C87" s="13">
        <v>51789.458100000003</v>
      </c>
      <c r="D87" s="13" t="s">
        <v>57</v>
      </c>
      <c r="E87">
        <f t="shared" si="14"/>
        <v>29468.053187714577</v>
      </c>
      <c r="F87">
        <f t="shared" si="15"/>
        <v>29468</v>
      </c>
      <c r="K87" s="37">
        <v>4.4204400008311495E-2</v>
      </c>
      <c r="O87">
        <f t="shared" ca="1" si="16"/>
        <v>2.8030030658366019E-2</v>
      </c>
      <c r="Q87" s="2">
        <f t="shared" si="17"/>
        <v>36770.958100000003</v>
      </c>
    </row>
    <row r="88" spans="1:17" x14ac:dyDescent="0.2">
      <c r="A88" s="13" t="s">
        <v>55</v>
      </c>
      <c r="B88" s="19" t="s">
        <v>47</v>
      </c>
      <c r="C88" s="13">
        <v>51839.305</v>
      </c>
      <c r="D88" s="13" t="s">
        <v>57</v>
      </c>
      <c r="E88">
        <f t="shared" si="14"/>
        <v>29528.030083442256</v>
      </c>
      <c r="F88">
        <f t="shared" si="15"/>
        <v>29528</v>
      </c>
      <c r="G88">
        <f t="shared" ref="G88:G99" si="18">+C88-(C$7+F88*C$8)</f>
        <v>2.500240000517806E-2</v>
      </c>
      <c r="K88">
        <f>+G88</f>
        <v>2.500240000517806E-2</v>
      </c>
      <c r="O88">
        <f t="shared" ca="1" si="16"/>
        <v>2.8099825631838507E-2</v>
      </c>
      <c r="Q88" s="2">
        <f t="shared" si="17"/>
        <v>36820.805</v>
      </c>
    </row>
    <row r="89" spans="1:17" x14ac:dyDescent="0.2">
      <c r="A89" s="13" t="s">
        <v>40</v>
      </c>
      <c r="C89" s="20">
        <v>52115.233</v>
      </c>
      <c r="D89" s="20">
        <v>4.0000000000000001E-3</v>
      </c>
      <c r="E89">
        <f t="shared" si="14"/>
        <v>29860.032773365761</v>
      </c>
      <c r="F89">
        <f t="shared" si="15"/>
        <v>29860</v>
      </c>
      <c r="G89">
        <f t="shared" si="18"/>
        <v>2.7238000002398621E-2</v>
      </c>
      <c r="I89">
        <f>+G89</f>
        <v>2.7238000002398621E-2</v>
      </c>
      <c r="O89">
        <f t="shared" ca="1" si="16"/>
        <v>2.8486024485052948E-2</v>
      </c>
      <c r="Q89" s="2">
        <f t="shared" si="17"/>
        <v>37096.733</v>
      </c>
    </row>
    <row r="90" spans="1:17" x14ac:dyDescent="0.2">
      <c r="A90" s="13" t="s">
        <v>55</v>
      </c>
      <c r="B90" s="19" t="s">
        <v>47</v>
      </c>
      <c r="C90" s="13">
        <v>52448.504699999998</v>
      </c>
      <c r="D90" s="13" t="s">
        <v>57</v>
      </c>
      <c r="E90">
        <f t="shared" si="14"/>
        <v>30261.032675062506</v>
      </c>
      <c r="F90">
        <f t="shared" si="15"/>
        <v>30261</v>
      </c>
      <c r="G90">
        <f t="shared" si="18"/>
        <v>2.715629999875091E-2</v>
      </c>
      <c r="N90">
        <f>+G90</f>
        <v>2.715629999875091E-2</v>
      </c>
      <c r="O90">
        <f t="shared" ca="1" si="16"/>
        <v>2.8952487557760746E-2</v>
      </c>
      <c r="Q90" s="2">
        <f t="shared" si="17"/>
        <v>37430.004699999998</v>
      </c>
    </row>
    <row r="91" spans="1:17" x14ac:dyDescent="0.2">
      <c r="A91" s="15" t="s">
        <v>45</v>
      </c>
      <c r="B91" s="16"/>
      <c r="C91" s="20">
        <v>53619.528700000003</v>
      </c>
      <c r="D91" s="20">
        <v>2.9999999999999997E-4</v>
      </c>
      <c r="E91">
        <f t="shared" si="14"/>
        <v>31670.034726195365</v>
      </c>
      <c r="F91">
        <f t="shared" si="15"/>
        <v>31670</v>
      </c>
      <c r="G91">
        <f t="shared" si="18"/>
        <v>2.8861000006145332E-2</v>
      </c>
      <c r="J91">
        <f>+G91</f>
        <v>2.8861000006145332E-2</v>
      </c>
      <c r="O91">
        <f t="shared" ca="1" si="16"/>
        <v>3.0591506184806362E-2</v>
      </c>
      <c r="Q91" s="2">
        <f t="shared" si="17"/>
        <v>38601.028700000003</v>
      </c>
    </row>
    <row r="92" spans="1:17" x14ac:dyDescent="0.2">
      <c r="A92" s="18" t="s">
        <v>46</v>
      </c>
      <c r="B92" s="19" t="s">
        <v>47</v>
      </c>
      <c r="C92" s="22">
        <v>53895.451500000003</v>
      </c>
      <c r="D92" s="22">
        <v>5.9999999999999995E-4</v>
      </c>
      <c r="E92">
        <f t="shared" si="14"/>
        <v>32002.031159363534</v>
      </c>
      <c r="F92">
        <f t="shared" si="15"/>
        <v>32002</v>
      </c>
      <c r="G92">
        <f t="shared" si="18"/>
        <v>2.5896600003761705E-2</v>
      </c>
      <c r="J92">
        <f>+G92</f>
        <v>2.5896600003761705E-2</v>
      </c>
      <c r="O92">
        <f t="shared" ca="1" si="16"/>
        <v>3.0977705038020803E-2</v>
      </c>
      <c r="Q92" s="2">
        <f t="shared" si="17"/>
        <v>38876.951500000003</v>
      </c>
    </row>
    <row r="93" spans="1:17" x14ac:dyDescent="0.2">
      <c r="A93" s="22" t="s">
        <v>53</v>
      </c>
      <c r="B93" s="34"/>
      <c r="C93" s="17">
        <v>54259.4781</v>
      </c>
      <c r="D93" s="17">
        <v>5.9999999999999995E-4</v>
      </c>
      <c r="E93">
        <f t="shared" si="14"/>
        <v>32440.036038910763</v>
      </c>
      <c r="F93">
        <f t="shared" si="15"/>
        <v>32440</v>
      </c>
      <c r="G93">
        <f t="shared" si="18"/>
        <v>2.9952000004414003E-2</v>
      </c>
      <c r="J93">
        <f>+G93</f>
        <v>2.9952000004414003E-2</v>
      </c>
      <c r="O93">
        <f t="shared" ca="1" si="16"/>
        <v>3.1487208344369966E-2</v>
      </c>
      <c r="Q93" s="2">
        <f t="shared" si="17"/>
        <v>39240.9781</v>
      </c>
    </row>
    <row r="94" spans="1:17" x14ac:dyDescent="0.2">
      <c r="A94" s="18" t="s">
        <v>58</v>
      </c>
      <c r="B94" s="19" t="s">
        <v>47</v>
      </c>
      <c r="C94" s="13">
        <v>54269.450729999997</v>
      </c>
      <c r="D94" s="13">
        <v>2.0000000000000001E-4</v>
      </c>
      <c r="E94">
        <f t="shared" si="14"/>
        <v>32452.035328528382</v>
      </c>
      <c r="F94">
        <f t="shared" si="15"/>
        <v>32452</v>
      </c>
      <c r="G94">
        <f t="shared" si="18"/>
        <v>2.9361599998082966E-2</v>
      </c>
      <c r="K94">
        <f>+G94</f>
        <v>2.9361599998082966E-2</v>
      </c>
      <c r="O94">
        <f t="shared" ca="1" si="16"/>
        <v>3.1501167339064468E-2</v>
      </c>
      <c r="Q94" s="2">
        <f t="shared" si="17"/>
        <v>39250.950729999997</v>
      </c>
    </row>
    <row r="95" spans="1:17" x14ac:dyDescent="0.2">
      <c r="A95" s="55" t="s">
        <v>331</v>
      </c>
      <c r="B95" s="56" t="s">
        <v>47</v>
      </c>
      <c r="C95" s="55">
        <v>54707.443700000003</v>
      </c>
      <c r="D95" s="55" t="s">
        <v>56</v>
      </c>
      <c r="E95">
        <f t="shared" si="14"/>
        <v>32979.038185098172</v>
      </c>
      <c r="F95">
        <f t="shared" si="15"/>
        <v>32979</v>
      </c>
      <c r="G95">
        <f t="shared" si="18"/>
        <v>3.1735700002172962E-2</v>
      </c>
      <c r="I95">
        <f>+G95</f>
        <v>3.1735700002172962E-2</v>
      </c>
      <c r="O95">
        <f t="shared" ca="1" si="16"/>
        <v>3.2114199856064493E-2</v>
      </c>
      <c r="Q95" s="2">
        <f t="shared" si="17"/>
        <v>39688.943700000003</v>
      </c>
    </row>
    <row r="96" spans="1:17" x14ac:dyDescent="0.2">
      <c r="A96" s="40" t="s">
        <v>61</v>
      </c>
      <c r="B96" s="41" t="s">
        <v>47</v>
      </c>
      <c r="C96" s="40">
        <v>55371.494899999998</v>
      </c>
      <c r="D96" s="40">
        <v>1.6999999999999999E-3</v>
      </c>
      <c r="E96">
        <f t="shared" si="14"/>
        <v>33778.039318172494</v>
      </c>
      <c r="F96">
        <f t="shared" si="15"/>
        <v>33778</v>
      </c>
      <c r="G96">
        <f t="shared" si="18"/>
        <v>3.2677399998647161E-2</v>
      </c>
      <c r="J96">
        <f>+G96</f>
        <v>3.2677399998647161E-2</v>
      </c>
      <c r="O96">
        <f t="shared" ca="1" si="16"/>
        <v>3.3043636252806471E-2</v>
      </c>
      <c r="Q96" s="2">
        <f t="shared" si="17"/>
        <v>40352.994899999998</v>
      </c>
    </row>
    <row r="97" spans="1:17" x14ac:dyDescent="0.2">
      <c r="A97" s="40" t="s">
        <v>62</v>
      </c>
      <c r="B97" s="41" t="s">
        <v>47</v>
      </c>
      <c r="C97" s="40">
        <v>55376.480900000002</v>
      </c>
      <c r="D97" s="40">
        <v>1E-4</v>
      </c>
      <c r="E97">
        <f t="shared" si="14"/>
        <v>33784.038583966321</v>
      </c>
      <c r="F97">
        <f t="shared" si="15"/>
        <v>33784</v>
      </c>
      <c r="G97">
        <f t="shared" si="18"/>
        <v>3.2067200001620222E-2</v>
      </c>
      <c r="J97">
        <f>+G97</f>
        <v>3.2067200001620222E-2</v>
      </c>
      <c r="O97">
        <f t="shared" ca="1" si="16"/>
        <v>3.3050615750153722E-2</v>
      </c>
      <c r="Q97" s="2">
        <f t="shared" si="17"/>
        <v>40357.980900000002</v>
      </c>
    </row>
    <row r="98" spans="1:17" x14ac:dyDescent="0.2">
      <c r="A98" s="40" t="s">
        <v>62</v>
      </c>
      <c r="B98" s="41" t="s">
        <v>47</v>
      </c>
      <c r="C98" s="40">
        <v>55740.504099999998</v>
      </c>
      <c r="D98" s="40">
        <v>5.9999999999999995E-4</v>
      </c>
      <c r="E98">
        <f t="shared" si="14"/>
        <v>34222.039372558131</v>
      </c>
      <c r="F98">
        <f t="shared" si="15"/>
        <v>34222</v>
      </c>
      <c r="G98">
        <f t="shared" si="18"/>
        <v>3.2722600000852253E-2</v>
      </c>
      <c r="J98">
        <f>+G98</f>
        <v>3.2722600000852253E-2</v>
      </c>
      <c r="O98">
        <f t="shared" ca="1" si="16"/>
        <v>3.3560119056502885E-2</v>
      </c>
      <c r="Q98" s="2">
        <f t="shared" si="17"/>
        <v>40722.004099999998</v>
      </c>
    </row>
    <row r="99" spans="1:17" x14ac:dyDescent="0.2">
      <c r="A99" s="55" t="s">
        <v>351</v>
      </c>
      <c r="B99" s="56" t="s">
        <v>47</v>
      </c>
      <c r="C99" s="55">
        <v>55799.512600000002</v>
      </c>
      <c r="D99" s="55" t="s">
        <v>56</v>
      </c>
      <c r="E99">
        <f t="shared" si="14"/>
        <v>34293.039708618096</v>
      </c>
      <c r="F99">
        <f t="shared" si="15"/>
        <v>34293</v>
      </c>
      <c r="G99">
        <f t="shared" si="18"/>
        <v>3.3001900003000628E-2</v>
      </c>
      <c r="I99">
        <f>+G99</f>
        <v>3.3001900003000628E-2</v>
      </c>
      <c r="O99">
        <f t="shared" ca="1" si="16"/>
        <v>3.3642709775112002E-2</v>
      </c>
      <c r="Q99" s="2">
        <f t="shared" si="17"/>
        <v>40781.012600000002</v>
      </c>
    </row>
    <row r="100" spans="1:17" x14ac:dyDescent="0.2">
      <c r="A100" s="61" t="s">
        <v>0</v>
      </c>
      <c r="B100" s="62" t="s">
        <v>47</v>
      </c>
      <c r="C100" s="62">
        <v>57900.539299999997</v>
      </c>
      <c r="D100" s="62">
        <v>5.7000000000000002E-3</v>
      </c>
      <c r="E100">
        <f>+(C100-C$7)/C$8</f>
        <v>36821.041636661306</v>
      </c>
      <c r="F100">
        <f t="shared" si="15"/>
        <v>36821</v>
      </c>
      <c r="G100">
        <f>+C100-(C$7+F100*C$8)</f>
        <v>3.4604299995407928E-2</v>
      </c>
      <c r="K100">
        <f>+G100</f>
        <v>3.4604299995407928E-2</v>
      </c>
      <c r="O100">
        <f ca="1">+C$11+C$12*F100</f>
        <v>3.6583404657419528E-2</v>
      </c>
      <c r="Q100" s="2">
        <f>+C100-15018.5</f>
        <v>42882.039299999997</v>
      </c>
    </row>
    <row r="101" spans="1:17" x14ac:dyDescent="0.2">
      <c r="A101" s="63" t="s">
        <v>353</v>
      </c>
      <c r="B101" s="64" t="s">
        <v>47</v>
      </c>
      <c r="C101" s="65">
        <v>58991.780299999999</v>
      </c>
      <c r="D101" s="65">
        <v>2.0000000000000001E-4</v>
      </c>
      <c r="E101">
        <f>+(C101-C$7)/C$8</f>
        <v>38134.047012537696</v>
      </c>
      <c r="F101">
        <f>ROUND(2*E101,0)/2</f>
        <v>38134</v>
      </c>
      <c r="G101">
        <f>+C101-(C$7+F101*C$8)</f>
        <v>3.907220000110101E-2</v>
      </c>
      <c r="K101">
        <f>+G101</f>
        <v>3.907220000110101E-2</v>
      </c>
      <c r="O101">
        <f ca="1">+C$11+C$12*F101</f>
        <v>3.8110751326909165E-2</v>
      </c>
      <c r="Q101" s="2">
        <f>+C101-15018.5</f>
        <v>43973.280299999999</v>
      </c>
    </row>
    <row r="102" spans="1:17" x14ac:dyDescent="0.2">
      <c r="A102" s="63" t="s">
        <v>353</v>
      </c>
      <c r="B102" s="64" t="s">
        <v>47</v>
      </c>
      <c r="C102" s="65">
        <v>58996.766799999998</v>
      </c>
      <c r="D102" s="65">
        <v>8.0000000000000004E-4</v>
      </c>
      <c r="E102">
        <f>+(C102-C$7)/C$8</f>
        <v>38140.046879942609</v>
      </c>
      <c r="F102">
        <f>ROUND(2*E102,0)/2</f>
        <v>38140</v>
      </c>
      <c r="G102">
        <f>+C102-(C$7+F102*C$8)</f>
        <v>3.8961999998718966E-2</v>
      </c>
      <c r="K102">
        <f>+G102</f>
        <v>3.8961999998718966E-2</v>
      </c>
      <c r="O102">
        <f ca="1">+C$11+C$12*F102</f>
        <v>3.8117730824256409E-2</v>
      </c>
      <c r="Q102" s="2">
        <f>+C102-15018.5</f>
        <v>43978.266799999998</v>
      </c>
    </row>
    <row r="103" spans="1:17" x14ac:dyDescent="0.2">
      <c r="B103" s="5"/>
      <c r="C103" s="20"/>
      <c r="D103" s="20"/>
    </row>
    <row r="104" spans="1:17" x14ac:dyDescent="0.2">
      <c r="B104" s="5"/>
      <c r="C104" s="20"/>
      <c r="D104" s="20"/>
    </row>
    <row r="105" spans="1:17" x14ac:dyDescent="0.2">
      <c r="B105" s="5"/>
      <c r="C105" s="20"/>
      <c r="D105" s="20"/>
    </row>
    <row r="106" spans="1:17" x14ac:dyDescent="0.2">
      <c r="B106" s="5"/>
      <c r="C106" s="20"/>
      <c r="D106" s="20"/>
    </row>
    <row r="107" spans="1:17" x14ac:dyDescent="0.2">
      <c r="B107" s="5"/>
      <c r="C107" s="20"/>
      <c r="D107" s="20"/>
    </row>
    <row r="108" spans="1:17" x14ac:dyDescent="0.2">
      <c r="B108" s="5"/>
      <c r="C108" s="20"/>
      <c r="D108" s="20"/>
    </row>
    <row r="109" spans="1:17" x14ac:dyDescent="0.2">
      <c r="B109" s="5"/>
      <c r="C109" s="20"/>
      <c r="D109" s="20"/>
    </row>
    <row r="110" spans="1:17" x14ac:dyDescent="0.2">
      <c r="B110" s="5"/>
      <c r="C110" s="20"/>
      <c r="D110" s="20"/>
    </row>
    <row r="111" spans="1:17" x14ac:dyDescent="0.2">
      <c r="B111" s="5"/>
      <c r="C111" s="20"/>
      <c r="D111" s="20"/>
    </row>
    <row r="112" spans="1:17" x14ac:dyDescent="0.2">
      <c r="B112" s="5"/>
      <c r="C112" s="20"/>
      <c r="D112" s="20"/>
    </row>
    <row r="113" spans="2:4" x14ac:dyDescent="0.2">
      <c r="B113" s="5"/>
      <c r="C113" s="20"/>
      <c r="D113" s="20"/>
    </row>
    <row r="114" spans="2:4" x14ac:dyDescent="0.2">
      <c r="B114" s="5"/>
      <c r="C114" s="20"/>
      <c r="D114" s="20"/>
    </row>
    <row r="115" spans="2:4" x14ac:dyDescent="0.2">
      <c r="B115" s="5"/>
      <c r="C115" s="20"/>
      <c r="D115" s="20"/>
    </row>
    <row r="116" spans="2:4" x14ac:dyDescent="0.2">
      <c r="B116" s="5"/>
      <c r="C116" s="20"/>
      <c r="D116" s="20"/>
    </row>
    <row r="117" spans="2:4" x14ac:dyDescent="0.2">
      <c r="B117" s="5"/>
      <c r="C117" s="20"/>
      <c r="D117" s="20"/>
    </row>
    <row r="118" spans="2:4" x14ac:dyDescent="0.2">
      <c r="B118" s="5"/>
      <c r="C118" s="20"/>
      <c r="D118" s="20"/>
    </row>
    <row r="119" spans="2:4" x14ac:dyDescent="0.2">
      <c r="B119" s="5"/>
      <c r="C119" s="20"/>
      <c r="D119" s="20"/>
    </row>
    <row r="120" spans="2:4" x14ac:dyDescent="0.2">
      <c r="B120" s="5"/>
      <c r="C120" s="20"/>
      <c r="D120" s="20"/>
    </row>
    <row r="121" spans="2:4" x14ac:dyDescent="0.2">
      <c r="B121" s="5"/>
      <c r="C121" s="20"/>
      <c r="D121" s="20"/>
    </row>
    <row r="122" spans="2:4" x14ac:dyDescent="0.2">
      <c r="B122" s="5"/>
      <c r="C122" s="20"/>
      <c r="D122" s="20"/>
    </row>
    <row r="123" spans="2:4" x14ac:dyDescent="0.2">
      <c r="B123" s="5"/>
      <c r="C123" s="20"/>
      <c r="D123" s="20"/>
    </row>
    <row r="124" spans="2:4" x14ac:dyDescent="0.2">
      <c r="B124" s="5"/>
      <c r="C124" s="20"/>
      <c r="D124" s="20"/>
    </row>
    <row r="125" spans="2:4" x14ac:dyDescent="0.2">
      <c r="B125" s="5"/>
      <c r="C125" s="20"/>
      <c r="D125" s="20"/>
    </row>
    <row r="126" spans="2:4" x14ac:dyDescent="0.2">
      <c r="B126" s="5"/>
      <c r="C126" s="20"/>
      <c r="D126" s="20"/>
    </row>
    <row r="127" spans="2:4" x14ac:dyDescent="0.2">
      <c r="B127" s="5"/>
      <c r="C127" s="20"/>
      <c r="D127" s="20"/>
    </row>
    <row r="128" spans="2:4" x14ac:dyDescent="0.2">
      <c r="B128" s="5"/>
      <c r="C128" s="20"/>
      <c r="D128" s="20"/>
    </row>
    <row r="129" spans="2:4" x14ac:dyDescent="0.2">
      <c r="B129" s="5"/>
      <c r="C129" s="20"/>
      <c r="D129" s="20"/>
    </row>
    <row r="130" spans="2:4" x14ac:dyDescent="0.2">
      <c r="B130" s="5"/>
      <c r="C130" s="20"/>
      <c r="D130" s="20"/>
    </row>
    <row r="131" spans="2:4" x14ac:dyDescent="0.2">
      <c r="B131" s="5"/>
      <c r="C131" s="20"/>
      <c r="D131" s="20"/>
    </row>
    <row r="132" spans="2:4" x14ac:dyDescent="0.2">
      <c r="B132" s="5"/>
      <c r="C132" s="20"/>
      <c r="D132" s="20"/>
    </row>
    <row r="133" spans="2:4" x14ac:dyDescent="0.2">
      <c r="B133" s="5"/>
      <c r="C133" s="20"/>
      <c r="D133" s="20"/>
    </row>
    <row r="134" spans="2:4" x14ac:dyDescent="0.2">
      <c r="B134" s="5"/>
      <c r="C134" s="20"/>
      <c r="D134" s="20"/>
    </row>
    <row r="135" spans="2:4" x14ac:dyDescent="0.2">
      <c r="B135" s="5"/>
      <c r="C135" s="20"/>
      <c r="D135" s="20"/>
    </row>
    <row r="136" spans="2:4" x14ac:dyDescent="0.2">
      <c r="B136" s="5"/>
      <c r="C136" s="20"/>
      <c r="D136" s="20"/>
    </row>
    <row r="137" spans="2:4" x14ac:dyDescent="0.2">
      <c r="B137" s="5"/>
      <c r="C137" s="20"/>
      <c r="D137" s="20"/>
    </row>
    <row r="138" spans="2:4" x14ac:dyDescent="0.2">
      <c r="B138" s="5"/>
      <c r="C138" s="20"/>
      <c r="D138" s="20"/>
    </row>
    <row r="139" spans="2:4" x14ac:dyDescent="0.2">
      <c r="B139" s="5"/>
      <c r="C139" s="20"/>
      <c r="D139" s="20"/>
    </row>
    <row r="140" spans="2:4" x14ac:dyDescent="0.2">
      <c r="B140" s="5"/>
      <c r="C140" s="20"/>
      <c r="D140" s="20"/>
    </row>
    <row r="141" spans="2:4" x14ac:dyDescent="0.2">
      <c r="B141" s="5"/>
      <c r="C141" s="20"/>
      <c r="D141" s="20"/>
    </row>
    <row r="142" spans="2:4" x14ac:dyDescent="0.2">
      <c r="B142" s="5"/>
      <c r="C142" s="20"/>
      <c r="D142" s="20"/>
    </row>
    <row r="143" spans="2:4" x14ac:dyDescent="0.2">
      <c r="B143" s="5"/>
      <c r="C143" s="20"/>
      <c r="D143" s="20"/>
    </row>
    <row r="144" spans="2:4" x14ac:dyDescent="0.2">
      <c r="B144" s="5"/>
      <c r="C144" s="20"/>
      <c r="D144" s="20"/>
    </row>
    <row r="145" spans="2:4" x14ac:dyDescent="0.2">
      <c r="B145" s="5"/>
      <c r="C145" s="20"/>
      <c r="D145" s="20"/>
    </row>
    <row r="146" spans="2:4" x14ac:dyDescent="0.2">
      <c r="B146" s="5"/>
      <c r="C146" s="20"/>
      <c r="D146" s="20"/>
    </row>
    <row r="147" spans="2:4" x14ac:dyDescent="0.2">
      <c r="B147" s="5"/>
      <c r="C147" s="20"/>
      <c r="D147" s="20"/>
    </row>
    <row r="148" spans="2:4" x14ac:dyDescent="0.2">
      <c r="B148" s="5"/>
      <c r="C148" s="20"/>
      <c r="D148" s="20"/>
    </row>
    <row r="149" spans="2:4" x14ac:dyDescent="0.2">
      <c r="B149" s="5"/>
      <c r="C149" s="20"/>
      <c r="D149" s="20"/>
    </row>
    <row r="150" spans="2:4" x14ac:dyDescent="0.2">
      <c r="B150" s="5"/>
      <c r="C150" s="20"/>
      <c r="D150" s="20"/>
    </row>
    <row r="151" spans="2:4" x14ac:dyDescent="0.2">
      <c r="B151" s="5"/>
      <c r="C151" s="20"/>
      <c r="D151" s="20"/>
    </row>
    <row r="152" spans="2:4" x14ac:dyDescent="0.2">
      <c r="B152" s="5"/>
      <c r="C152" s="20"/>
      <c r="D152" s="20"/>
    </row>
    <row r="153" spans="2:4" x14ac:dyDescent="0.2">
      <c r="B153" s="5"/>
      <c r="C153" s="20"/>
      <c r="D153" s="20"/>
    </row>
    <row r="154" spans="2:4" x14ac:dyDescent="0.2">
      <c r="B154" s="5"/>
      <c r="C154" s="20"/>
      <c r="D154" s="20"/>
    </row>
    <row r="155" spans="2:4" x14ac:dyDescent="0.2">
      <c r="B155" s="5"/>
      <c r="C155" s="20"/>
      <c r="D155" s="20"/>
    </row>
    <row r="156" spans="2:4" x14ac:dyDescent="0.2">
      <c r="B156" s="5"/>
      <c r="C156" s="20"/>
      <c r="D156" s="20"/>
    </row>
    <row r="157" spans="2:4" x14ac:dyDescent="0.2">
      <c r="B157" s="5"/>
      <c r="C157" s="20"/>
      <c r="D157" s="20"/>
    </row>
    <row r="158" spans="2:4" x14ac:dyDescent="0.2">
      <c r="B158" s="5"/>
    </row>
    <row r="159" spans="2:4" x14ac:dyDescent="0.2">
      <c r="B159" s="5"/>
    </row>
    <row r="160" spans="2:4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</sheetData>
  <phoneticPr fontId="8" type="noConversion"/>
  <hyperlinks>
    <hyperlink ref="H64715" r:id="rId1" display="http://vsolj.cetus-net.org/bulletin.html" xr:uid="{00000000-0004-0000-0000-000000000000}"/>
    <hyperlink ref="H64708" r:id="rId2" display="https://www.aavso.org/ejaavso" xr:uid="{00000000-0004-0000-0000-000001000000}"/>
    <hyperlink ref="AP859" r:id="rId3" display="http://cdsbib.u-strasbg.fr/cgi-bin/cdsbib?1990RMxAA..21..381G" xr:uid="{00000000-0004-0000-0000-000002000000}"/>
    <hyperlink ref="AP863" r:id="rId4" display="http://cdsbib.u-strasbg.fr/cgi-bin/cdsbib?1990RMxAA..21..381G" xr:uid="{00000000-0004-0000-0000-000003000000}"/>
    <hyperlink ref="AP862" r:id="rId5" display="http://cdsbib.u-strasbg.fr/cgi-bin/cdsbib?1990RMxAA..21..381G" xr:uid="{00000000-0004-0000-0000-000004000000}"/>
    <hyperlink ref="AP843" r:id="rId6" display="http://cdsbib.u-strasbg.fr/cgi-bin/cdsbib?1990RMxAA..21..381G" xr:uid="{00000000-0004-0000-0000-000005000000}"/>
    <hyperlink ref="I64715" r:id="rId7" display="http://vsolj.cetus-net.org/bulletin.html" xr:uid="{00000000-0004-0000-0000-000006000000}"/>
    <hyperlink ref="AQ999" r:id="rId8" display="http://cdsbib.u-strasbg.fr/cgi-bin/cdsbib?1990RMxAA..21..381G" xr:uid="{00000000-0004-0000-0000-000007000000}"/>
    <hyperlink ref="AQ55765" r:id="rId9" display="http://cdsbib.u-strasbg.fr/cgi-bin/cdsbib?1990RMxAA..21..381G" xr:uid="{00000000-0004-0000-0000-000008000000}"/>
    <hyperlink ref="AQ1000" r:id="rId10" display="http://cdsbib.u-strasbg.fr/cgi-bin/cdsbib?1990RMxAA..21..381G" xr:uid="{00000000-0004-0000-0000-000009000000}"/>
    <hyperlink ref="H64712" r:id="rId11" display="https://www.aavso.org/ejaavso" xr:uid="{00000000-0004-0000-0000-00000A000000}"/>
    <hyperlink ref="H1885" r:id="rId12" display="http://vsolj.cetus-net.org/bulletin.html" xr:uid="{00000000-0004-0000-0000-00000B000000}"/>
    <hyperlink ref="AP3129" r:id="rId13" display="http://cdsbib.u-strasbg.fr/cgi-bin/cdsbib?1990RMxAA..21..381G" xr:uid="{00000000-0004-0000-0000-00000C000000}"/>
    <hyperlink ref="AP3132" r:id="rId14" display="http://cdsbib.u-strasbg.fr/cgi-bin/cdsbib?1990RMxAA..21..381G" xr:uid="{00000000-0004-0000-0000-00000D000000}"/>
    <hyperlink ref="AP3130" r:id="rId15" display="http://cdsbib.u-strasbg.fr/cgi-bin/cdsbib?1990RMxAA..21..381G" xr:uid="{00000000-0004-0000-0000-00000E000000}"/>
    <hyperlink ref="AP3114" r:id="rId16" display="http://cdsbib.u-strasbg.fr/cgi-bin/cdsbib?1990RMxAA..21..381G" xr:uid="{00000000-0004-0000-0000-00000F000000}"/>
    <hyperlink ref="I1885" r:id="rId17" display="http://vsolj.cetus-net.org/bulletin.html" xr:uid="{00000000-0004-0000-0000-000010000000}"/>
    <hyperlink ref="AQ3343" r:id="rId18" display="http://cdsbib.u-strasbg.fr/cgi-bin/cdsbib?1990RMxAA..21..381G" xr:uid="{00000000-0004-0000-0000-000011000000}"/>
    <hyperlink ref="AQ45" r:id="rId19" display="http://cdsbib.u-strasbg.fr/cgi-bin/cdsbib?1990RMxAA..21..381G" xr:uid="{00000000-0004-0000-0000-000012000000}"/>
    <hyperlink ref="AQ33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6"/>
  <sheetViews>
    <sheetView topLeftCell="A40" workbookViewId="0">
      <selection activeCell="A57" sqref="A57:D87"/>
    </sheetView>
  </sheetViews>
  <sheetFormatPr defaultRowHeight="12.75" x14ac:dyDescent="0.2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63</v>
      </c>
      <c r="I1" s="43" t="s">
        <v>64</v>
      </c>
      <c r="J1" s="44" t="s">
        <v>57</v>
      </c>
    </row>
    <row r="2" spans="1:16" x14ac:dyDescent="0.2">
      <c r="I2" s="45" t="s">
        <v>65</v>
      </c>
      <c r="J2" s="46" t="s">
        <v>66</v>
      </c>
    </row>
    <row r="3" spans="1:16" x14ac:dyDescent="0.2">
      <c r="A3" s="47" t="s">
        <v>67</v>
      </c>
      <c r="I3" s="45" t="s">
        <v>68</v>
      </c>
      <c r="J3" s="46" t="s">
        <v>69</v>
      </c>
    </row>
    <row r="4" spans="1:16" x14ac:dyDescent="0.2">
      <c r="I4" s="45" t="s">
        <v>70</v>
      </c>
      <c r="J4" s="46" t="s">
        <v>69</v>
      </c>
    </row>
    <row r="5" spans="1:16" ht="13.5" thickBot="1" x14ac:dyDescent="0.25">
      <c r="I5" s="48" t="s">
        <v>71</v>
      </c>
      <c r="J5" s="49" t="s">
        <v>56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MVS 352 </v>
      </c>
      <c r="B11" s="5" t="str">
        <f t="shared" ref="B11:B42" si="1">IF(H11=INT(H11),"I","II")</f>
        <v>I</v>
      </c>
      <c r="C11" s="17">
        <f t="shared" ref="C11:C42" si="2">1*G11</f>
        <v>26206.465</v>
      </c>
      <c r="D11" s="15" t="str">
        <f t="shared" ref="D11:D42" si="3">VLOOKUP(F11,I$1:J$5,2,FALSE)</f>
        <v>vis</v>
      </c>
      <c r="E11" s="50">
        <f>VLOOKUP(C11,Active!C$21:E$966,3,FALSE)</f>
        <v>-1313.9715632876193</v>
      </c>
      <c r="F11" s="5" t="s">
        <v>71</v>
      </c>
      <c r="G11" s="15" t="str">
        <f t="shared" ref="G11:G42" si="4">MID(I11,3,LEN(I11)-3)</f>
        <v>26206.465</v>
      </c>
      <c r="H11" s="17">
        <f t="shared" ref="H11:H42" si="5">1*K11</f>
        <v>-1314</v>
      </c>
      <c r="I11" s="51" t="s">
        <v>78</v>
      </c>
      <c r="J11" s="52" t="s">
        <v>79</v>
      </c>
      <c r="K11" s="51">
        <v>-1314</v>
      </c>
      <c r="L11" s="51" t="s">
        <v>80</v>
      </c>
      <c r="M11" s="52" t="s">
        <v>75</v>
      </c>
      <c r="N11" s="52"/>
      <c r="O11" s="53" t="s">
        <v>81</v>
      </c>
      <c r="P11" s="53" t="s">
        <v>82</v>
      </c>
    </row>
    <row r="12" spans="1:16" ht="12.75" customHeight="1" thickBot="1" x14ac:dyDescent="0.25">
      <c r="A12" s="17" t="str">
        <f t="shared" si="0"/>
        <v> KVBB 24.98 </v>
      </c>
      <c r="B12" s="5" t="str">
        <f t="shared" si="1"/>
        <v>I</v>
      </c>
      <c r="C12" s="17">
        <f t="shared" si="2"/>
        <v>27298.496999999999</v>
      </c>
      <c r="D12" s="15" t="str">
        <f t="shared" si="3"/>
        <v>vis</v>
      </c>
      <c r="E12" s="50">
        <f>VLOOKUP(C12,Active!C$21:E$966,3,FALSE)</f>
        <v>-1.4438666169022086E-2</v>
      </c>
      <c r="F12" s="5" t="s">
        <v>71</v>
      </c>
      <c r="G12" s="15" t="str">
        <f t="shared" si="4"/>
        <v>27298.497</v>
      </c>
      <c r="H12" s="17">
        <f t="shared" si="5"/>
        <v>0</v>
      </c>
      <c r="I12" s="51" t="s">
        <v>83</v>
      </c>
      <c r="J12" s="52" t="s">
        <v>84</v>
      </c>
      <c r="K12" s="51">
        <v>0</v>
      </c>
      <c r="L12" s="51" t="s">
        <v>85</v>
      </c>
      <c r="M12" s="52" t="s">
        <v>75</v>
      </c>
      <c r="N12" s="52"/>
      <c r="O12" s="53" t="s">
        <v>76</v>
      </c>
      <c r="P12" s="53" t="s">
        <v>77</v>
      </c>
    </row>
    <row r="13" spans="1:16" ht="12.75" customHeight="1" thickBot="1" x14ac:dyDescent="0.25">
      <c r="A13" s="17" t="str">
        <f t="shared" si="0"/>
        <v> MVS 352 </v>
      </c>
      <c r="B13" s="5" t="str">
        <f t="shared" si="1"/>
        <v>I</v>
      </c>
      <c r="C13" s="17">
        <f t="shared" si="2"/>
        <v>27298.5</v>
      </c>
      <c r="D13" s="15" t="str">
        <f t="shared" si="3"/>
        <v>vis</v>
      </c>
      <c r="E13" s="50">
        <f>VLOOKUP(C13,Active!C$21:E$966,3,FALSE)</f>
        <v>-1.082899962567224E-2</v>
      </c>
      <c r="F13" s="5" t="s">
        <v>71</v>
      </c>
      <c r="G13" s="15" t="str">
        <f t="shared" si="4"/>
        <v>27298.500</v>
      </c>
      <c r="H13" s="17">
        <f t="shared" si="5"/>
        <v>0</v>
      </c>
      <c r="I13" s="51" t="s">
        <v>86</v>
      </c>
      <c r="J13" s="52" t="s">
        <v>87</v>
      </c>
      <c r="K13" s="51">
        <v>0</v>
      </c>
      <c r="L13" s="51" t="s">
        <v>88</v>
      </c>
      <c r="M13" s="52" t="s">
        <v>75</v>
      </c>
      <c r="N13" s="52"/>
      <c r="O13" s="53" t="s">
        <v>81</v>
      </c>
      <c r="P13" s="53" t="s">
        <v>82</v>
      </c>
    </row>
    <row r="14" spans="1:16" ht="12.75" customHeight="1" thickBot="1" x14ac:dyDescent="0.25">
      <c r="A14" s="17" t="str">
        <f t="shared" si="0"/>
        <v> KVBB 24.98 </v>
      </c>
      <c r="B14" s="5" t="str">
        <f t="shared" si="1"/>
        <v>I</v>
      </c>
      <c r="C14" s="17">
        <f t="shared" si="2"/>
        <v>27313.464</v>
      </c>
      <c r="D14" s="15" t="str">
        <f t="shared" si="3"/>
        <v>vis</v>
      </c>
      <c r="E14" s="50">
        <f>VLOOKUP(C14,Active!C$21:E$966,3,FALSE)</f>
        <v>17.994187714935183</v>
      </c>
      <c r="F14" s="5" t="s">
        <v>71</v>
      </c>
      <c r="G14" s="15" t="str">
        <f t="shared" si="4"/>
        <v>27313.464</v>
      </c>
      <c r="H14" s="17">
        <f t="shared" si="5"/>
        <v>18</v>
      </c>
      <c r="I14" s="51" t="s">
        <v>89</v>
      </c>
      <c r="J14" s="52" t="s">
        <v>90</v>
      </c>
      <c r="K14" s="51">
        <v>18</v>
      </c>
      <c r="L14" s="51" t="s">
        <v>91</v>
      </c>
      <c r="M14" s="52" t="s">
        <v>75</v>
      </c>
      <c r="N14" s="52"/>
      <c r="O14" s="53" t="s">
        <v>76</v>
      </c>
      <c r="P14" s="53" t="s">
        <v>77</v>
      </c>
    </row>
    <row r="15" spans="1:16" ht="12.75" customHeight="1" thickBot="1" x14ac:dyDescent="0.25">
      <c r="A15" s="17" t="str">
        <f t="shared" si="0"/>
        <v> MVS 352 </v>
      </c>
      <c r="B15" s="5" t="str">
        <f t="shared" si="1"/>
        <v>I</v>
      </c>
      <c r="C15" s="17">
        <f t="shared" si="2"/>
        <v>27313.467000000001</v>
      </c>
      <c r="D15" s="15" t="str">
        <f t="shared" si="3"/>
        <v>vis</v>
      </c>
      <c r="E15" s="50">
        <f>VLOOKUP(C15,Active!C$21:E$966,3,FALSE)</f>
        <v>17.997797381478531</v>
      </c>
      <c r="F15" s="5" t="s">
        <v>71</v>
      </c>
      <c r="G15" s="15" t="str">
        <f t="shared" si="4"/>
        <v>27313.467</v>
      </c>
      <c r="H15" s="17">
        <f t="shared" si="5"/>
        <v>18</v>
      </c>
      <c r="I15" s="51" t="s">
        <v>92</v>
      </c>
      <c r="J15" s="52" t="s">
        <v>93</v>
      </c>
      <c r="K15" s="51">
        <v>18</v>
      </c>
      <c r="L15" s="51" t="s">
        <v>94</v>
      </c>
      <c r="M15" s="52" t="s">
        <v>75</v>
      </c>
      <c r="N15" s="52"/>
      <c r="O15" s="53" t="s">
        <v>81</v>
      </c>
      <c r="P15" s="53" t="s">
        <v>82</v>
      </c>
    </row>
    <row r="16" spans="1:16" ht="12.75" customHeight="1" thickBot="1" x14ac:dyDescent="0.25">
      <c r="A16" s="17" t="str">
        <f t="shared" si="0"/>
        <v> MVS 352 </v>
      </c>
      <c r="B16" s="5" t="str">
        <f t="shared" si="1"/>
        <v>I</v>
      </c>
      <c r="C16" s="17">
        <f t="shared" si="2"/>
        <v>28435.434000000001</v>
      </c>
      <c r="D16" s="15" t="str">
        <f t="shared" si="3"/>
        <v>vis</v>
      </c>
      <c r="E16" s="50">
        <f>VLOOKUP(C16,Active!C$21:E$966,3,FALSE)</f>
        <v>1367.9733779873184</v>
      </c>
      <c r="F16" s="5" t="s">
        <v>71</v>
      </c>
      <c r="G16" s="15" t="str">
        <f t="shared" si="4"/>
        <v>28435.434</v>
      </c>
      <c r="H16" s="17">
        <f t="shared" si="5"/>
        <v>1368</v>
      </c>
      <c r="I16" s="51" t="s">
        <v>95</v>
      </c>
      <c r="J16" s="52" t="s">
        <v>96</v>
      </c>
      <c r="K16" s="51">
        <v>1368</v>
      </c>
      <c r="L16" s="51" t="s">
        <v>97</v>
      </c>
      <c r="M16" s="52" t="s">
        <v>75</v>
      </c>
      <c r="N16" s="52"/>
      <c r="O16" s="53" t="s">
        <v>81</v>
      </c>
      <c r="P16" s="53" t="s">
        <v>82</v>
      </c>
    </row>
    <row r="17" spans="1:16" ht="12.75" customHeight="1" thickBot="1" x14ac:dyDescent="0.25">
      <c r="A17" s="17" t="str">
        <f t="shared" si="0"/>
        <v> MVS 352 </v>
      </c>
      <c r="B17" s="5" t="str">
        <f t="shared" si="1"/>
        <v>I</v>
      </c>
      <c r="C17" s="17">
        <f t="shared" si="2"/>
        <v>28819.423999999999</v>
      </c>
      <c r="D17" s="15" t="str">
        <f t="shared" si="3"/>
        <v>vis</v>
      </c>
      <c r="E17" s="50">
        <f>VLOOKUP(C17,Active!C$21:E$966,3,FALSE)</f>
        <v>1829.9986632201581</v>
      </c>
      <c r="F17" s="5" t="s">
        <v>71</v>
      </c>
      <c r="G17" s="15" t="str">
        <f t="shared" si="4"/>
        <v>28819.424</v>
      </c>
      <c r="H17" s="17">
        <f t="shared" si="5"/>
        <v>1830</v>
      </c>
      <c r="I17" s="51" t="s">
        <v>98</v>
      </c>
      <c r="J17" s="52" t="s">
        <v>99</v>
      </c>
      <c r="K17" s="51">
        <v>1830</v>
      </c>
      <c r="L17" s="51" t="s">
        <v>100</v>
      </c>
      <c r="M17" s="52" t="s">
        <v>75</v>
      </c>
      <c r="N17" s="52"/>
      <c r="O17" s="53" t="s">
        <v>81</v>
      </c>
      <c r="P17" s="53" t="s">
        <v>82</v>
      </c>
    </row>
    <row r="18" spans="1:16" ht="12.75" customHeight="1" thickBot="1" x14ac:dyDescent="0.25">
      <c r="A18" s="17" t="str">
        <f t="shared" si="0"/>
        <v> MVS 352 </v>
      </c>
      <c r="B18" s="5" t="str">
        <f t="shared" si="1"/>
        <v>I</v>
      </c>
      <c r="C18" s="17">
        <f t="shared" si="2"/>
        <v>30375.253000000001</v>
      </c>
      <c r="D18" s="15" t="str">
        <f t="shared" si="3"/>
        <v>vis</v>
      </c>
      <c r="E18" s="50">
        <f>VLOOKUP(C18,Active!C$21:E$966,3,FALSE)</f>
        <v>3702.006625663264</v>
      </c>
      <c r="F18" s="5" t="s">
        <v>71</v>
      </c>
      <c r="G18" s="15" t="str">
        <f t="shared" si="4"/>
        <v>30375.253</v>
      </c>
      <c r="H18" s="17">
        <f t="shared" si="5"/>
        <v>3702</v>
      </c>
      <c r="I18" s="51" t="s">
        <v>104</v>
      </c>
      <c r="J18" s="52" t="s">
        <v>105</v>
      </c>
      <c r="K18" s="51">
        <v>3702</v>
      </c>
      <c r="L18" s="51" t="s">
        <v>106</v>
      </c>
      <c r="M18" s="52" t="s">
        <v>75</v>
      </c>
      <c r="N18" s="52"/>
      <c r="O18" s="53" t="s">
        <v>81</v>
      </c>
      <c r="P18" s="53" t="s">
        <v>82</v>
      </c>
    </row>
    <row r="19" spans="1:16" ht="12.75" customHeight="1" thickBot="1" x14ac:dyDescent="0.25">
      <c r="A19" s="17" t="str">
        <f t="shared" si="0"/>
        <v> MVS 352 </v>
      </c>
      <c r="B19" s="5" t="str">
        <f t="shared" si="1"/>
        <v>I</v>
      </c>
      <c r="C19" s="17">
        <f t="shared" si="2"/>
        <v>31703.363000000001</v>
      </c>
      <c r="D19" s="15" t="str">
        <f t="shared" si="3"/>
        <v>vis</v>
      </c>
      <c r="E19" s="50">
        <f>VLOOKUP(C19,Active!C$21:E$966,3,FALSE)</f>
        <v>5300.0180363004947</v>
      </c>
      <c r="F19" s="5" t="s">
        <v>71</v>
      </c>
      <c r="G19" s="15" t="str">
        <f t="shared" si="4"/>
        <v>31703.363</v>
      </c>
      <c r="H19" s="17">
        <f t="shared" si="5"/>
        <v>5300</v>
      </c>
      <c r="I19" s="51" t="s">
        <v>107</v>
      </c>
      <c r="J19" s="52" t="s">
        <v>108</v>
      </c>
      <c r="K19" s="51">
        <v>5300</v>
      </c>
      <c r="L19" s="51" t="s">
        <v>109</v>
      </c>
      <c r="M19" s="52" t="s">
        <v>75</v>
      </c>
      <c r="N19" s="52"/>
      <c r="O19" s="53" t="s">
        <v>81</v>
      </c>
      <c r="P19" s="53" t="s">
        <v>82</v>
      </c>
    </row>
    <row r="20" spans="1:16" ht="12.75" customHeight="1" thickBot="1" x14ac:dyDescent="0.25">
      <c r="A20" s="17" t="str">
        <f t="shared" si="0"/>
        <v> MVS 352 </v>
      </c>
      <c r="B20" s="5" t="str">
        <f t="shared" si="1"/>
        <v>I</v>
      </c>
      <c r="C20" s="17">
        <f t="shared" si="2"/>
        <v>32775.455999999998</v>
      </c>
      <c r="D20" s="15" t="str">
        <f t="shared" si="3"/>
        <v>vis</v>
      </c>
      <c r="E20" s="50">
        <f>VLOOKUP(C20,Active!C$21:E$966,3,FALSE)</f>
        <v>6589.9841138575457</v>
      </c>
      <c r="F20" s="5" t="s">
        <v>71</v>
      </c>
      <c r="G20" s="15" t="str">
        <f t="shared" si="4"/>
        <v>32775.456</v>
      </c>
      <c r="H20" s="17">
        <f t="shared" si="5"/>
        <v>6590</v>
      </c>
      <c r="I20" s="51" t="s">
        <v>110</v>
      </c>
      <c r="J20" s="52" t="s">
        <v>111</v>
      </c>
      <c r="K20" s="51">
        <v>6590</v>
      </c>
      <c r="L20" s="51" t="s">
        <v>112</v>
      </c>
      <c r="M20" s="52" t="s">
        <v>75</v>
      </c>
      <c r="N20" s="52"/>
      <c r="O20" s="53" t="s">
        <v>81</v>
      </c>
      <c r="P20" s="53" t="s">
        <v>82</v>
      </c>
    </row>
    <row r="21" spans="1:16" ht="12.75" customHeight="1" thickBot="1" x14ac:dyDescent="0.25">
      <c r="A21" s="17" t="str">
        <f t="shared" si="0"/>
        <v> MVS 352 </v>
      </c>
      <c r="B21" s="5" t="str">
        <f t="shared" si="1"/>
        <v>I</v>
      </c>
      <c r="C21" s="17">
        <f t="shared" si="2"/>
        <v>33204.307999999997</v>
      </c>
      <c r="D21" s="15" t="str">
        <f t="shared" si="3"/>
        <v>vis</v>
      </c>
      <c r="E21" s="50">
        <f>VLOOKUP(C21,Active!C$21:E$966,3,FALSE)</f>
        <v>7105.9883525686428</v>
      </c>
      <c r="F21" s="5" t="s">
        <v>71</v>
      </c>
      <c r="G21" s="15" t="str">
        <f t="shared" si="4"/>
        <v>33204.308</v>
      </c>
      <c r="H21" s="17">
        <f t="shared" si="5"/>
        <v>7106</v>
      </c>
      <c r="I21" s="51" t="s">
        <v>113</v>
      </c>
      <c r="J21" s="52" t="s">
        <v>114</v>
      </c>
      <c r="K21" s="51">
        <v>7106</v>
      </c>
      <c r="L21" s="51" t="s">
        <v>115</v>
      </c>
      <c r="M21" s="52" t="s">
        <v>75</v>
      </c>
      <c r="N21" s="52"/>
      <c r="O21" s="53" t="s">
        <v>81</v>
      </c>
      <c r="P21" s="53" t="s">
        <v>82</v>
      </c>
    </row>
    <row r="22" spans="1:16" ht="12.75" customHeight="1" thickBot="1" x14ac:dyDescent="0.25">
      <c r="A22" s="17" t="str">
        <f t="shared" si="0"/>
        <v> MVS 352 </v>
      </c>
      <c r="B22" s="5" t="str">
        <f t="shared" si="1"/>
        <v>I</v>
      </c>
      <c r="C22" s="17">
        <f t="shared" si="2"/>
        <v>33887.457000000002</v>
      </c>
      <c r="D22" s="15" t="str">
        <f t="shared" si="3"/>
        <v>vis</v>
      </c>
      <c r="E22" s="50">
        <f>VLOOKUP(C22,Active!C$21:E$966,3,FALSE)</f>
        <v>7927.9683822088246</v>
      </c>
      <c r="F22" s="5" t="s">
        <v>71</v>
      </c>
      <c r="G22" s="15" t="str">
        <f t="shared" si="4"/>
        <v>33887.457</v>
      </c>
      <c r="H22" s="17">
        <f t="shared" si="5"/>
        <v>7928</v>
      </c>
      <c r="I22" s="51" t="s">
        <v>116</v>
      </c>
      <c r="J22" s="52" t="s">
        <v>117</v>
      </c>
      <c r="K22" s="51">
        <v>7928</v>
      </c>
      <c r="L22" s="51" t="s">
        <v>118</v>
      </c>
      <c r="M22" s="52" t="s">
        <v>75</v>
      </c>
      <c r="N22" s="52"/>
      <c r="O22" s="53" t="s">
        <v>81</v>
      </c>
      <c r="P22" s="53" t="s">
        <v>82</v>
      </c>
    </row>
    <row r="23" spans="1:16" ht="12.75" customHeight="1" thickBot="1" x14ac:dyDescent="0.25">
      <c r="A23" s="17" t="str">
        <f t="shared" si="0"/>
        <v> MVS 352 </v>
      </c>
      <c r="B23" s="5" t="str">
        <f t="shared" si="1"/>
        <v>I</v>
      </c>
      <c r="C23" s="17">
        <f t="shared" si="2"/>
        <v>35275.449000000001</v>
      </c>
      <c r="D23" s="15" t="str">
        <f t="shared" si="3"/>
        <v>vis</v>
      </c>
      <c r="E23" s="50">
        <f>VLOOKUP(C23,Active!C$21:E$966,3,FALSE)</f>
        <v>9598.0311434809992</v>
      </c>
      <c r="F23" s="5" t="s">
        <v>71</v>
      </c>
      <c r="G23" s="15" t="str">
        <f t="shared" si="4"/>
        <v>35275.449</v>
      </c>
      <c r="H23" s="17">
        <f t="shared" si="5"/>
        <v>9598</v>
      </c>
      <c r="I23" s="51" t="s">
        <v>119</v>
      </c>
      <c r="J23" s="52" t="s">
        <v>120</v>
      </c>
      <c r="K23" s="51">
        <v>9598</v>
      </c>
      <c r="L23" s="51" t="s">
        <v>121</v>
      </c>
      <c r="M23" s="52" t="s">
        <v>75</v>
      </c>
      <c r="N23" s="52"/>
      <c r="O23" s="53" t="s">
        <v>81</v>
      </c>
      <c r="P23" s="53" t="s">
        <v>82</v>
      </c>
    </row>
    <row r="24" spans="1:16" ht="12.75" customHeight="1" thickBot="1" x14ac:dyDescent="0.25">
      <c r="A24" s="17" t="str">
        <f t="shared" si="0"/>
        <v> MVS 352 </v>
      </c>
      <c r="B24" s="5" t="str">
        <f t="shared" si="1"/>
        <v>I</v>
      </c>
      <c r="C24" s="17">
        <f t="shared" si="2"/>
        <v>35629.478999999999</v>
      </c>
      <c r="D24" s="15" t="str">
        <f t="shared" si="3"/>
        <v>vis</v>
      </c>
      <c r="E24" s="50">
        <f>VLOOKUP(C24,Active!C$21:E$966,3,FALSE)</f>
        <v>10024.00789217493</v>
      </c>
      <c r="F24" s="5" t="s">
        <v>71</v>
      </c>
      <c r="G24" s="15" t="str">
        <f t="shared" si="4"/>
        <v>35629.479</v>
      </c>
      <c r="H24" s="17">
        <f t="shared" si="5"/>
        <v>10024</v>
      </c>
      <c r="I24" s="51" t="s">
        <v>125</v>
      </c>
      <c r="J24" s="52" t="s">
        <v>126</v>
      </c>
      <c r="K24" s="51">
        <v>10024</v>
      </c>
      <c r="L24" s="51" t="s">
        <v>127</v>
      </c>
      <c r="M24" s="52" t="s">
        <v>75</v>
      </c>
      <c r="N24" s="52"/>
      <c r="O24" s="53" t="s">
        <v>81</v>
      </c>
      <c r="P24" s="53" t="s">
        <v>82</v>
      </c>
    </row>
    <row r="25" spans="1:16" ht="12.75" customHeight="1" thickBot="1" x14ac:dyDescent="0.25">
      <c r="A25" s="17" t="str">
        <f t="shared" si="0"/>
        <v> MSAI 40.391 </v>
      </c>
      <c r="B25" s="5" t="str">
        <f t="shared" si="1"/>
        <v>I</v>
      </c>
      <c r="C25" s="17">
        <f t="shared" si="2"/>
        <v>36751.5</v>
      </c>
      <c r="D25" s="15" t="str">
        <f t="shared" si="3"/>
        <v>vis</v>
      </c>
      <c r="E25" s="50">
        <f>VLOOKUP(C25,Active!C$21:E$966,3,FALSE)</f>
        <v>11374.048446778537</v>
      </c>
      <c r="F25" s="5" t="s">
        <v>71</v>
      </c>
      <c r="G25" s="15" t="str">
        <f t="shared" si="4"/>
        <v>36751.500</v>
      </c>
      <c r="H25" s="17">
        <f t="shared" si="5"/>
        <v>11374</v>
      </c>
      <c r="I25" s="51" t="s">
        <v>137</v>
      </c>
      <c r="J25" s="52" t="s">
        <v>138</v>
      </c>
      <c r="K25" s="51">
        <v>11374</v>
      </c>
      <c r="L25" s="51" t="s">
        <v>139</v>
      </c>
      <c r="M25" s="52" t="s">
        <v>75</v>
      </c>
      <c r="N25" s="52"/>
      <c r="O25" s="53" t="s">
        <v>140</v>
      </c>
      <c r="P25" s="53" t="s">
        <v>141</v>
      </c>
    </row>
    <row r="26" spans="1:16" ht="12.75" customHeight="1" thickBot="1" x14ac:dyDescent="0.25">
      <c r="A26" s="17" t="str">
        <f t="shared" si="0"/>
        <v> MSAI 40.391 </v>
      </c>
      <c r="B26" s="5" t="str">
        <f t="shared" si="1"/>
        <v>I</v>
      </c>
      <c r="C26" s="17">
        <f t="shared" si="2"/>
        <v>37130.43</v>
      </c>
      <c r="D26" s="15" t="str">
        <f t="shared" si="3"/>
        <v>vis</v>
      </c>
      <c r="E26" s="50">
        <f>VLOOKUP(C26,Active!C$21:E$966,3,FALSE)</f>
        <v>11829.98542777617</v>
      </c>
      <c r="F26" s="5" t="s">
        <v>71</v>
      </c>
      <c r="G26" s="15" t="str">
        <f t="shared" si="4"/>
        <v>37130.430</v>
      </c>
      <c r="H26" s="17">
        <f t="shared" si="5"/>
        <v>11830</v>
      </c>
      <c r="I26" s="51" t="s">
        <v>142</v>
      </c>
      <c r="J26" s="52" t="s">
        <v>143</v>
      </c>
      <c r="K26" s="51">
        <v>11830</v>
      </c>
      <c r="L26" s="51" t="s">
        <v>85</v>
      </c>
      <c r="M26" s="52" t="s">
        <v>75</v>
      </c>
      <c r="N26" s="52"/>
      <c r="O26" s="53" t="s">
        <v>140</v>
      </c>
      <c r="P26" s="53" t="s">
        <v>141</v>
      </c>
    </row>
    <row r="27" spans="1:16" ht="12.75" customHeight="1" thickBot="1" x14ac:dyDescent="0.25">
      <c r="A27" s="17" t="str">
        <f t="shared" si="0"/>
        <v> MSAI 40.391 </v>
      </c>
      <c r="B27" s="5" t="str">
        <f t="shared" si="1"/>
        <v>I</v>
      </c>
      <c r="C27" s="17">
        <f t="shared" si="2"/>
        <v>37190.32</v>
      </c>
      <c r="D27" s="15" t="str">
        <f t="shared" si="3"/>
        <v>vis</v>
      </c>
      <c r="E27" s="50">
        <f>VLOOKUP(C27,Active!C$21:E$966,3,FALSE)</f>
        <v>11902.046404188563</v>
      </c>
      <c r="F27" s="5" t="s">
        <v>71</v>
      </c>
      <c r="G27" s="15" t="str">
        <f t="shared" si="4"/>
        <v>37190.320</v>
      </c>
      <c r="H27" s="17">
        <f t="shared" si="5"/>
        <v>11902</v>
      </c>
      <c r="I27" s="51" t="s">
        <v>150</v>
      </c>
      <c r="J27" s="52" t="s">
        <v>151</v>
      </c>
      <c r="K27" s="51">
        <v>11902</v>
      </c>
      <c r="L27" s="51" t="s">
        <v>152</v>
      </c>
      <c r="M27" s="52" t="s">
        <v>75</v>
      </c>
      <c r="N27" s="52"/>
      <c r="O27" s="53" t="s">
        <v>140</v>
      </c>
      <c r="P27" s="53" t="s">
        <v>141</v>
      </c>
    </row>
    <row r="28" spans="1:16" ht="12.75" customHeight="1" thickBot="1" x14ac:dyDescent="0.25">
      <c r="A28" s="17" t="str">
        <f t="shared" si="0"/>
        <v> MSAI 40.391 </v>
      </c>
      <c r="B28" s="5" t="str">
        <f t="shared" si="1"/>
        <v>I</v>
      </c>
      <c r="C28" s="17">
        <f t="shared" si="2"/>
        <v>37848.506999999998</v>
      </c>
      <c r="D28" s="15" t="str">
        <f t="shared" si="3"/>
        <v>vis</v>
      </c>
      <c r="E28" s="50">
        <f>VLOOKUP(C28,Active!C$21:E$966,3,FALSE)</f>
        <v>12693.99160174982</v>
      </c>
      <c r="F28" s="5" t="s">
        <v>71</v>
      </c>
      <c r="G28" s="15" t="str">
        <f t="shared" si="4"/>
        <v>37848.507</v>
      </c>
      <c r="H28" s="17">
        <f t="shared" si="5"/>
        <v>12694</v>
      </c>
      <c r="I28" s="51" t="s">
        <v>159</v>
      </c>
      <c r="J28" s="52" t="s">
        <v>160</v>
      </c>
      <c r="K28" s="51">
        <v>12694</v>
      </c>
      <c r="L28" s="51" t="s">
        <v>161</v>
      </c>
      <c r="M28" s="52" t="s">
        <v>75</v>
      </c>
      <c r="N28" s="52"/>
      <c r="O28" s="53" t="s">
        <v>140</v>
      </c>
      <c r="P28" s="53" t="s">
        <v>141</v>
      </c>
    </row>
    <row r="29" spans="1:16" ht="12.75" customHeight="1" thickBot="1" x14ac:dyDescent="0.25">
      <c r="A29" s="17" t="str">
        <f t="shared" si="0"/>
        <v> MSAI 40.391 </v>
      </c>
      <c r="B29" s="5" t="str">
        <f t="shared" si="1"/>
        <v>I</v>
      </c>
      <c r="C29" s="17">
        <f t="shared" si="2"/>
        <v>39788.292000000001</v>
      </c>
      <c r="D29" s="15" t="str">
        <f t="shared" si="3"/>
        <v>vis</v>
      </c>
      <c r="E29" s="50">
        <f>VLOOKUP(C29,Active!C$21:E$966,3,FALSE)</f>
        <v>15027.983939871621</v>
      </c>
      <c r="F29" s="5" t="s">
        <v>71</v>
      </c>
      <c r="G29" s="15" t="str">
        <f t="shared" si="4"/>
        <v>39788.292</v>
      </c>
      <c r="H29" s="17">
        <f t="shared" si="5"/>
        <v>15028</v>
      </c>
      <c r="I29" s="51" t="s">
        <v>165</v>
      </c>
      <c r="J29" s="52" t="s">
        <v>166</v>
      </c>
      <c r="K29" s="51">
        <v>15028</v>
      </c>
      <c r="L29" s="51" t="s">
        <v>112</v>
      </c>
      <c r="M29" s="52" t="s">
        <v>75</v>
      </c>
      <c r="N29" s="52"/>
      <c r="O29" s="53" t="s">
        <v>140</v>
      </c>
      <c r="P29" s="53" t="s">
        <v>141</v>
      </c>
    </row>
    <row r="30" spans="1:16" ht="12.75" customHeight="1" thickBot="1" x14ac:dyDescent="0.25">
      <c r="A30" s="17" t="str">
        <f t="shared" si="0"/>
        <v> MSAI 40.391 </v>
      </c>
      <c r="B30" s="5" t="str">
        <f t="shared" si="1"/>
        <v>I</v>
      </c>
      <c r="C30" s="17">
        <f t="shared" si="2"/>
        <v>40117.428999999996</v>
      </c>
      <c r="D30" s="15" t="str">
        <f t="shared" si="3"/>
        <v>vis</v>
      </c>
      <c r="E30" s="50">
        <f>VLOOKUP(C30,Active!C$21:E$966,3,FALSE)</f>
        <v>15424.008878817114</v>
      </c>
      <c r="F30" s="5" t="s">
        <v>71</v>
      </c>
      <c r="G30" s="15" t="str">
        <f t="shared" si="4"/>
        <v>40117.429</v>
      </c>
      <c r="H30" s="17">
        <f t="shared" si="5"/>
        <v>15424</v>
      </c>
      <c r="I30" s="51" t="s">
        <v>169</v>
      </c>
      <c r="J30" s="52" t="s">
        <v>170</v>
      </c>
      <c r="K30" s="51">
        <v>15424</v>
      </c>
      <c r="L30" s="51" t="s">
        <v>127</v>
      </c>
      <c r="M30" s="52" t="s">
        <v>75</v>
      </c>
      <c r="N30" s="52"/>
      <c r="O30" s="53" t="s">
        <v>140</v>
      </c>
      <c r="P30" s="53" t="s">
        <v>141</v>
      </c>
    </row>
    <row r="31" spans="1:16" ht="12.75" customHeight="1" thickBot="1" x14ac:dyDescent="0.25">
      <c r="A31" s="17" t="str">
        <f t="shared" si="0"/>
        <v> BRNO 30 </v>
      </c>
      <c r="B31" s="5" t="str">
        <f t="shared" si="1"/>
        <v>I</v>
      </c>
      <c r="C31" s="17">
        <f t="shared" si="2"/>
        <v>47670.495999999999</v>
      </c>
      <c r="D31" s="15" t="str">
        <f t="shared" si="3"/>
        <v>vis</v>
      </c>
      <c r="E31" s="50">
        <f>VLOOKUP(C31,Active!C$21:E$966,3,FALSE)</f>
        <v>24512.026626825573</v>
      </c>
      <c r="F31" s="5" t="s">
        <v>71</v>
      </c>
      <c r="G31" s="15" t="str">
        <f t="shared" si="4"/>
        <v>47670.496</v>
      </c>
      <c r="H31" s="17">
        <f t="shared" si="5"/>
        <v>24512</v>
      </c>
      <c r="I31" s="51" t="s">
        <v>171</v>
      </c>
      <c r="J31" s="52" t="s">
        <v>172</v>
      </c>
      <c r="K31" s="51">
        <v>24512</v>
      </c>
      <c r="L31" s="51" t="s">
        <v>173</v>
      </c>
      <c r="M31" s="52" t="s">
        <v>174</v>
      </c>
      <c r="N31" s="52"/>
      <c r="O31" s="53" t="s">
        <v>175</v>
      </c>
      <c r="P31" s="53" t="s">
        <v>176</v>
      </c>
    </row>
    <row r="32" spans="1:16" ht="12.75" customHeight="1" thickBot="1" x14ac:dyDescent="0.25">
      <c r="A32" s="17" t="str">
        <f t="shared" si="0"/>
        <v> BRNO 30 </v>
      </c>
      <c r="B32" s="5" t="str">
        <f t="shared" si="1"/>
        <v>I</v>
      </c>
      <c r="C32" s="17">
        <f t="shared" si="2"/>
        <v>47670.500999999997</v>
      </c>
      <c r="D32" s="15" t="str">
        <f t="shared" si="3"/>
        <v>vis</v>
      </c>
      <c r="E32" s="50">
        <f>VLOOKUP(C32,Active!C$21:E$966,3,FALSE)</f>
        <v>24512.032642936476</v>
      </c>
      <c r="F32" s="5" t="s">
        <v>71</v>
      </c>
      <c r="G32" s="15" t="str">
        <f t="shared" si="4"/>
        <v>47670.501</v>
      </c>
      <c r="H32" s="17">
        <f t="shared" si="5"/>
        <v>24512</v>
      </c>
      <c r="I32" s="51" t="s">
        <v>177</v>
      </c>
      <c r="J32" s="52" t="s">
        <v>178</v>
      </c>
      <c r="K32" s="51">
        <v>24512</v>
      </c>
      <c r="L32" s="51" t="s">
        <v>179</v>
      </c>
      <c r="M32" s="52" t="s">
        <v>174</v>
      </c>
      <c r="N32" s="52"/>
      <c r="O32" s="53" t="s">
        <v>180</v>
      </c>
      <c r="P32" s="53" t="s">
        <v>176</v>
      </c>
    </row>
    <row r="33" spans="1:16" ht="12.75" customHeight="1" thickBot="1" x14ac:dyDescent="0.25">
      <c r="A33" s="17" t="str">
        <f t="shared" si="0"/>
        <v> BRNO 31 </v>
      </c>
      <c r="B33" s="5" t="str">
        <f t="shared" si="1"/>
        <v>I</v>
      </c>
      <c r="C33" s="17">
        <f t="shared" si="2"/>
        <v>48222.345999999998</v>
      </c>
      <c r="D33" s="15" t="str">
        <f t="shared" si="3"/>
        <v>vis</v>
      </c>
      <c r="E33" s="50">
        <f>VLOOKUP(C33,Active!C$21:E$966,3,FALSE)</f>
        <v>25176.024787339502</v>
      </c>
      <c r="F33" s="5" t="s">
        <v>71</v>
      </c>
      <c r="G33" s="15" t="str">
        <f t="shared" si="4"/>
        <v>48222.346</v>
      </c>
      <c r="H33" s="17">
        <f t="shared" si="5"/>
        <v>25176</v>
      </c>
      <c r="I33" s="51" t="s">
        <v>181</v>
      </c>
      <c r="J33" s="52" t="s">
        <v>182</v>
      </c>
      <c r="K33" s="51">
        <v>25176</v>
      </c>
      <c r="L33" s="51" t="s">
        <v>124</v>
      </c>
      <c r="M33" s="52" t="s">
        <v>174</v>
      </c>
      <c r="N33" s="52"/>
      <c r="O33" s="53" t="s">
        <v>180</v>
      </c>
      <c r="P33" s="53" t="s">
        <v>183</v>
      </c>
    </row>
    <row r="34" spans="1:16" ht="12.75" customHeight="1" thickBot="1" x14ac:dyDescent="0.25">
      <c r="A34" s="17" t="str">
        <f t="shared" si="0"/>
        <v> BRNO 31 </v>
      </c>
      <c r="B34" s="5" t="str">
        <f t="shared" si="1"/>
        <v>I</v>
      </c>
      <c r="C34" s="17">
        <f t="shared" si="2"/>
        <v>48222.351000000002</v>
      </c>
      <c r="D34" s="15" t="str">
        <f t="shared" si="3"/>
        <v>vis</v>
      </c>
      <c r="E34" s="50">
        <f>VLOOKUP(C34,Active!C$21:E$966,3,FALSE)</f>
        <v>25176.030803450412</v>
      </c>
      <c r="F34" s="5" t="s">
        <v>71</v>
      </c>
      <c r="G34" s="15" t="str">
        <f t="shared" si="4"/>
        <v>48222.351</v>
      </c>
      <c r="H34" s="17">
        <f t="shared" si="5"/>
        <v>25176</v>
      </c>
      <c r="I34" s="51" t="s">
        <v>184</v>
      </c>
      <c r="J34" s="52" t="s">
        <v>185</v>
      </c>
      <c r="K34" s="51">
        <v>25176</v>
      </c>
      <c r="L34" s="51" t="s">
        <v>121</v>
      </c>
      <c r="M34" s="52" t="s">
        <v>174</v>
      </c>
      <c r="N34" s="52"/>
      <c r="O34" s="53" t="s">
        <v>175</v>
      </c>
      <c r="P34" s="53" t="s">
        <v>183</v>
      </c>
    </row>
    <row r="35" spans="1:16" ht="12.75" customHeight="1" thickBot="1" x14ac:dyDescent="0.25">
      <c r="A35" s="17" t="str">
        <f t="shared" si="0"/>
        <v> BRNO 31 </v>
      </c>
      <c r="B35" s="5" t="str">
        <f t="shared" si="1"/>
        <v>I</v>
      </c>
      <c r="C35" s="17">
        <f t="shared" si="2"/>
        <v>49171.451999999997</v>
      </c>
      <c r="D35" s="15" t="str">
        <f t="shared" si="3"/>
        <v>vis</v>
      </c>
      <c r="E35" s="50">
        <f>VLOOKUP(C35,Active!C$21:E$966,3,FALSE)</f>
        <v>26318.010178537716</v>
      </c>
      <c r="F35" s="5" t="s">
        <v>71</v>
      </c>
      <c r="G35" s="15" t="str">
        <f t="shared" si="4"/>
        <v>49171.452</v>
      </c>
      <c r="H35" s="17">
        <f t="shared" si="5"/>
        <v>26318</v>
      </c>
      <c r="I35" s="51" t="s">
        <v>186</v>
      </c>
      <c r="J35" s="52" t="s">
        <v>187</v>
      </c>
      <c r="K35" s="51">
        <v>26318</v>
      </c>
      <c r="L35" s="51" t="s">
        <v>188</v>
      </c>
      <c r="M35" s="52" t="s">
        <v>174</v>
      </c>
      <c r="N35" s="52"/>
      <c r="O35" s="53" t="s">
        <v>180</v>
      </c>
      <c r="P35" s="53" t="s">
        <v>183</v>
      </c>
    </row>
    <row r="36" spans="1:16" ht="12.75" customHeight="1" thickBot="1" x14ac:dyDescent="0.25">
      <c r="A36" s="17" t="str">
        <f t="shared" si="0"/>
        <v> BRNO 31 </v>
      </c>
      <c r="B36" s="5" t="str">
        <f t="shared" si="1"/>
        <v>I</v>
      </c>
      <c r="C36" s="17">
        <f t="shared" si="2"/>
        <v>49171.46</v>
      </c>
      <c r="D36" s="15" t="str">
        <f t="shared" si="3"/>
        <v>vis</v>
      </c>
      <c r="E36" s="50">
        <f>VLOOKUP(C36,Active!C$21:E$966,3,FALSE)</f>
        <v>26318.019804315165</v>
      </c>
      <c r="F36" s="5" t="s">
        <v>71</v>
      </c>
      <c r="G36" s="15" t="str">
        <f t="shared" si="4"/>
        <v>49171.460</v>
      </c>
      <c r="H36" s="17">
        <f t="shared" si="5"/>
        <v>26318</v>
      </c>
      <c r="I36" s="51" t="s">
        <v>189</v>
      </c>
      <c r="J36" s="52" t="s">
        <v>190</v>
      </c>
      <c r="K36" s="51">
        <v>26318</v>
      </c>
      <c r="L36" s="51" t="s">
        <v>191</v>
      </c>
      <c r="M36" s="52" t="s">
        <v>174</v>
      </c>
      <c r="N36" s="52"/>
      <c r="O36" s="53" t="s">
        <v>192</v>
      </c>
      <c r="P36" s="53" t="s">
        <v>183</v>
      </c>
    </row>
    <row r="37" spans="1:16" ht="12.75" customHeight="1" thickBot="1" x14ac:dyDescent="0.25">
      <c r="A37" s="17" t="str">
        <f t="shared" si="0"/>
        <v> BRNO 31 </v>
      </c>
      <c r="B37" s="5" t="str">
        <f t="shared" si="1"/>
        <v>I</v>
      </c>
      <c r="C37" s="17">
        <f t="shared" si="2"/>
        <v>49171.468000000001</v>
      </c>
      <c r="D37" s="15" t="str">
        <f t="shared" si="3"/>
        <v>vis</v>
      </c>
      <c r="E37" s="50">
        <f>VLOOKUP(C37,Active!C$21:E$966,3,FALSE)</f>
        <v>26318.029430092611</v>
      </c>
      <c r="F37" s="5" t="s">
        <v>71</v>
      </c>
      <c r="G37" s="15" t="str">
        <f t="shared" si="4"/>
        <v>49171.468</v>
      </c>
      <c r="H37" s="17">
        <f t="shared" si="5"/>
        <v>26318</v>
      </c>
      <c r="I37" s="51" t="s">
        <v>193</v>
      </c>
      <c r="J37" s="52" t="s">
        <v>194</v>
      </c>
      <c r="K37" s="51">
        <v>26318</v>
      </c>
      <c r="L37" s="51" t="s">
        <v>80</v>
      </c>
      <c r="M37" s="52" t="s">
        <v>174</v>
      </c>
      <c r="N37" s="52"/>
      <c r="O37" s="53" t="s">
        <v>195</v>
      </c>
      <c r="P37" s="53" t="s">
        <v>183</v>
      </c>
    </row>
    <row r="38" spans="1:16" ht="12.75" customHeight="1" thickBot="1" x14ac:dyDescent="0.25">
      <c r="A38" s="17" t="str">
        <f t="shared" si="0"/>
        <v> BRNO 31 </v>
      </c>
      <c r="B38" s="5" t="str">
        <f t="shared" si="1"/>
        <v>I</v>
      </c>
      <c r="C38" s="17">
        <f t="shared" si="2"/>
        <v>49181.432999999997</v>
      </c>
      <c r="D38" s="15" t="str">
        <f t="shared" si="3"/>
        <v>vis</v>
      </c>
      <c r="E38" s="50">
        <f>VLOOKUP(C38,Active!C$21:E$966,3,FALSE)</f>
        <v>26330.019539124991</v>
      </c>
      <c r="F38" s="5" t="s">
        <v>71</v>
      </c>
      <c r="G38" s="15" t="str">
        <f t="shared" si="4"/>
        <v>49181.433</v>
      </c>
      <c r="H38" s="17">
        <f t="shared" si="5"/>
        <v>26330</v>
      </c>
      <c r="I38" s="51" t="s">
        <v>196</v>
      </c>
      <c r="J38" s="52" t="s">
        <v>197</v>
      </c>
      <c r="K38" s="51">
        <v>26330</v>
      </c>
      <c r="L38" s="51" t="s">
        <v>191</v>
      </c>
      <c r="M38" s="52" t="s">
        <v>174</v>
      </c>
      <c r="N38" s="52"/>
      <c r="O38" s="53" t="s">
        <v>195</v>
      </c>
      <c r="P38" s="53" t="s">
        <v>183</v>
      </c>
    </row>
    <row r="39" spans="1:16" ht="12.75" customHeight="1" thickBot="1" x14ac:dyDescent="0.25">
      <c r="A39" s="17" t="str">
        <f t="shared" si="0"/>
        <v> BRNO 31 </v>
      </c>
      <c r="B39" s="5" t="str">
        <f t="shared" si="1"/>
        <v>I</v>
      </c>
      <c r="C39" s="17">
        <f t="shared" si="2"/>
        <v>49186.417999999998</v>
      </c>
      <c r="D39" s="15" t="str">
        <f t="shared" si="3"/>
        <v>vis</v>
      </c>
      <c r="E39" s="50">
        <f>VLOOKUP(C39,Active!C$21:E$966,3,FALSE)</f>
        <v>26336.017601696636</v>
      </c>
      <c r="F39" s="5" t="s">
        <v>71</v>
      </c>
      <c r="G39" s="15" t="str">
        <f t="shared" si="4"/>
        <v>49186.418</v>
      </c>
      <c r="H39" s="17">
        <f t="shared" si="5"/>
        <v>26336</v>
      </c>
      <c r="I39" s="51" t="s">
        <v>198</v>
      </c>
      <c r="J39" s="52" t="s">
        <v>199</v>
      </c>
      <c r="K39" s="51">
        <v>26336</v>
      </c>
      <c r="L39" s="51" t="s">
        <v>109</v>
      </c>
      <c r="M39" s="52" t="s">
        <v>174</v>
      </c>
      <c r="N39" s="52"/>
      <c r="O39" s="53" t="s">
        <v>200</v>
      </c>
      <c r="P39" s="53" t="s">
        <v>183</v>
      </c>
    </row>
    <row r="40" spans="1:16" ht="12.75" customHeight="1" thickBot="1" x14ac:dyDescent="0.25">
      <c r="A40" s="17" t="str">
        <f t="shared" si="0"/>
        <v> BRNO 31 </v>
      </c>
      <c r="B40" s="5" t="str">
        <f t="shared" si="1"/>
        <v>I</v>
      </c>
      <c r="C40" s="17">
        <f t="shared" si="2"/>
        <v>49186.42</v>
      </c>
      <c r="D40" s="15" t="str">
        <f t="shared" si="3"/>
        <v>vis</v>
      </c>
      <c r="E40" s="50">
        <f>VLOOKUP(C40,Active!C$21:E$966,3,FALSE)</f>
        <v>26336.020008141</v>
      </c>
      <c r="F40" s="5" t="s">
        <v>71</v>
      </c>
      <c r="G40" s="15" t="str">
        <f t="shared" si="4"/>
        <v>49186.420</v>
      </c>
      <c r="H40" s="17">
        <f t="shared" si="5"/>
        <v>26336</v>
      </c>
      <c r="I40" s="51" t="s">
        <v>201</v>
      </c>
      <c r="J40" s="52" t="s">
        <v>202</v>
      </c>
      <c r="K40" s="51">
        <v>26336</v>
      </c>
      <c r="L40" s="51" t="s">
        <v>136</v>
      </c>
      <c r="M40" s="52" t="s">
        <v>174</v>
      </c>
      <c r="N40" s="52"/>
      <c r="O40" s="53" t="s">
        <v>203</v>
      </c>
      <c r="P40" s="53" t="s">
        <v>183</v>
      </c>
    </row>
    <row r="41" spans="1:16" ht="12.75" customHeight="1" thickBot="1" x14ac:dyDescent="0.25">
      <c r="A41" s="17" t="str">
        <f t="shared" si="0"/>
        <v> BRNO 31 </v>
      </c>
      <c r="B41" s="5" t="str">
        <f t="shared" si="1"/>
        <v>I</v>
      </c>
      <c r="C41" s="17">
        <f t="shared" si="2"/>
        <v>49186.425000000003</v>
      </c>
      <c r="D41" s="15" t="str">
        <f t="shared" si="3"/>
        <v>vis</v>
      </c>
      <c r="E41" s="50">
        <f>VLOOKUP(C41,Active!C$21:E$966,3,FALSE)</f>
        <v>26336.026024251911</v>
      </c>
      <c r="F41" s="5" t="s">
        <v>71</v>
      </c>
      <c r="G41" s="15" t="str">
        <f t="shared" si="4"/>
        <v>49186.425</v>
      </c>
      <c r="H41" s="17">
        <f t="shared" si="5"/>
        <v>26336</v>
      </c>
      <c r="I41" s="51" t="s">
        <v>204</v>
      </c>
      <c r="J41" s="52" t="s">
        <v>205</v>
      </c>
      <c r="K41" s="51">
        <v>26336</v>
      </c>
      <c r="L41" s="51" t="s">
        <v>173</v>
      </c>
      <c r="M41" s="52" t="s">
        <v>174</v>
      </c>
      <c r="N41" s="52"/>
      <c r="O41" s="53" t="s">
        <v>206</v>
      </c>
      <c r="P41" s="53" t="s">
        <v>183</v>
      </c>
    </row>
    <row r="42" spans="1:16" ht="12.75" customHeight="1" thickBot="1" x14ac:dyDescent="0.25">
      <c r="A42" s="17" t="str">
        <f t="shared" si="0"/>
        <v> BRNO 31 </v>
      </c>
      <c r="B42" s="5" t="str">
        <f t="shared" si="1"/>
        <v>I</v>
      </c>
      <c r="C42" s="17">
        <f t="shared" si="2"/>
        <v>49186.425999999999</v>
      </c>
      <c r="D42" s="15" t="str">
        <f t="shared" si="3"/>
        <v>vis</v>
      </c>
      <c r="E42" s="50">
        <f>VLOOKUP(C42,Active!C$21:E$966,3,FALSE)</f>
        <v>26336.027227474086</v>
      </c>
      <c r="F42" s="5" t="s">
        <v>71</v>
      </c>
      <c r="G42" s="15" t="str">
        <f t="shared" si="4"/>
        <v>49186.426</v>
      </c>
      <c r="H42" s="17">
        <f t="shared" si="5"/>
        <v>26336</v>
      </c>
      <c r="I42" s="51" t="s">
        <v>207</v>
      </c>
      <c r="J42" s="52" t="s">
        <v>208</v>
      </c>
      <c r="K42" s="51">
        <v>26336</v>
      </c>
      <c r="L42" s="51" t="s">
        <v>209</v>
      </c>
      <c r="M42" s="52" t="s">
        <v>174</v>
      </c>
      <c r="N42" s="52"/>
      <c r="O42" s="53" t="s">
        <v>192</v>
      </c>
      <c r="P42" s="53" t="s">
        <v>183</v>
      </c>
    </row>
    <row r="43" spans="1:16" ht="12.75" customHeight="1" thickBot="1" x14ac:dyDescent="0.25">
      <c r="A43" s="17" t="str">
        <f t="shared" ref="A43:A74" si="6">P43</f>
        <v> BRNO 31 </v>
      </c>
      <c r="B43" s="5" t="str">
        <f t="shared" ref="B43:B74" si="7">IF(H43=INT(H43),"I","II")</f>
        <v>I</v>
      </c>
      <c r="C43" s="17">
        <f t="shared" ref="C43:C74" si="8">1*G43</f>
        <v>49186.425999999999</v>
      </c>
      <c r="D43" s="15" t="str">
        <f t="shared" ref="D43:D74" si="9">VLOOKUP(F43,I$1:J$5,2,FALSE)</f>
        <v>vis</v>
      </c>
      <c r="E43" s="50">
        <f>VLOOKUP(C43,Active!C$21:E$966,3,FALSE)</f>
        <v>26336.027227474086</v>
      </c>
      <c r="F43" s="5" t="s">
        <v>71</v>
      </c>
      <c r="G43" s="15" t="str">
        <f t="shared" ref="G43:G74" si="10">MID(I43,3,LEN(I43)-3)</f>
        <v>49186.426</v>
      </c>
      <c r="H43" s="17">
        <f t="shared" ref="H43:H74" si="11">1*K43</f>
        <v>26336</v>
      </c>
      <c r="I43" s="51" t="s">
        <v>207</v>
      </c>
      <c r="J43" s="52" t="s">
        <v>208</v>
      </c>
      <c r="K43" s="51">
        <v>26336</v>
      </c>
      <c r="L43" s="51" t="s">
        <v>209</v>
      </c>
      <c r="M43" s="52" t="s">
        <v>174</v>
      </c>
      <c r="N43" s="52"/>
      <c r="O43" s="53" t="s">
        <v>195</v>
      </c>
      <c r="P43" s="53" t="s">
        <v>183</v>
      </c>
    </row>
    <row r="44" spans="1:16" ht="12.75" customHeight="1" thickBot="1" x14ac:dyDescent="0.25">
      <c r="A44" s="17" t="str">
        <f t="shared" si="6"/>
        <v> BRNO 31 </v>
      </c>
      <c r="B44" s="5" t="str">
        <f t="shared" si="7"/>
        <v>I</v>
      </c>
      <c r="C44" s="17">
        <f t="shared" si="8"/>
        <v>49595.35</v>
      </c>
      <c r="D44" s="15" t="str">
        <f t="shared" si="9"/>
        <v>vis</v>
      </c>
      <c r="E44" s="50">
        <f>VLOOKUP(C44,Active!C$21:E$966,3,FALSE)</f>
        <v>26828.053654564777</v>
      </c>
      <c r="F44" s="5" t="s">
        <v>71</v>
      </c>
      <c r="G44" s="15" t="str">
        <f t="shared" si="10"/>
        <v>49595.350</v>
      </c>
      <c r="H44" s="17">
        <f t="shared" si="11"/>
        <v>26828</v>
      </c>
      <c r="I44" s="51" t="s">
        <v>210</v>
      </c>
      <c r="J44" s="52" t="s">
        <v>211</v>
      </c>
      <c r="K44" s="51">
        <v>26828</v>
      </c>
      <c r="L44" s="51" t="s">
        <v>212</v>
      </c>
      <c r="M44" s="52" t="s">
        <v>174</v>
      </c>
      <c r="N44" s="52"/>
      <c r="O44" s="53" t="s">
        <v>195</v>
      </c>
      <c r="P44" s="53" t="s">
        <v>183</v>
      </c>
    </row>
    <row r="45" spans="1:16" ht="12.75" customHeight="1" thickBot="1" x14ac:dyDescent="0.25">
      <c r="A45" s="17" t="str">
        <f t="shared" si="6"/>
        <v> BBS 109 </v>
      </c>
      <c r="B45" s="5" t="str">
        <f t="shared" si="7"/>
        <v>I</v>
      </c>
      <c r="C45" s="17">
        <f t="shared" si="8"/>
        <v>49919.457199999997</v>
      </c>
      <c r="D45" s="15" t="str">
        <f t="shared" si="9"/>
        <v>vis</v>
      </c>
      <c r="E45" s="50">
        <f>VLOOKUP(C45,Active!C$21:E$966,3,FALSE)</f>
        <v>27218.026626584928</v>
      </c>
      <c r="F45" s="5" t="s">
        <v>71</v>
      </c>
      <c r="G45" s="15" t="str">
        <f t="shared" si="10"/>
        <v>49919.4572</v>
      </c>
      <c r="H45" s="17">
        <f t="shared" si="11"/>
        <v>27218</v>
      </c>
      <c r="I45" s="51" t="s">
        <v>215</v>
      </c>
      <c r="J45" s="52" t="s">
        <v>216</v>
      </c>
      <c r="K45" s="51">
        <v>27218</v>
      </c>
      <c r="L45" s="51" t="s">
        <v>217</v>
      </c>
      <c r="M45" s="52" t="s">
        <v>218</v>
      </c>
      <c r="N45" s="52" t="s">
        <v>219</v>
      </c>
      <c r="O45" s="53" t="s">
        <v>220</v>
      </c>
      <c r="P45" s="53" t="s">
        <v>221</v>
      </c>
    </row>
    <row r="46" spans="1:16" ht="12.75" customHeight="1" thickBot="1" x14ac:dyDescent="0.25">
      <c r="A46" s="17" t="str">
        <f t="shared" si="6"/>
        <v>IBVS 4887 </v>
      </c>
      <c r="B46" s="5" t="str">
        <f t="shared" si="7"/>
        <v>I</v>
      </c>
      <c r="C46" s="17">
        <f t="shared" si="8"/>
        <v>50234.446600000003</v>
      </c>
      <c r="D46" s="15" t="str">
        <f t="shared" si="9"/>
        <v>vis</v>
      </c>
      <c r="E46" s="50">
        <f>VLOOKUP(C46,Active!C$21:E$966,3,FALSE)</f>
        <v>27597.028859404334</v>
      </c>
      <c r="F46" s="5" t="s">
        <v>71</v>
      </c>
      <c r="G46" s="15" t="str">
        <f t="shared" si="10"/>
        <v>50234.4466</v>
      </c>
      <c r="H46" s="17">
        <f t="shared" si="11"/>
        <v>27597</v>
      </c>
      <c r="I46" s="51" t="s">
        <v>252</v>
      </c>
      <c r="J46" s="52" t="s">
        <v>253</v>
      </c>
      <c r="K46" s="51">
        <v>27597</v>
      </c>
      <c r="L46" s="51" t="s">
        <v>254</v>
      </c>
      <c r="M46" s="52" t="s">
        <v>218</v>
      </c>
      <c r="N46" s="52" t="s">
        <v>219</v>
      </c>
      <c r="O46" s="53" t="s">
        <v>255</v>
      </c>
      <c r="P46" s="54" t="s">
        <v>256</v>
      </c>
    </row>
    <row r="47" spans="1:16" ht="12.75" customHeight="1" thickBot="1" x14ac:dyDescent="0.25">
      <c r="A47" s="17" t="str">
        <f t="shared" si="6"/>
        <v> BBS 115 </v>
      </c>
      <c r="B47" s="5" t="str">
        <f t="shared" si="7"/>
        <v>I</v>
      </c>
      <c r="C47" s="17">
        <f t="shared" si="8"/>
        <v>50583.499000000003</v>
      </c>
      <c r="D47" s="15" t="str">
        <f t="shared" si="9"/>
        <v>vis</v>
      </c>
      <c r="E47" s="50">
        <f>VLOOKUP(C47,Active!C$21:E$966,3,FALSE)</f>
        <v>28017.01644937076</v>
      </c>
      <c r="F47" s="5" t="s">
        <v>71</v>
      </c>
      <c r="G47" s="15" t="str">
        <f t="shared" si="10"/>
        <v>50583.499</v>
      </c>
      <c r="H47" s="17">
        <f t="shared" si="11"/>
        <v>28017</v>
      </c>
      <c r="I47" s="51" t="s">
        <v>257</v>
      </c>
      <c r="J47" s="52" t="s">
        <v>258</v>
      </c>
      <c r="K47" s="51">
        <v>28017</v>
      </c>
      <c r="L47" s="51" t="s">
        <v>259</v>
      </c>
      <c r="M47" s="52" t="s">
        <v>174</v>
      </c>
      <c r="N47" s="52"/>
      <c r="O47" s="53" t="s">
        <v>180</v>
      </c>
      <c r="P47" s="53" t="s">
        <v>260</v>
      </c>
    </row>
    <row r="48" spans="1:16" ht="12.75" customHeight="1" thickBot="1" x14ac:dyDescent="0.25">
      <c r="A48" s="17" t="str">
        <f t="shared" si="6"/>
        <v>IBVS 4888 </v>
      </c>
      <c r="B48" s="5" t="str">
        <f t="shared" si="7"/>
        <v>I</v>
      </c>
      <c r="C48" s="17">
        <f t="shared" si="8"/>
        <v>50947.535300000003</v>
      </c>
      <c r="D48" s="15" t="str">
        <f t="shared" si="9"/>
        <v>vis</v>
      </c>
      <c r="E48" s="50">
        <f>VLOOKUP(C48,Active!C$21:E$966,3,FALSE)</f>
        <v>28455.033000173149</v>
      </c>
      <c r="F48" s="5" t="s">
        <v>71</v>
      </c>
      <c r="G48" s="15" t="str">
        <f t="shared" si="10"/>
        <v>50947.5353</v>
      </c>
      <c r="H48" s="17">
        <f t="shared" si="11"/>
        <v>28455</v>
      </c>
      <c r="I48" s="51" t="s">
        <v>261</v>
      </c>
      <c r="J48" s="52" t="s">
        <v>262</v>
      </c>
      <c r="K48" s="51">
        <v>28455</v>
      </c>
      <c r="L48" s="51" t="s">
        <v>263</v>
      </c>
      <c r="M48" s="52" t="s">
        <v>218</v>
      </c>
      <c r="N48" s="52" t="s">
        <v>219</v>
      </c>
      <c r="O48" s="53" t="s">
        <v>264</v>
      </c>
      <c r="P48" s="54" t="s">
        <v>265</v>
      </c>
    </row>
    <row r="49" spans="1:16" ht="12.75" customHeight="1" thickBot="1" x14ac:dyDescent="0.25">
      <c r="A49" s="17" t="str">
        <f t="shared" si="6"/>
        <v>OEJV 0074 </v>
      </c>
      <c r="B49" s="5" t="str">
        <f t="shared" si="7"/>
        <v>I</v>
      </c>
      <c r="C49" s="17">
        <f t="shared" si="8"/>
        <v>51839.305</v>
      </c>
      <c r="D49" s="15" t="str">
        <f t="shared" si="9"/>
        <v>vis</v>
      </c>
      <c r="E49" s="50">
        <f>VLOOKUP(C49,Active!C$21:E$966,3,FALSE)</f>
        <v>29528.030083442256</v>
      </c>
      <c r="F49" s="5" t="s">
        <v>71</v>
      </c>
      <c r="G49" s="15" t="str">
        <f t="shared" si="10"/>
        <v>51839.30500</v>
      </c>
      <c r="H49" s="17">
        <f t="shared" si="11"/>
        <v>29528</v>
      </c>
      <c r="I49" s="51" t="s">
        <v>290</v>
      </c>
      <c r="J49" s="52" t="s">
        <v>291</v>
      </c>
      <c r="K49" s="51">
        <v>29528</v>
      </c>
      <c r="L49" s="51" t="s">
        <v>292</v>
      </c>
      <c r="M49" s="52" t="s">
        <v>293</v>
      </c>
      <c r="N49" s="52" t="s">
        <v>294</v>
      </c>
      <c r="O49" s="53" t="s">
        <v>295</v>
      </c>
      <c r="P49" s="54" t="s">
        <v>274</v>
      </c>
    </row>
    <row r="50" spans="1:16" ht="12.75" customHeight="1" thickBot="1" x14ac:dyDescent="0.25">
      <c r="A50" s="17" t="str">
        <f t="shared" si="6"/>
        <v>OEJV 0074 </v>
      </c>
      <c r="B50" s="5" t="str">
        <f t="shared" si="7"/>
        <v>I</v>
      </c>
      <c r="C50" s="17">
        <f t="shared" si="8"/>
        <v>52448.504699999998</v>
      </c>
      <c r="D50" s="15" t="str">
        <f t="shared" si="9"/>
        <v>CCD</v>
      </c>
      <c r="E50" s="50">
        <f>VLOOKUP(C50,Active!C$21:E$966,3,FALSE)</f>
        <v>30261.032675062506</v>
      </c>
      <c r="F50" s="5" t="str">
        <f>LEFT(M50,1)</f>
        <v>C</v>
      </c>
      <c r="G50" s="15" t="str">
        <f t="shared" si="10"/>
        <v>52448.50470</v>
      </c>
      <c r="H50" s="17">
        <f t="shared" si="11"/>
        <v>30261</v>
      </c>
      <c r="I50" s="51" t="s">
        <v>299</v>
      </c>
      <c r="J50" s="52" t="s">
        <v>300</v>
      </c>
      <c r="K50" s="51">
        <v>30261</v>
      </c>
      <c r="L50" s="51" t="s">
        <v>301</v>
      </c>
      <c r="M50" s="52" t="s">
        <v>293</v>
      </c>
      <c r="N50" s="52" t="s">
        <v>294</v>
      </c>
      <c r="O50" s="53" t="s">
        <v>302</v>
      </c>
      <c r="P50" s="54" t="s">
        <v>274</v>
      </c>
    </row>
    <row r="51" spans="1:16" ht="12.75" customHeight="1" thickBot="1" x14ac:dyDescent="0.25">
      <c r="A51" s="17" t="str">
        <f t="shared" si="6"/>
        <v>BAVM 178 </v>
      </c>
      <c r="B51" s="5" t="str">
        <f t="shared" si="7"/>
        <v>I</v>
      </c>
      <c r="C51" s="17">
        <f t="shared" si="8"/>
        <v>53619.528700000003</v>
      </c>
      <c r="D51" s="15" t="str">
        <f t="shared" si="9"/>
        <v>CCD</v>
      </c>
      <c r="E51" s="50">
        <f>VLOOKUP(C51,Active!C$21:E$966,3,FALSE)</f>
        <v>31670.034726195365</v>
      </c>
      <c r="F51" s="5" t="str">
        <f>LEFT(M51,1)</f>
        <v>C</v>
      </c>
      <c r="G51" s="15" t="str">
        <f t="shared" si="10"/>
        <v>53619.5287</v>
      </c>
      <c r="H51" s="17">
        <f t="shared" si="11"/>
        <v>31670</v>
      </c>
      <c r="I51" s="51" t="s">
        <v>303</v>
      </c>
      <c r="J51" s="52" t="s">
        <v>304</v>
      </c>
      <c r="K51" s="51">
        <v>31670</v>
      </c>
      <c r="L51" s="51" t="s">
        <v>305</v>
      </c>
      <c r="M51" s="52" t="s">
        <v>293</v>
      </c>
      <c r="N51" s="52" t="s">
        <v>306</v>
      </c>
      <c r="O51" s="53" t="s">
        <v>307</v>
      </c>
      <c r="P51" s="54" t="s">
        <v>308</v>
      </c>
    </row>
    <row r="52" spans="1:16" ht="12.75" customHeight="1" thickBot="1" x14ac:dyDescent="0.25">
      <c r="A52" s="17" t="str">
        <f t="shared" si="6"/>
        <v>IBVS 5713 </v>
      </c>
      <c r="B52" s="5" t="str">
        <f t="shared" si="7"/>
        <v>I</v>
      </c>
      <c r="C52" s="17">
        <f t="shared" si="8"/>
        <v>53895.451500000003</v>
      </c>
      <c r="D52" s="15" t="str">
        <f t="shared" si="9"/>
        <v>PE</v>
      </c>
      <c r="E52" s="50">
        <f>VLOOKUP(C52,Active!C$21:E$966,3,FALSE)</f>
        <v>32002.031159363534</v>
      </c>
      <c r="F52" s="5" t="str">
        <f>LEFT(M52,1)</f>
        <v>E</v>
      </c>
      <c r="G52" s="15" t="str">
        <f t="shared" si="10"/>
        <v>53895.4515</v>
      </c>
      <c r="H52" s="17">
        <f t="shared" si="11"/>
        <v>32002</v>
      </c>
      <c r="I52" s="51" t="s">
        <v>309</v>
      </c>
      <c r="J52" s="52" t="s">
        <v>310</v>
      </c>
      <c r="K52" s="51" t="s">
        <v>311</v>
      </c>
      <c r="L52" s="51" t="s">
        <v>244</v>
      </c>
      <c r="M52" s="52" t="s">
        <v>218</v>
      </c>
      <c r="N52" s="52" t="s">
        <v>219</v>
      </c>
      <c r="O52" s="53" t="s">
        <v>312</v>
      </c>
      <c r="P52" s="54" t="s">
        <v>313</v>
      </c>
    </row>
    <row r="53" spans="1:16" ht="12.75" customHeight="1" thickBot="1" x14ac:dyDescent="0.25">
      <c r="A53" s="17" t="str">
        <f t="shared" si="6"/>
        <v>BAVM 186 </v>
      </c>
      <c r="B53" s="5" t="str">
        <f t="shared" si="7"/>
        <v>I</v>
      </c>
      <c r="C53" s="17">
        <f t="shared" si="8"/>
        <v>54259.4781</v>
      </c>
      <c r="D53" s="15" t="str">
        <f t="shared" si="9"/>
        <v>CCD</v>
      </c>
      <c r="E53" s="50">
        <f>VLOOKUP(C53,Active!C$21:E$966,3,FALSE)</f>
        <v>32440.036038910763</v>
      </c>
      <c r="F53" s="5" t="str">
        <f>LEFT(M53,1)</f>
        <v>C</v>
      </c>
      <c r="G53" s="15" t="str">
        <f t="shared" si="10"/>
        <v>54259.4781</v>
      </c>
      <c r="H53" s="17">
        <f t="shared" si="11"/>
        <v>32440</v>
      </c>
      <c r="I53" s="51" t="s">
        <v>314</v>
      </c>
      <c r="J53" s="52" t="s">
        <v>315</v>
      </c>
      <c r="K53" s="51" t="s">
        <v>316</v>
      </c>
      <c r="L53" s="51" t="s">
        <v>317</v>
      </c>
      <c r="M53" s="52" t="s">
        <v>293</v>
      </c>
      <c r="N53" s="52" t="s">
        <v>306</v>
      </c>
      <c r="O53" s="53" t="s">
        <v>318</v>
      </c>
      <c r="P53" s="54" t="s">
        <v>319</v>
      </c>
    </row>
    <row r="54" spans="1:16" ht="12.75" customHeight="1" thickBot="1" x14ac:dyDescent="0.25">
      <c r="A54" s="17" t="str">
        <f t="shared" si="6"/>
        <v>BAVM 214 </v>
      </c>
      <c r="B54" s="5" t="str">
        <f t="shared" si="7"/>
        <v>I</v>
      </c>
      <c r="C54" s="17">
        <f t="shared" si="8"/>
        <v>55371.494899999998</v>
      </c>
      <c r="D54" s="15" t="str">
        <f t="shared" si="9"/>
        <v>vis</v>
      </c>
      <c r="E54" s="50">
        <f>VLOOKUP(C54,Active!C$21:E$966,3,FALSE)</f>
        <v>33778.039318172494</v>
      </c>
      <c r="F54" s="5" t="s">
        <v>71</v>
      </c>
      <c r="G54" s="15" t="str">
        <f t="shared" si="10"/>
        <v>55371.4949</v>
      </c>
      <c r="H54" s="17">
        <f t="shared" si="11"/>
        <v>33778</v>
      </c>
      <c r="I54" s="51" t="s">
        <v>332</v>
      </c>
      <c r="J54" s="52" t="s">
        <v>333</v>
      </c>
      <c r="K54" s="51" t="s">
        <v>334</v>
      </c>
      <c r="L54" s="51" t="s">
        <v>335</v>
      </c>
      <c r="M54" s="52" t="s">
        <v>293</v>
      </c>
      <c r="N54" s="52" t="s">
        <v>294</v>
      </c>
      <c r="O54" s="53" t="s">
        <v>336</v>
      </c>
      <c r="P54" s="54" t="s">
        <v>337</v>
      </c>
    </row>
    <row r="55" spans="1:16" ht="12.75" customHeight="1" thickBot="1" x14ac:dyDescent="0.25">
      <c r="A55" s="17" t="str">
        <f t="shared" si="6"/>
        <v>BAVM 220 </v>
      </c>
      <c r="B55" s="5" t="str">
        <f t="shared" si="7"/>
        <v>I</v>
      </c>
      <c r="C55" s="17">
        <f t="shared" si="8"/>
        <v>55376.480900000002</v>
      </c>
      <c r="D55" s="15" t="str">
        <f t="shared" si="9"/>
        <v>vis</v>
      </c>
      <c r="E55" s="50">
        <f>VLOOKUP(C55,Active!C$21:E$966,3,FALSE)</f>
        <v>33784.038583966321</v>
      </c>
      <c r="F55" s="5" t="s">
        <v>71</v>
      </c>
      <c r="G55" s="15" t="str">
        <f t="shared" si="10"/>
        <v>55376.4809</v>
      </c>
      <c r="H55" s="17">
        <f t="shared" si="11"/>
        <v>33784</v>
      </c>
      <c r="I55" s="51" t="s">
        <v>338</v>
      </c>
      <c r="J55" s="52" t="s">
        <v>339</v>
      </c>
      <c r="K55" s="51" t="s">
        <v>340</v>
      </c>
      <c r="L55" s="51" t="s">
        <v>341</v>
      </c>
      <c r="M55" s="52" t="s">
        <v>293</v>
      </c>
      <c r="N55" s="52" t="s">
        <v>306</v>
      </c>
      <c r="O55" s="53" t="s">
        <v>342</v>
      </c>
      <c r="P55" s="54" t="s">
        <v>343</v>
      </c>
    </row>
    <row r="56" spans="1:16" ht="12.75" customHeight="1" thickBot="1" x14ac:dyDescent="0.25">
      <c r="A56" s="17" t="str">
        <f t="shared" si="6"/>
        <v>BAVM 220 </v>
      </c>
      <c r="B56" s="5" t="str">
        <f t="shared" si="7"/>
        <v>I</v>
      </c>
      <c r="C56" s="17">
        <f t="shared" si="8"/>
        <v>55740.504099999998</v>
      </c>
      <c r="D56" s="15" t="str">
        <f t="shared" si="9"/>
        <v>vis</v>
      </c>
      <c r="E56" s="50">
        <f>VLOOKUP(C56,Active!C$21:E$966,3,FALSE)</f>
        <v>34222.039372558131</v>
      </c>
      <c r="F56" s="5" t="s">
        <v>71</v>
      </c>
      <c r="G56" s="15" t="str">
        <f t="shared" si="10"/>
        <v>55740.5041</v>
      </c>
      <c r="H56" s="17">
        <f t="shared" si="11"/>
        <v>34222</v>
      </c>
      <c r="I56" s="51" t="s">
        <v>344</v>
      </c>
      <c r="J56" s="52" t="s">
        <v>345</v>
      </c>
      <c r="K56" s="51" t="s">
        <v>346</v>
      </c>
      <c r="L56" s="51" t="s">
        <v>335</v>
      </c>
      <c r="M56" s="52" t="s">
        <v>293</v>
      </c>
      <c r="N56" s="52" t="s">
        <v>306</v>
      </c>
      <c r="O56" s="53" t="s">
        <v>318</v>
      </c>
      <c r="P56" s="54" t="s">
        <v>343</v>
      </c>
    </row>
    <row r="57" spans="1:16" ht="12.75" customHeight="1" thickBot="1" x14ac:dyDescent="0.25">
      <c r="A57" s="17" t="str">
        <f t="shared" si="6"/>
        <v> KVBB 24.98 </v>
      </c>
      <c r="B57" s="5" t="str">
        <f t="shared" si="7"/>
        <v>I</v>
      </c>
      <c r="C57" s="17">
        <f t="shared" si="8"/>
        <v>25841.571</v>
      </c>
      <c r="D57" s="15" t="str">
        <f t="shared" si="9"/>
        <v>vis</v>
      </c>
      <c r="E57" s="50">
        <f>VLOOKUP(C57,Active!C$21:E$966,3,FALSE)</f>
        <v>-1753.0201177545398</v>
      </c>
      <c r="F57" s="5" t="s">
        <v>71</v>
      </c>
      <c r="G57" s="15" t="str">
        <f t="shared" si="10"/>
        <v>25841.571</v>
      </c>
      <c r="H57" s="17">
        <f t="shared" si="11"/>
        <v>-1753</v>
      </c>
      <c r="I57" s="51" t="s">
        <v>72</v>
      </c>
      <c r="J57" s="52" t="s">
        <v>73</v>
      </c>
      <c r="K57" s="51">
        <v>-1753</v>
      </c>
      <c r="L57" s="51" t="s">
        <v>74</v>
      </c>
      <c r="M57" s="52" t="s">
        <v>75</v>
      </c>
      <c r="N57" s="52"/>
      <c r="O57" s="53" t="s">
        <v>76</v>
      </c>
      <c r="P57" s="53" t="s">
        <v>77</v>
      </c>
    </row>
    <row r="58" spans="1:16" ht="12.75" customHeight="1" thickBot="1" x14ac:dyDescent="0.25">
      <c r="A58" s="17" t="str">
        <f t="shared" si="6"/>
        <v> MVS 352 </v>
      </c>
      <c r="B58" s="5" t="str">
        <f t="shared" si="7"/>
        <v>I</v>
      </c>
      <c r="C58" s="17">
        <f t="shared" si="8"/>
        <v>29488.455999999998</v>
      </c>
      <c r="D58" s="15" t="str">
        <f t="shared" si="9"/>
        <v>vis</v>
      </c>
      <c r="E58" s="50">
        <f>VLOOKUP(C58,Active!C$21:E$966,3,FALSE)</f>
        <v>2634.9928053329695</v>
      </c>
      <c r="F58" s="5" t="s">
        <v>71</v>
      </c>
      <c r="G58" s="15" t="str">
        <f t="shared" si="10"/>
        <v>29488.456</v>
      </c>
      <c r="H58" s="17">
        <f t="shared" si="11"/>
        <v>2635</v>
      </c>
      <c r="I58" s="51" t="s">
        <v>101</v>
      </c>
      <c r="J58" s="52" t="s">
        <v>102</v>
      </c>
      <c r="K58" s="51">
        <v>2635</v>
      </c>
      <c r="L58" s="51" t="s">
        <v>103</v>
      </c>
      <c r="M58" s="52" t="s">
        <v>75</v>
      </c>
      <c r="N58" s="52"/>
      <c r="O58" s="53" t="s">
        <v>81</v>
      </c>
      <c r="P58" s="53" t="s">
        <v>82</v>
      </c>
    </row>
    <row r="59" spans="1:16" ht="12.75" customHeight="1" thickBot="1" x14ac:dyDescent="0.25">
      <c r="A59" s="17" t="str">
        <f t="shared" si="6"/>
        <v> MVS 352 </v>
      </c>
      <c r="B59" s="5" t="str">
        <f t="shared" si="7"/>
        <v>I</v>
      </c>
      <c r="C59" s="17">
        <f t="shared" si="8"/>
        <v>35369.358999999997</v>
      </c>
      <c r="D59" s="15" t="str">
        <f t="shared" si="9"/>
        <v>vis</v>
      </c>
      <c r="E59" s="50">
        <f>VLOOKUP(C59,Active!C$21:E$966,3,FALSE)</f>
        <v>9711.0257384866345</v>
      </c>
      <c r="F59" s="5" t="s">
        <v>71</v>
      </c>
      <c r="G59" s="15" t="str">
        <f t="shared" si="10"/>
        <v>35369.359</v>
      </c>
      <c r="H59" s="17">
        <f t="shared" si="11"/>
        <v>9711</v>
      </c>
      <c r="I59" s="51" t="s">
        <v>122</v>
      </c>
      <c r="J59" s="52" t="s">
        <v>123</v>
      </c>
      <c r="K59" s="51">
        <v>9711</v>
      </c>
      <c r="L59" s="51" t="s">
        <v>124</v>
      </c>
      <c r="M59" s="52" t="s">
        <v>75</v>
      </c>
      <c r="N59" s="52"/>
      <c r="O59" s="53" t="s">
        <v>81</v>
      </c>
      <c r="P59" s="53" t="s">
        <v>82</v>
      </c>
    </row>
    <row r="60" spans="1:16" ht="12.75" customHeight="1" thickBot="1" x14ac:dyDescent="0.25">
      <c r="A60" s="17" t="str">
        <f t="shared" si="6"/>
        <v> MVS 352 </v>
      </c>
      <c r="B60" s="5" t="str">
        <f t="shared" si="7"/>
        <v>I</v>
      </c>
      <c r="C60" s="17">
        <f t="shared" si="8"/>
        <v>36072.453000000001</v>
      </c>
      <c r="D60" s="15" t="str">
        <f t="shared" si="9"/>
        <v>vis</v>
      </c>
      <c r="E60" s="50">
        <f>VLOOKUP(C60,Active!C$21:E$966,3,FALSE)</f>
        <v>10557.004034524298</v>
      </c>
      <c r="F60" s="5" t="s">
        <v>71</v>
      </c>
      <c r="G60" s="15" t="str">
        <f t="shared" si="10"/>
        <v>36072.453</v>
      </c>
      <c r="H60" s="17">
        <f t="shared" si="11"/>
        <v>10557</v>
      </c>
      <c r="I60" s="51" t="s">
        <v>128</v>
      </c>
      <c r="J60" s="52" t="s">
        <v>129</v>
      </c>
      <c r="K60" s="51">
        <v>10557</v>
      </c>
      <c r="L60" s="51" t="s">
        <v>130</v>
      </c>
      <c r="M60" s="52" t="s">
        <v>75</v>
      </c>
      <c r="N60" s="52"/>
      <c r="O60" s="53" t="s">
        <v>81</v>
      </c>
      <c r="P60" s="53" t="s">
        <v>82</v>
      </c>
    </row>
    <row r="61" spans="1:16" ht="12.75" customHeight="1" thickBot="1" x14ac:dyDescent="0.25">
      <c r="A61" s="17" t="str">
        <f t="shared" si="6"/>
        <v> MVS 352 </v>
      </c>
      <c r="B61" s="5" t="str">
        <f t="shared" si="7"/>
        <v>I</v>
      </c>
      <c r="C61" s="17">
        <f t="shared" si="8"/>
        <v>36127.322</v>
      </c>
      <c r="D61" s="15" t="str">
        <f t="shared" si="9"/>
        <v>vis</v>
      </c>
      <c r="E61" s="50">
        <f>VLOOKUP(C61,Active!C$21:E$966,3,FALSE)</f>
        <v>10623.023632366534</v>
      </c>
      <c r="F61" s="5" t="s">
        <v>71</v>
      </c>
      <c r="G61" s="15" t="str">
        <f t="shared" si="10"/>
        <v>36127.322</v>
      </c>
      <c r="H61" s="17">
        <f t="shared" si="11"/>
        <v>10623</v>
      </c>
      <c r="I61" s="51" t="s">
        <v>131</v>
      </c>
      <c r="J61" s="52" t="s">
        <v>132</v>
      </c>
      <c r="K61" s="51">
        <v>10623</v>
      </c>
      <c r="L61" s="51" t="s">
        <v>133</v>
      </c>
      <c r="M61" s="52" t="s">
        <v>75</v>
      </c>
      <c r="N61" s="52"/>
      <c r="O61" s="53" t="s">
        <v>81</v>
      </c>
      <c r="P61" s="53" t="s">
        <v>82</v>
      </c>
    </row>
    <row r="62" spans="1:16" ht="12.75" customHeight="1" thickBot="1" x14ac:dyDescent="0.25">
      <c r="A62" s="17" t="str">
        <f t="shared" si="6"/>
        <v> MVS 352 </v>
      </c>
      <c r="B62" s="5" t="str">
        <f t="shared" si="7"/>
        <v>I</v>
      </c>
      <c r="C62" s="17">
        <f t="shared" si="8"/>
        <v>36137.292999999998</v>
      </c>
      <c r="D62" s="15" t="str">
        <f t="shared" si="9"/>
        <v>vis</v>
      </c>
      <c r="E62" s="50">
        <f>VLOOKUP(C62,Active!C$21:E$966,3,FALSE)</f>
        <v>10635.020960732001</v>
      </c>
      <c r="F62" s="5" t="s">
        <v>71</v>
      </c>
      <c r="G62" s="15" t="str">
        <f t="shared" si="10"/>
        <v>36137.293</v>
      </c>
      <c r="H62" s="17">
        <f t="shared" si="11"/>
        <v>10635</v>
      </c>
      <c r="I62" s="51" t="s">
        <v>134</v>
      </c>
      <c r="J62" s="52" t="s">
        <v>135</v>
      </c>
      <c r="K62" s="51">
        <v>10635</v>
      </c>
      <c r="L62" s="51" t="s">
        <v>136</v>
      </c>
      <c r="M62" s="52" t="s">
        <v>75</v>
      </c>
      <c r="N62" s="52"/>
      <c r="O62" s="53" t="s">
        <v>81</v>
      </c>
      <c r="P62" s="53" t="s">
        <v>82</v>
      </c>
    </row>
    <row r="63" spans="1:16" ht="12.75" customHeight="1" thickBot="1" x14ac:dyDescent="0.25">
      <c r="A63" s="17" t="str">
        <f t="shared" si="6"/>
        <v> MSAI 40.391 </v>
      </c>
      <c r="B63" s="5" t="str">
        <f t="shared" si="7"/>
        <v>I</v>
      </c>
      <c r="C63" s="17">
        <f t="shared" si="8"/>
        <v>37149.542999999998</v>
      </c>
      <c r="D63" s="15" t="str">
        <f t="shared" si="9"/>
        <v>vis</v>
      </c>
      <c r="E63" s="50">
        <f>VLOOKUP(C63,Active!C$21:E$966,3,FALSE)</f>
        <v>11852.982613319164</v>
      </c>
      <c r="F63" s="5" t="s">
        <v>71</v>
      </c>
      <c r="G63" s="15" t="str">
        <f t="shared" si="10"/>
        <v>37149.543</v>
      </c>
      <c r="H63" s="17">
        <f t="shared" si="11"/>
        <v>11853</v>
      </c>
      <c r="I63" s="51" t="s">
        <v>144</v>
      </c>
      <c r="J63" s="52" t="s">
        <v>145</v>
      </c>
      <c r="K63" s="51">
        <v>11853</v>
      </c>
      <c r="L63" s="51" t="s">
        <v>146</v>
      </c>
      <c r="M63" s="52" t="s">
        <v>75</v>
      </c>
      <c r="N63" s="52"/>
      <c r="O63" s="53" t="s">
        <v>140</v>
      </c>
      <c r="P63" s="53" t="s">
        <v>141</v>
      </c>
    </row>
    <row r="64" spans="1:16" ht="12.75" customHeight="1" thickBot="1" x14ac:dyDescent="0.25">
      <c r="A64" s="17" t="str">
        <f t="shared" si="6"/>
        <v> MSAI 40.391 </v>
      </c>
      <c r="B64" s="5" t="str">
        <f t="shared" si="7"/>
        <v>I</v>
      </c>
      <c r="C64" s="17">
        <f t="shared" si="8"/>
        <v>37174.521999999997</v>
      </c>
      <c r="D64" s="15" t="str">
        <f t="shared" si="9"/>
        <v>vis</v>
      </c>
      <c r="E64" s="50">
        <f>VLOOKUP(C64,Active!C$21:E$966,3,FALSE)</f>
        <v>11883.037900175152</v>
      </c>
      <c r="F64" s="5" t="s">
        <v>71</v>
      </c>
      <c r="G64" s="15" t="str">
        <f t="shared" si="10"/>
        <v>37174.522</v>
      </c>
      <c r="H64" s="17">
        <f t="shared" si="11"/>
        <v>11883</v>
      </c>
      <c r="I64" s="51" t="s">
        <v>147</v>
      </c>
      <c r="J64" s="52" t="s">
        <v>148</v>
      </c>
      <c r="K64" s="51">
        <v>11883</v>
      </c>
      <c r="L64" s="51" t="s">
        <v>149</v>
      </c>
      <c r="M64" s="52" t="s">
        <v>75</v>
      </c>
      <c r="N64" s="52"/>
      <c r="O64" s="53" t="s">
        <v>140</v>
      </c>
      <c r="P64" s="53" t="s">
        <v>141</v>
      </c>
    </row>
    <row r="65" spans="1:16" ht="12.75" customHeight="1" thickBot="1" x14ac:dyDescent="0.25">
      <c r="A65" s="17" t="str">
        <f t="shared" si="6"/>
        <v> MSAI 40.391 </v>
      </c>
      <c r="B65" s="5" t="str">
        <f t="shared" si="7"/>
        <v>I</v>
      </c>
      <c r="C65" s="17">
        <f t="shared" si="8"/>
        <v>37224.385000000002</v>
      </c>
      <c r="D65" s="15" t="str">
        <f t="shared" si="9"/>
        <v>vis</v>
      </c>
      <c r="E65" s="50">
        <f>VLOOKUP(C65,Active!C$21:E$966,3,FALSE)</f>
        <v>11943.034167779952</v>
      </c>
      <c r="F65" s="5" t="s">
        <v>71</v>
      </c>
      <c r="G65" s="15" t="str">
        <f t="shared" si="10"/>
        <v>37224.385</v>
      </c>
      <c r="H65" s="17">
        <f t="shared" si="11"/>
        <v>11943</v>
      </c>
      <c r="I65" s="51" t="s">
        <v>153</v>
      </c>
      <c r="J65" s="52" t="s">
        <v>154</v>
      </c>
      <c r="K65" s="51">
        <v>11943</v>
      </c>
      <c r="L65" s="51" t="s">
        <v>155</v>
      </c>
      <c r="M65" s="52" t="s">
        <v>75</v>
      </c>
      <c r="N65" s="52"/>
      <c r="O65" s="53" t="s">
        <v>140</v>
      </c>
      <c r="P65" s="53" t="s">
        <v>141</v>
      </c>
    </row>
    <row r="66" spans="1:16" ht="12.75" customHeight="1" thickBot="1" x14ac:dyDescent="0.25">
      <c r="A66" s="17" t="str">
        <f t="shared" si="6"/>
        <v> MSAI 40.391 </v>
      </c>
      <c r="B66" s="5" t="str">
        <f t="shared" si="7"/>
        <v>I</v>
      </c>
      <c r="C66" s="17">
        <f t="shared" si="8"/>
        <v>37523.504000000001</v>
      </c>
      <c r="D66" s="15" t="str">
        <f t="shared" si="9"/>
        <v>vis</v>
      </c>
      <c r="E66" s="50">
        <f>VLOOKUP(C66,Active!C$21:E$966,3,FALSE)</f>
        <v>12302.940783300048</v>
      </c>
      <c r="F66" s="5" t="s">
        <v>71</v>
      </c>
      <c r="G66" s="15" t="str">
        <f t="shared" si="10"/>
        <v>37523.504</v>
      </c>
      <c r="H66" s="17">
        <f t="shared" si="11"/>
        <v>12303</v>
      </c>
      <c r="I66" s="51" t="s">
        <v>156</v>
      </c>
      <c r="J66" s="52" t="s">
        <v>157</v>
      </c>
      <c r="K66" s="51">
        <v>12303</v>
      </c>
      <c r="L66" s="51" t="s">
        <v>158</v>
      </c>
      <c r="M66" s="52" t="s">
        <v>75</v>
      </c>
      <c r="N66" s="52"/>
      <c r="O66" s="53" t="s">
        <v>140</v>
      </c>
      <c r="P66" s="53" t="s">
        <v>141</v>
      </c>
    </row>
    <row r="67" spans="1:16" ht="12.75" customHeight="1" thickBot="1" x14ac:dyDescent="0.25">
      <c r="A67" s="17" t="str">
        <f t="shared" si="6"/>
        <v> MSAI 40.391 </v>
      </c>
      <c r="B67" s="5" t="str">
        <f t="shared" si="7"/>
        <v>I</v>
      </c>
      <c r="C67" s="17">
        <f t="shared" si="8"/>
        <v>39699.373</v>
      </c>
      <c r="D67" s="15" t="str">
        <f t="shared" si="9"/>
        <v>vis</v>
      </c>
      <c r="E67" s="50">
        <f>VLOOKUP(C67,Active!C$21:E$966,3,FALSE)</f>
        <v>14920.994626770707</v>
      </c>
      <c r="F67" s="5" t="s">
        <v>71</v>
      </c>
      <c r="G67" s="15" t="str">
        <f t="shared" si="10"/>
        <v>39699.373</v>
      </c>
      <c r="H67" s="17">
        <f t="shared" si="11"/>
        <v>14921</v>
      </c>
      <c r="I67" s="51" t="s">
        <v>162</v>
      </c>
      <c r="J67" s="52" t="s">
        <v>163</v>
      </c>
      <c r="K67" s="51">
        <v>14921</v>
      </c>
      <c r="L67" s="51" t="s">
        <v>164</v>
      </c>
      <c r="M67" s="52" t="s">
        <v>75</v>
      </c>
      <c r="N67" s="52"/>
      <c r="O67" s="53" t="s">
        <v>140</v>
      </c>
      <c r="P67" s="53" t="s">
        <v>141</v>
      </c>
    </row>
    <row r="68" spans="1:16" ht="12.75" customHeight="1" thickBot="1" x14ac:dyDescent="0.25">
      <c r="A68" s="17" t="str">
        <f t="shared" si="6"/>
        <v> MSAI 40.391 </v>
      </c>
      <c r="B68" s="5" t="str">
        <f t="shared" si="7"/>
        <v>I</v>
      </c>
      <c r="C68" s="17">
        <f t="shared" si="8"/>
        <v>40053.425999999999</v>
      </c>
      <c r="D68" s="15" t="str">
        <f t="shared" si="9"/>
        <v>vis</v>
      </c>
      <c r="E68" s="50">
        <f>VLOOKUP(C68,Active!C$21:E$966,3,FALSE)</f>
        <v>15346.999049574801</v>
      </c>
      <c r="F68" s="5" t="s">
        <v>71</v>
      </c>
      <c r="G68" s="15" t="str">
        <f t="shared" si="10"/>
        <v>40053.426</v>
      </c>
      <c r="H68" s="17">
        <f t="shared" si="11"/>
        <v>15347</v>
      </c>
      <c r="I68" s="51" t="s">
        <v>167</v>
      </c>
      <c r="J68" s="52" t="s">
        <v>168</v>
      </c>
      <c r="K68" s="51">
        <v>15347</v>
      </c>
      <c r="L68" s="51" t="s">
        <v>100</v>
      </c>
      <c r="M68" s="52" t="s">
        <v>75</v>
      </c>
      <c r="N68" s="52"/>
      <c r="O68" s="53" t="s">
        <v>140</v>
      </c>
      <c r="P68" s="53" t="s">
        <v>141</v>
      </c>
    </row>
    <row r="69" spans="1:16" ht="12.75" customHeight="1" thickBot="1" x14ac:dyDescent="0.25">
      <c r="A69" s="17" t="str">
        <f t="shared" si="6"/>
        <v> BRNO 31 </v>
      </c>
      <c r="B69" s="5" t="str">
        <f t="shared" si="7"/>
        <v>I</v>
      </c>
      <c r="C69" s="17">
        <f t="shared" si="8"/>
        <v>49599.483</v>
      </c>
      <c r="D69" s="15" t="str">
        <f t="shared" si="9"/>
        <v>vis</v>
      </c>
      <c r="E69" s="50">
        <f>VLOOKUP(C69,Active!C$21:E$966,3,FALSE)</f>
        <v>26833.02657183832</v>
      </c>
      <c r="F69" s="5" t="s">
        <v>71</v>
      </c>
      <c r="G69" s="15" t="str">
        <f t="shared" si="10"/>
        <v>49599.483</v>
      </c>
      <c r="H69" s="17">
        <f t="shared" si="11"/>
        <v>26833</v>
      </c>
      <c r="I69" s="51" t="s">
        <v>213</v>
      </c>
      <c r="J69" s="52" t="s">
        <v>214</v>
      </c>
      <c r="K69" s="51">
        <v>26833</v>
      </c>
      <c r="L69" s="51" t="s">
        <v>173</v>
      </c>
      <c r="M69" s="52" t="s">
        <v>174</v>
      </c>
      <c r="N69" s="52"/>
      <c r="O69" s="53" t="s">
        <v>180</v>
      </c>
      <c r="P69" s="53" t="s">
        <v>183</v>
      </c>
    </row>
    <row r="70" spans="1:16" ht="12.75" customHeight="1" thickBot="1" x14ac:dyDescent="0.25">
      <c r="A70" s="17" t="str">
        <f t="shared" si="6"/>
        <v> BRNO 32 </v>
      </c>
      <c r="B70" s="5" t="str">
        <f t="shared" si="7"/>
        <v>I</v>
      </c>
      <c r="C70" s="17">
        <f t="shared" si="8"/>
        <v>49949.387300000002</v>
      </c>
      <c r="D70" s="15" t="str">
        <f t="shared" si="9"/>
        <v>vis</v>
      </c>
      <c r="E70" s="50">
        <f>VLOOKUP(C70,Active!C$21:E$966,3,FALSE)</f>
        <v>27254.039186780636</v>
      </c>
      <c r="F70" s="5" t="s">
        <v>71</v>
      </c>
      <c r="G70" s="15" t="str">
        <f t="shared" si="10"/>
        <v>49949.3873</v>
      </c>
      <c r="H70" s="17">
        <f t="shared" si="11"/>
        <v>27254</v>
      </c>
      <c r="I70" s="51" t="s">
        <v>222</v>
      </c>
      <c r="J70" s="52" t="s">
        <v>223</v>
      </c>
      <c r="K70" s="51">
        <v>27254</v>
      </c>
      <c r="L70" s="51" t="s">
        <v>224</v>
      </c>
      <c r="M70" s="52" t="s">
        <v>174</v>
      </c>
      <c r="N70" s="52"/>
      <c r="O70" s="53" t="s">
        <v>225</v>
      </c>
      <c r="P70" s="53" t="s">
        <v>226</v>
      </c>
    </row>
    <row r="71" spans="1:16" ht="12.75" customHeight="1" thickBot="1" x14ac:dyDescent="0.25">
      <c r="A71" s="17" t="str">
        <f t="shared" si="6"/>
        <v> BRNO 32 </v>
      </c>
      <c r="B71" s="5" t="str">
        <f t="shared" si="7"/>
        <v>I</v>
      </c>
      <c r="C71" s="17">
        <f t="shared" si="8"/>
        <v>49949.392200000002</v>
      </c>
      <c r="D71" s="15" t="str">
        <f t="shared" si="9"/>
        <v>vis</v>
      </c>
      <c r="E71" s="50">
        <f>VLOOKUP(C71,Active!C$21:E$966,3,FALSE)</f>
        <v>27254.045082569319</v>
      </c>
      <c r="F71" s="5" t="s">
        <v>71</v>
      </c>
      <c r="G71" s="15" t="str">
        <f t="shared" si="10"/>
        <v>49949.3922</v>
      </c>
      <c r="H71" s="17">
        <f t="shared" si="11"/>
        <v>27254</v>
      </c>
      <c r="I71" s="51" t="s">
        <v>227</v>
      </c>
      <c r="J71" s="52" t="s">
        <v>228</v>
      </c>
      <c r="K71" s="51">
        <v>27254</v>
      </c>
      <c r="L71" s="51" t="s">
        <v>229</v>
      </c>
      <c r="M71" s="52" t="s">
        <v>174</v>
      </c>
      <c r="N71" s="52"/>
      <c r="O71" s="53" t="s">
        <v>230</v>
      </c>
      <c r="P71" s="53" t="s">
        <v>226</v>
      </c>
    </row>
    <row r="72" spans="1:16" ht="12.75" customHeight="1" thickBot="1" x14ac:dyDescent="0.25">
      <c r="A72" s="17" t="str">
        <f t="shared" si="6"/>
        <v> BRNO 32 </v>
      </c>
      <c r="B72" s="5" t="str">
        <f t="shared" si="7"/>
        <v>I</v>
      </c>
      <c r="C72" s="17">
        <f t="shared" si="8"/>
        <v>49949.393600000003</v>
      </c>
      <c r="D72" s="15" t="str">
        <f t="shared" si="9"/>
        <v>vis</v>
      </c>
      <c r="E72" s="50">
        <f>VLOOKUP(C72,Active!C$21:E$966,3,FALSE)</f>
        <v>27254.046767080374</v>
      </c>
      <c r="F72" s="5" t="s">
        <v>71</v>
      </c>
      <c r="G72" s="15" t="str">
        <f t="shared" si="10"/>
        <v>49949.3936</v>
      </c>
      <c r="H72" s="17">
        <f t="shared" si="11"/>
        <v>27254</v>
      </c>
      <c r="I72" s="51" t="s">
        <v>231</v>
      </c>
      <c r="J72" s="52" t="s">
        <v>232</v>
      </c>
      <c r="K72" s="51">
        <v>27254</v>
      </c>
      <c r="L72" s="51" t="s">
        <v>233</v>
      </c>
      <c r="M72" s="52" t="s">
        <v>174</v>
      </c>
      <c r="N72" s="52"/>
      <c r="O72" s="53" t="s">
        <v>234</v>
      </c>
      <c r="P72" s="53" t="s">
        <v>226</v>
      </c>
    </row>
    <row r="73" spans="1:16" ht="12.75" customHeight="1" thickBot="1" x14ac:dyDescent="0.25">
      <c r="A73" s="17" t="str">
        <f t="shared" si="6"/>
        <v> BRNO 32 </v>
      </c>
      <c r="B73" s="5" t="str">
        <f t="shared" si="7"/>
        <v>I</v>
      </c>
      <c r="C73" s="17">
        <f t="shared" si="8"/>
        <v>49949.398399999998</v>
      </c>
      <c r="D73" s="15" t="str">
        <f t="shared" si="9"/>
        <v>vis</v>
      </c>
      <c r="E73" s="50">
        <f>VLOOKUP(C73,Active!C$21:E$966,3,FALSE)</f>
        <v>27254.052542546837</v>
      </c>
      <c r="F73" s="5" t="s">
        <v>71</v>
      </c>
      <c r="G73" s="15" t="str">
        <f t="shared" si="10"/>
        <v>49949.3984</v>
      </c>
      <c r="H73" s="17">
        <f t="shared" si="11"/>
        <v>27254</v>
      </c>
      <c r="I73" s="51" t="s">
        <v>235</v>
      </c>
      <c r="J73" s="52" t="s">
        <v>236</v>
      </c>
      <c r="K73" s="51">
        <v>27254</v>
      </c>
      <c r="L73" s="51" t="s">
        <v>237</v>
      </c>
      <c r="M73" s="52" t="s">
        <v>174</v>
      </c>
      <c r="N73" s="52"/>
      <c r="O73" s="53" t="s">
        <v>238</v>
      </c>
      <c r="P73" s="53" t="s">
        <v>226</v>
      </c>
    </row>
    <row r="74" spans="1:16" ht="12.75" customHeight="1" thickBot="1" x14ac:dyDescent="0.25">
      <c r="A74" s="17" t="str">
        <f t="shared" si="6"/>
        <v> BRNO 32 </v>
      </c>
      <c r="B74" s="5" t="str">
        <f t="shared" si="7"/>
        <v>I</v>
      </c>
      <c r="C74" s="17">
        <f t="shared" si="8"/>
        <v>49954.366499999996</v>
      </c>
      <c r="D74" s="15" t="str">
        <f t="shared" si="9"/>
        <v>vis</v>
      </c>
      <c r="E74" s="50">
        <f>VLOOKUP(C74,Active!C$21:E$966,3,FALSE)</f>
        <v>27260.030270663621</v>
      </c>
      <c r="F74" s="5" t="s">
        <v>71</v>
      </c>
      <c r="G74" s="15" t="str">
        <f t="shared" si="10"/>
        <v>49954.3665</v>
      </c>
      <c r="H74" s="17">
        <f t="shared" si="11"/>
        <v>27260</v>
      </c>
      <c r="I74" s="51" t="s">
        <v>239</v>
      </c>
      <c r="J74" s="52" t="s">
        <v>240</v>
      </c>
      <c r="K74" s="51">
        <v>27260</v>
      </c>
      <c r="L74" s="51" t="s">
        <v>241</v>
      </c>
      <c r="M74" s="52" t="s">
        <v>174</v>
      </c>
      <c r="N74" s="52"/>
      <c r="O74" s="53" t="s">
        <v>230</v>
      </c>
      <c r="P74" s="53" t="s">
        <v>226</v>
      </c>
    </row>
    <row r="75" spans="1:16" ht="12.75" customHeight="1" thickBot="1" x14ac:dyDescent="0.25">
      <c r="A75" s="17" t="str">
        <f t="shared" ref="A75:A87" si="12">P75</f>
        <v> BRNO 32 </v>
      </c>
      <c r="B75" s="5" t="str">
        <f t="shared" ref="B75:B87" si="13">IF(H75=INT(H75),"I","II")</f>
        <v>I</v>
      </c>
      <c r="C75" s="17">
        <f t="shared" ref="C75:C87" si="14">1*G75</f>
        <v>49954.367200000001</v>
      </c>
      <c r="D75" s="15" t="str">
        <f t="shared" ref="D75:D87" si="15">VLOOKUP(F75,I$1:J$5,2,FALSE)</f>
        <v>vis</v>
      </c>
      <c r="E75" s="50">
        <f>VLOOKUP(C75,Active!C$21:E$966,3,FALSE)</f>
        <v>27260.031112919154</v>
      </c>
      <c r="F75" s="5" t="s">
        <v>71</v>
      </c>
      <c r="G75" s="15" t="str">
        <f t="shared" ref="G75:G87" si="16">MID(I75,3,LEN(I75)-3)</f>
        <v>49954.3672</v>
      </c>
      <c r="H75" s="17">
        <f t="shared" ref="H75:H87" si="17">1*K75</f>
        <v>27260</v>
      </c>
      <c r="I75" s="51" t="s">
        <v>242</v>
      </c>
      <c r="J75" s="52" t="s">
        <v>243</v>
      </c>
      <c r="K75" s="51">
        <v>27260</v>
      </c>
      <c r="L75" s="51" t="s">
        <v>244</v>
      </c>
      <c r="M75" s="52" t="s">
        <v>174</v>
      </c>
      <c r="N75" s="52"/>
      <c r="O75" s="53" t="s">
        <v>234</v>
      </c>
      <c r="P75" s="53" t="s">
        <v>226</v>
      </c>
    </row>
    <row r="76" spans="1:16" ht="12.75" customHeight="1" thickBot="1" x14ac:dyDescent="0.25">
      <c r="A76" s="17" t="str">
        <f t="shared" si="12"/>
        <v> BRNO 32 </v>
      </c>
      <c r="B76" s="5" t="str">
        <f t="shared" si="13"/>
        <v>I</v>
      </c>
      <c r="C76" s="17">
        <f t="shared" si="14"/>
        <v>49954.367899999997</v>
      </c>
      <c r="D76" s="15" t="str">
        <f t="shared" si="15"/>
        <v>vis</v>
      </c>
      <c r="E76" s="50">
        <f>VLOOKUP(C76,Active!C$21:E$966,3,FALSE)</f>
        <v>27260.031955174676</v>
      </c>
      <c r="F76" s="5" t="s">
        <v>71</v>
      </c>
      <c r="G76" s="15" t="str">
        <f t="shared" si="16"/>
        <v>49954.3679</v>
      </c>
      <c r="H76" s="17">
        <f t="shared" si="17"/>
        <v>27260</v>
      </c>
      <c r="I76" s="51" t="s">
        <v>245</v>
      </c>
      <c r="J76" s="52" t="s">
        <v>246</v>
      </c>
      <c r="K76" s="51">
        <v>27260</v>
      </c>
      <c r="L76" s="51" t="s">
        <v>247</v>
      </c>
      <c r="M76" s="52" t="s">
        <v>174</v>
      </c>
      <c r="N76" s="52"/>
      <c r="O76" s="53" t="s">
        <v>225</v>
      </c>
      <c r="P76" s="53" t="s">
        <v>226</v>
      </c>
    </row>
    <row r="77" spans="1:16" ht="12.75" customHeight="1" thickBot="1" x14ac:dyDescent="0.25">
      <c r="A77" s="17" t="str">
        <f t="shared" si="12"/>
        <v> BRNO 32 </v>
      </c>
      <c r="B77" s="5" t="str">
        <f t="shared" si="13"/>
        <v>I</v>
      </c>
      <c r="C77" s="17">
        <f t="shared" si="14"/>
        <v>49954.369299999998</v>
      </c>
      <c r="D77" s="15" t="str">
        <f t="shared" si="15"/>
        <v>vis</v>
      </c>
      <c r="E77" s="50">
        <f>VLOOKUP(C77,Active!C$21:E$966,3,FALSE)</f>
        <v>27260.033639685731</v>
      </c>
      <c r="F77" s="5" t="s">
        <v>71</v>
      </c>
      <c r="G77" s="15" t="str">
        <f t="shared" si="16"/>
        <v>49954.3693</v>
      </c>
      <c r="H77" s="17">
        <f t="shared" si="17"/>
        <v>27260</v>
      </c>
      <c r="I77" s="51" t="s">
        <v>248</v>
      </c>
      <c r="J77" s="52" t="s">
        <v>249</v>
      </c>
      <c r="K77" s="51">
        <v>27260</v>
      </c>
      <c r="L77" s="51" t="s">
        <v>250</v>
      </c>
      <c r="M77" s="52" t="s">
        <v>174</v>
      </c>
      <c r="N77" s="52"/>
      <c r="O77" s="53" t="s">
        <v>251</v>
      </c>
      <c r="P77" s="53" t="s">
        <v>226</v>
      </c>
    </row>
    <row r="78" spans="1:16" ht="12.75" customHeight="1" thickBot="1" x14ac:dyDescent="0.25">
      <c r="A78" s="17" t="str">
        <f t="shared" si="12"/>
        <v>IBVS 5294 </v>
      </c>
      <c r="B78" s="5" t="str">
        <f t="shared" si="13"/>
        <v>I</v>
      </c>
      <c r="C78" s="17">
        <f t="shared" si="14"/>
        <v>51774.503499999999</v>
      </c>
      <c r="D78" s="15" t="str">
        <f t="shared" si="15"/>
        <v>vis</v>
      </c>
      <c r="E78" s="50">
        <f>VLOOKUP(C78,Active!C$21:E$966,3,FALSE)</f>
        <v>29450.05948128851</v>
      </c>
      <c r="F78" s="5" t="s">
        <v>71</v>
      </c>
      <c r="G78" s="15" t="str">
        <f t="shared" si="16"/>
        <v>51774.5035</v>
      </c>
      <c r="H78" s="17">
        <f t="shared" si="17"/>
        <v>29450</v>
      </c>
      <c r="I78" s="51" t="s">
        <v>266</v>
      </c>
      <c r="J78" s="52" t="s">
        <v>267</v>
      </c>
      <c r="K78" s="51">
        <v>29450</v>
      </c>
      <c r="L78" s="51" t="s">
        <v>268</v>
      </c>
      <c r="M78" s="52" t="s">
        <v>218</v>
      </c>
      <c r="N78" s="52" t="s">
        <v>219</v>
      </c>
      <c r="O78" s="53" t="s">
        <v>269</v>
      </c>
      <c r="P78" s="54" t="s">
        <v>270</v>
      </c>
    </row>
    <row r="79" spans="1:16" ht="12.75" customHeight="1" thickBot="1" x14ac:dyDescent="0.25">
      <c r="A79" s="17" t="str">
        <f t="shared" si="12"/>
        <v>OEJV 0074 </v>
      </c>
      <c r="B79" s="5" t="str">
        <f t="shared" si="13"/>
        <v>I</v>
      </c>
      <c r="C79" s="17">
        <f t="shared" si="14"/>
        <v>51789.421999999999</v>
      </c>
      <c r="D79" s="15" t="str">
        <f t="shared" si="15"/>
        <v>vis</v>
      </c>
      <c r="E79" s="50" t="e">
        <f>VLOOKUP(C79,Active!C$21:E$966,3,FALSE)</f>
        <v>#N/A</v>
      </c>
      <c r="F79" s="5" t="s">
        <v>71</v>
      </c>
      <c r="G79" s="15" t="str">
        <f t="shared" si="16"/>
        <v>51789.422</v>
      </c>
      <c r="H79" s="17">
        <f t="shared" si="17"/>
        <v>29468</v>
      </c>
      <c r="I79" s="51" t="s">
        <v>271</v>
      </c>
      <c r="J79" s="52" t="s">
        <v>272</v>
      </c>
      <c r="K79" s="51">
        <v>29468</v>
      </c>
      <c r="L79" s="51" t="s">
        <v>188</v>
      </c>
      <c r="M79" s="52" t="s">
        <v>174</v>
      </c>
      <c r="N79" s="52"/>
      <c r="O79" s="53" t="s">
        <v>273</v>
      </c>
      <c r="P79" s="54" t="s">
        <v>274</v>
      </c>
    </row>
    <row r="80" spans="1:16" ht="12.75" customHeight="1" thickBot="1" x14ac:dyDescent="0.25">
      <c r="A80" s="17" t="str">
        <f t="shared" si="12"/>
        <v>OEJV 0074 </v>
      </c>
      <c r="B80" s="5" t="str">
        <f t="shared" si="13"/>
        <v>I</v>
      </c>
      <c r="C80" s="17">
        <f t="shared" si="14"/>
        <v>51789.432999999997</v>
      </c>
      <c r="D80" s="15" t="str">
        <f t="shared" si="15"/>
        <v>vis</v>
      </c>
      <c r="E80" s="50" t="e">
        <f>VLOOKUP(C80,Active!C$21:E$966,3,FALSE)</f>
        <v>#N/A</v>
      </c>
      <c r="F80" s="5" t="s">
        <v>71</v>
      </c>
      <c r="G80" s="15" t="str">
        <f t="shared" si="16"/>
        <v>51789.433</v>
      </c>
      <c r="H80" s="17">
        <f t="shared" si="17"/>
        <v>29468</v>
      </c>
      <c r="I80" s="51" t="s">
        <v>275</v>
      </c>
      <c r="J80" s="52" t="s">
        <v>276</v>
      </c>
      <c r="K80" s="51">
        <v>29468</v>
      </c>
      <c r="L80" s="51" t="s">
        <v>277</v>
      </c>
      <c r="M80" s="52" t="s">
        <v>174</v>
      </c>
      <c r="N80" s="52"/>
      <c r="O80" s="53" t="s">
        <v>278</v>
      </c>
      <c r="P80" s="54" t="s">
        <v>274</v>
      </c>
    </row>
    <row r="81" spans="1:16" ht="12.75" customHeight="1" thickBot="1" x14ac:dyDescent="0.25">
      <c r="A81" s="17" t="str">
        <f t="shared" si="12"/>
        <v>OEJV 0074 </v>
      </c>
      <c r="B81" s="5" t="str">
        <f t="shared" si="13"/>
        <v>I</v>
      </c>
      <c r="C81" s="17">
        <f t="shared" si="14"/>
        <v>51789.434999999998</v>
      </c>
      <c r="D81" s="15" t="str">
        <f t="shared" si="15"/>
        <v>vis</v>
      </c>
      <c r="E81" s="50" t="e">
        <f>VLOOKUP(C81,Active!C$21:E$966,3,FALSE)</f>
        <v>#N/A</v>
      </c>
      <c r="F81" s="5" t="s">
        <v>71</v>
      </c>
      <c r="G81" s="15" t="str">
        <f t="shared" si="16"/>
        <v>51789.435</v>
      </c>
      <c r="H81" s="17">
        <f t="shared" si="17"/>
        <v>29468</v>
      </c>
      <c r="I81" s="51" t="s">
        <v>279</v>
      </c>
      <c r="J81" s="52" t="s">
        <v>280</v>
      </c>
      <c r="K81" s="51">
        <v>29468</v>
      </c>
      <c r="L81" s="51" t="s">
        <v>124</v>
      </c>
      <c r="M81" s="52" t="s">
        <v>174</v>
      </c>
      <c r="N81" s="52"/>
      <c r="O81" s="53" t="s">
        <v>281</v>
      </c>
      <c r="P81" s="54" t="s">
        <v>274</v>
      </c>
    </row>
    <row r="82" spans="1:16" ht="12.75" customHeight="1" thickBot="1" x14ac:dyDescent="0.25">
      <c r="A82" s="17" t="str">
        <f t="shared" si="12"/>
        <v>OEJV 0074 </v>
      </c>
      <c r="B82" s="5" t="str">
        <f t="shared" si="13"/>
        <v>I</v>
      </c>
      <c r="C82" s="17">
        <f t="shared" si="14"/>
        <v>51789.438999999998</v>
      </c>
      <c r="D82" s="15" t="str">
        <f t="shared" si="15"/>
        <v>vis</v>
      </c>
      <c r="E82" s="50" t="e">
        <f>VLOOKUP(C82,Active!C$21:E$966,3,FALSE)</f>
        <v>#N/A</v>
      </c>
      <c r="F82" s="5" t="s">
        <v>71</v>
      </c>
      <c r="G82" s="15" t="str">
        <f t="shared" si="16"/>
        <v>51789.439</v>
      </c>
      <c r="H82" s="17">
        <f t="shared" si="17"/>
        <v>29468</v>
      </c>
      <c r="I82" s="51" t="s">
        <v>282</v>
      </c>
      <c r="J82" s="52" t="s">
        <v>283</v>
      </c>
      <c r="K82" s="51">
        <v>29468</v>
      </c>
      <c r="L82" s="51" t="s">
        <v>284</v>
      </c>
      <c r="M82" s="52" t="s">
        <v>174</v>
      </c>
      <c r="N82" s="52"/>
      <c r="O82" s="53" t="s">
        <v>285</v>
      </c>
      <c r="P82" s="54" t="s">
        <v>274</v>
      </c>
    </row>
    <row r="83" spans="1:16" ht="12.75" customHeight="1" thickBot="1" x14ac:dyDescent="0.25">
      <c r="A83" s="17" t="str">
        <f t="shared" si="12"/>
        <v>OEJV 0074 </v>
      </c>
      <c r="B83" s="5" t="str">
        <f t="shared" si="13"/>
        <v>I</v>
      </c>
      <c r="C83" s="17">
        <f t="shared" si="14"/>
        <v>51789.457999999999</v>
      </c>
      <c r="D83" s="15" t="str">
        <f t="shared" si="15"/>
        <v>vis</v>
      </c>
      <c r="E83" s="50" t="e">
        <f>VLOOKUP(C83,Active!C$21:E$966,3,FALSE)</f>
        <v>#N/A</v>
      </c>
      <c r="F83" s="5" t="s">
        <v>71</v>
      </c>
      <c r="G83" s="15" t="str">
        <f t="shared" si="16"/>
        <v>51789.458</v>
      </c>
      <c r="H83" s="17">
        <f t="shared" si="17"/>
        <v>29468</v>
      </c>
      <c r="I83" s="51" t="s">
        <v>286</v>
      </c>
      <c r="J83" s="52" t="s">
        <v>287</v>
      </c>
      <c r="K83" s="51">
        <v>29468</v>
      </c>
      <c r="L83" s="51" t="s">
        <v>288</v>
      </c>
      <c r="M83" s="52" t="s">
        <v>174</v>
      </c>
      <c r="N83" s="52"/>
      <c r="O83" s="53" t="s">
        <v>289</v>
      </c>
      <c r="P83" s="54" t="s">
        <v>274</v>
      </c>
    </row>
    <row r="84" spans="1:16" ht="12.75" customHeight="1" thickBot="1" x14ac:dyDescent="0.25">
      <c r="A84" s="17" t="str">
        <f t="shared" si="12"/>
        <v>IBVS 5294 </v>
      </c>
      <c r="B84" s="5" t="str">
        <f t="shared" si="13"/>
        <v>I</v>
      </c>
      <c r="C84" s="17">
        <f t="shared" si="14"/>
        <v>52115.233399999997</v>
      </c>
      <c r="D84" s="15" t="str">
        <f t="shared" si="15"/>
        <v>vis</v>
      </c>
      <c r="E84" s="50" t="e">
        <f>VLOOKUP(C84,Active!C$21:E$966,3,FALSE)</f>
        <v>#N/A</v>
      </c>
      <c r="F84" s="5" t="s">
        <v>71</v>
      </c>
      <c r="G84" s="15" t="str">
        <f t="shared" si="16"/>
        <v>52115.2334</v>
      </c>
      <c r="H84" s="17">
        <f t="shared" si="17"/>
        <v>29860</v>
      </c>
      <c r="I84" s="51" t="s">
        <v>296</v>
      </c>
      <c r="J84" s="52" t="s">
        <v>297</v>
      </c>
      <c r="K84" s="51">
        <v>29860</v>
      </c>
      <c r="L84" s="51" t="s">
        <v>298</v>
      </c>
      <c r="M84" s="52" t="s">
        <v>218</v>
      </c>
      <c r="N84" s="52" t="s">
        <v>219</v>
      </c>
      <c r="O84" s="53" t="s">
        <v>269</v>
      </c>
      <c r="P84" s="54" t="s">
        <v>270</v>
      </c>
    </row>
    <row r="85" spans="1:16" ht="12.75" customHeight="1" thickBot="1" x14ac:dyDescent="0.25">
      <c r="A85" s="17" t="str">
        <f t="shared" si="12"/>
        <v>OEJV 0107 </v>
      </c>
      <c r="B85" s="5" t="str">
        <f t="shared" si="13"/>
        <v>I</v>
      </c>
      <c r="C85" s="17">
        <f t="shared" si="14"/>
        <v>54269.450700000001</v>
      </c>
      <c r="D85" s="15" t="str">
        <f t="shared" si="15"/>
        <v>CCD</v>
      </c>
      <c r="E85" s="50" t="e">
        <f>VLOOKUP(C85,Active!C$21:E$966,3,FALSE)</f>
        <v>#N/A</v>
      </c>
      <c r="F85" s="5" t="str">
        <f>LEFT(M85,1)</f>
        <v>C</v>
      </c>
      <c r="G85" s="15" t="str">
        <f t="shared" si="16"/>
        <v>54269.4507</v>
      </c>
      <c r="H85" s="17">
        <f t="shared" si="17"/>
        <v>32452</v>
      </c>
      <c r="I85" s="51" t="s">
        <v>320</v>
      </c>
      <c r="J85" s="52" t="s">
        <v>321</v>
      </c>
      <c r="K85" s="51" t="s">
        <v>322</v>
      </c>
      <c r="L85" s="51" t="s">
        <v>323</v>
      </c>
      <c r="M85" s="52" t="s">
        <v>293</v>
      </c>
      <c r="N85" s="52" t="s">
        <v>324</v>
      </c>
      <c r="O85" s="53" t="s">
        <v>325</v>
      </c>
      <c r="P85" s="54" t="s">
        <v>326</v>
      </c>
    </row>
    <row r="86" spans="1:16" ht="12.75" customHeight="1" thickBot="1" x14ac:dyDescent="0.25">
      <c r="A86" s="17" t="str">
        <f t="shared" si="12"/>
        <v>BAVM 203 </v>
      </c>
      <c r="B86" s="5" t="str">
        <f t="shared" si="13"/>
        <v>I</v>
      </c>
      <c r="C86" s="17">
        <f t="shared" si="14"/>
        <v>54707.443700000003</v>
      </c>
      <c r="D86" s="15" t="str">
        <f t="shared" si="15"/>
        <v>vis</v>
      </c>
      <c r="E86" s="50">
        <f>VLOOKUP(C86,Active!C$21:E$966,3,FALSE)</f>
        <v>32979.038185098172</v>
      </c>
      <c r="F86" s="5" t="s">
        <v>71</v>
      </c>
      <c r="G86" s="15" t="str">
        <f t="shared" si="16"/>
        <v>54707.4437</v>
      </c>
      <c r="H86" s="17">
        <f t="shared" si="17"/>
        <v>32979</v>
      </c>
      <c r="I86" s="51" t="s">
        <v>327</v>
      </c>
      <c r="J86" s="52" t="s">
        <v>328</v>
      </c>
      <c r="K86" s="51" t="s">
        <v>329</v>
      </c>
      <c r="L86" s="51" t="s">
        <v>330</v>
      </c>
      <c r="M86" s="52" t="s">
        <v>293</v>
      </c>
      <c r="N86" s="52" t="s">
        <v>306</v>
      </c>
      <c r="O86" s="53" t="s">
        <v>318</v>
      </c>
      <c r="P86" s="54" t="s">
        <v>331</v>
      </c>
    </row>
    <row r="87" spans="1:16" ht="12.75" customHeight="1" thickBot="1" x14ac:dyDescent="0.25">
      <c r="A87" s="17" t="str">
        <f t="shared" si="12"/>
        <v>BAVM 225 </v>
      </c>
      <c r="B87" s="5" t="str">
        <f t="shared" si="13"/>
        <v>I</v>
      </c>
      <c r="C87" s="17">
        <f t="shared" si="14"/>
        <v>55799.512600000002</v>
      </c>
      <c r="D87" s="15" t="str">
        <f t="shared" si="15"/>
        <v>vis</v>
      </c>
      <c r="E87" s="50">
        <f>VLOOKUP(C87,Active!C$21:E$966,3,FALSE)</f>
        <v>34293.039708618096</v>
      </c>
      <c r="F87" s="5" t="s">
        <v>71</v>
      </c>
      <c r="G87" s="15" t="str">
        <f t="shared" si="16"/>
        <v>55799.5126</v>
      </c>
      <c r="H87" s="17">
        <f t="shared" si="17"/>
        <v>34293</v>
      </c>
      <c r="I87" s="51" t="s">
        <v>347</v>
      </c>
      <c r="J87" s="52" t="s">
        <v>348</v>
      </c>
      <c r="K87" s="51" t="s">
        <v>349</v>
      </c>
      <c r="L87" s="51" t="s">
        <v>350</v>
      </c>
      <c r="M87" s="52" t="s">
        <v>293</v>
      </c>
      <c r="N87" s="52" t="s">
        <v>306</v>
      </c>
      <c r="O87" s="53" t="s">
        <v>318</v>
      </c>
      <c r="P87" s="54" t="s">
        <v>351</v>
      </c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</sheetData>
  <phoneticPr fontId="8" type="noConversion"/>
  <hyperlinks>
    <hyperlink ref="P46" r:id="rId1" display="http://www.konkoly.hu/cgi-bin/IBVS?4887" xr:uid="{00000000-0004-0000-0100-000000000000}"/>
    <hyperlink ref="P48" r:id="rId2" display="http://www.konkoly.hu/cgi-bin/IBVS?4888" xr:uid="{00000000-0004-0000-0100-000001000000}"/>
    <hyperlink ref="P78" r:id="rId3" display="http://www.konkoly.hu/cgi-bin/IBVS?5294" xr:uid="{00000000-0004-0000-0100-000002000000}"/>
    <hyperlink ref="P79" r:id="rId4" display="http://var.astro.cz/oejv/issues/oejv0074.pdf" xr:uid="{00000000-0004-0000-0100-000003000000}"/>
    <hyperlink ref="P80" r:id="rId5" display="http://var.astro.cz/oejv/issues/oejv0074.pdf" xr:uid="{00000000-0004-0000-0100-000004000000}"/>
    <hyperlink ref="P81" r:id="rId6" display="http://var.astro.cz/oejv/issues/oejv0074.pdf" xr:uid="{00000000-0004-0000-0100-000005000000}"/>
    <hyperlink ref="P82" r:id="rId7" display="http://var.astro.cz/oejv/issues/oejv0074.pdf" xr:uid="{00000000-0004-0000-0100-000006000000}"/>
    <hyperlink ref="P83" r:id="rId8" display="http://var.astro.cz/oejv/issues/oejv0074.pdf" xr:uid="{00000000-0004-0000-0100-000007000000}"/>
    <hyperlink ref="P49" r:id="rId9" display="http://var.astro.cz/oejv/issues/oejv0074.pdf" xr:uid="{00000000-0004-0000-0100-000008000000}"/>
    <hyperlink ref="P84" r:id="rId10" display="http://www.konkoly.hu/cgi-bin/IBVS?5294" xr:uid="{00000000-0004-0000-0100-000009000000}"/>
    <hyperlink ref="P50" r:id="rId11" display="http://var.astro.cz/oejv/issues/oejv0074.pdf" xr:uid="{00000000-0004-0000-0100-00000A000000}"/>
    <hyperlink ref="P51" r:id="rId12" display="http://www.bav-astro.de/sfs/BAVM_link.php?BAVMnr=178" xr:uid="{00000000-0004-0000-0100-00000B000000}"/>
    <hyperlink ref="P52" r:id="rId13" display="http://www.konkoly.hu/cgi-bin/IBVS?5713" xr:uid="{00000000-0004-0000-0100-00000C000000}"/>
    <hyperlink ref="P53" r:id="rId14" display="http://www.bav-astro.de/sfs/BAVM_link.php?BAVMnr=186" xr:uid="{00000000-0004-0000-0100-00000D000000}"/>
    <hyperlink ref="P85" r:id="rId15" display="http://var.astro.cz/oejv/issues/oejv0107.pdf" xr:uid="{00000000-0004-0000-0100-00000E000000}"/>
    <hyperlink ref="P86" r:id="rId16" display="http://www.bav-astro.de/sfs/BAVM_link.php?BAVMnr=203" xr:uid="{00000000-0004-0000-0100-00000F000000}"/>
    <hyperlink ref="P54" r:id="rId17" display="http://www.bav-astro.de/sfs/BAVM_link.php?BAVMnr=214" xr:uid="{00000000-0004-0000-0100-000010000000}"/>
    <hyperlink ref="P55" r:id="rId18" display="http://www.bav-astro.de/sfs/BAVM_link.php?BAVMnr=220" xr:uid="{00000000-0004-0000-0100-000011000000}"/>
    <hyperlink ref="P56" r:id="rId19" display="http://www.bav-astro.de/sfs/BAVM_link.php?BAVMnr=220" xr:uid="{00000000-0004-0000-0100-000012000000}"/>
    <hyperlink ref="P87" r:id="rId20" display="http://www.bav-astro.de/sfs/BAVM_link.php?BAVMnr=225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2024-01-31T03:10:45Z</dcterms:modified>
</cp:coreProperties>
</file>