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6CDF08-5D0A-4D89-ACEC-F62161F247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21" i="1"/>
  <c r="F21" i="1"/>
  <c r="G21" i="1"/>
  <c r="H2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G13" i="2"/>
  <c r="C13" i="2"/>
  <c r="E13" i="2"/>
  <c r="G12" i="2"/>
  <c r="C12" i="2"/>
  <c r="E12" i="2"/>
  <c r="G11" i="2"/>
  <c r="C11" i="2"/>
  <c r="E11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13" i="2"/>
  <c r="D13" i="2"/>
  <c r="B13" i="2"/>
  <c r="A13" i="2"/>
  <c r="H12" i="2"/>
  <c r="D12" i="2"/>
  <c r="B12" i="2"/>
  <c r="A12" i="2"/>
  <c r="H11" i="2"/>
  <c r="D11" i="2"/>
  <c r="B11" i="2"/>
  <c r="A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Q34" i="1"/>
  <c r="F16" i="1"/>
  <c r="F17" i="1" s="1"/>
  <c r="C17" i="1"/>
  <c r="Q33" i="1"/>
  <c r="G4" i="1"/>
  <c r="F4" i="1"/>
  <c r="Q21" i="1"/>
  <c r="C12" i="1"/>
  <c r="C11" i="1"/>
  <c r="O21" i="1" l="1"/>
  <c r="O29" i="1"/>
  <c r="O27" i="1"/>
  <c r="O23" i="1"/>
  <c r="O22" i="1"/>
  <c r="O32" i="1"/>
  <c r="O30" i="1"/>
  <c r="O31" i="1"/>
  <c r="O25" i="1"/>
  <c r="O34" i="1"/>
  <c r="O26" i="1"/>
  <c r="C15" i="1"/>
  <c r="O28" i="1"/>
  <c r="O33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<sst xmlns="http://schemas.openxmlformats.org/spreadsheetml/2006/main" count="201" uniqueCount="112">
  <si>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</si>
  <si>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</si>
  <si>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</si>
  <si>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</si>
  <si>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</si>
  <si>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</si>
  <si>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</si>
  <si>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</si>
  <si>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</si>
  <si>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</si>
  <si>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</si>
  <si>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</si>
  <si>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</si>
  <si>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</si>
  <si>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</si>
  <si>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</si>
  <si>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</si>
  <si>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</si>
  <si>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</si>
  <si>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</si>
  <si>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</si>
  <si>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</si>
  <si>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</si>
  <si>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</si>
  <si>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</si>
  <si>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</si>
  <si>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</si>
  <si>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</si>
  <si>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</si>
  <si>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</si>
  <si>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</si>
  <si>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</si>
  <si>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</si>
  <si>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</si>
  <si>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</si>
  <si>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V0474 Cyg / GSC 3550-0364</t>
  </si>
  <si>
    <t>EA</t>
  </si>
  <si>
    <t>Malkov</t>
  </si>
  <si>
    <t>IBVS 5874</t>
  </si>
  <si>
    <t>I</t>
  </si>
  <si>
    <t>Add cycle</t>
  </si>
  <si>
    <t>Old Cycle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</si>
  <si>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</si>
  <si>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</si>
  <si>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</si>
  <si>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</si>
  <si>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</si>
  <si>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</si>
  <si>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</si>
  <si>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</si>
  <si>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</si>
  <si>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</si>
  <si>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</si>
  <si>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</si>
  <si>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</si>
  <si>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2426631.274 </t>
  </si>
  <si>
    <t> 16.10.1931 18:34 </t>
  </si>
  <si>
    <t> 0.126 </t>
  </si>
  <si>
    <t>P </t>
  </si>
  <si>
    <t> H.-U.Sandig </t>
  </si>
  <si>
    <t> AN 276.176 </t>
  </si>
  <si>
    <t>2428050.436 </t>
  </si>
  <si>
    <t> 04.09.1935 22:27 </t>
  </si>
  <si>
    <t> -0.241 </t>
  </si>
  <si>
    <t> S.Beljawski </t>
  </si>
  <si>
    <t> PZ 5.36 </t>
  </si>
  <si>
    <t>2428074.433 </t>
  </si>
  <si>
    <t> 28.09.1935 22:23 </t>
  </si>
  <si>
    <t> 0.098 </t>
  </si>
  <si>
    <t>2429162.367 </t>
  </si>
  <si>
    <t> 20.09.1938 20:48 </t>
  </si>
  <si>
    <t> -0.274 </t>
  </si>
  <si>
    <t>2429375.574 </t>
  </si>
  <si>
    <t> 22.04.1939 01:46 </t>
  </si>
  <si>
    <t> 0.004 </t>
  </si>
  <si>
    <t>2436023.694 </t>
  </si>
  <si>
    <t> 04.07.1957 04:39 </t>
  </si>
  <si>
    <t> -0.002 </t>
  </si>
  <si>
    <t> B.S.Whitney </t>
  </si>
  <si>
    <t> AJ 64.261 </t>
  </si>
  <si>
    <t>2436071.012 </t>
  </si>
  <si>
    <t> 20.08.1957 12:17 </t>
  </si>
  <si>
    <t> -0.001 </t>
  </si>
  <si>
    <t>2436449.559 </t>
  </si>
  <si>
    <t> 03.09.1958 01:24 </t>
  </si>
  <si>
    <t> 0.005 </t>
  </si>
  <si>
    <t>2436899.134 </t>
  </si>
  <si>
    <t> 26.11.1959 15:12 </t>
  </si>
  <si>
    <t> 0.062 </t>
  </si>
  <si>
    <t> H.Busch </t>
  </si>
  <si>
    <t> HABZ 30 </t>
  </si>
  <si>
    <t>2452442.876 </t>
  </si>
  <si>
    <t> 17.06.2002 09:01 </t>
  </si>
  <si>
    <t> -0.034 </t>
  </si>
  <si>
    <t>V </t>
  </si>
  <si>
    <t> R.Meyer </t>
  </si>
  <si>
    <t>BAVM 157 </t>
  </si>
  <si>
    <t>2452442.9 </t>
  </si>
  <si>
    <t> 17.06.2002 09:36 </t>
  </si>
  <si>
    <t> -0.0 </t>
  </si>
  <si>
    <t>2454619.74 </t>
  </si>
  <si>
    <t> 02.06.2008 05:45 </t>
  </si>
  <si>
    <t> 0.22 </t>
  </si>
  <si>
    <t>C </t>
  </si>
  <si>
    <t>B</t>
  </si>
  <si>
    <t> F.Agerer </t>
  </si>
  <si>
    <t>BAVM 201 </t>
  </si>
  <si>
    <t>2456157.577 </t>
  </si>
  <si>
    <t> 18.08.2012 01:50 </t>
  </si>
  <si>
    <t> 0.234 </t>
  </si>
  <si>
    <t>-I</t>
  </si>
  <si>
    <t>BAVM 231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</si>
</sst>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8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18" fillId="3" borderId="13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V0474 Cyg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3-43A8-98B8-8DC06F84E0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0.12600000000020373</c:v>
                </c:pt>
                <c:pt idx="2">
                  <c:v>-0.24060000000099535</c:v>
                </c:pt>
                <c:pt idx="3">
                  <c:v>9.7590000001218868E-2</c:v>
                </c:pt>
                <c:pt idx="4">
                  <c:v>-0.27367000000231201</c:v>
                </c:pt>
                <c:pt idx="5">
                  <c:v>4.0399999998044223E-3</c:v>
                </c:pt>
                <c:pt idx="6">
                  <c:v>-1.5699999930802733E-3</c:v>
                </c:pt>
                <c:pt idx="7">
                  <c:v>-1.1899999954039231E-3</c:v>
                </c:pt>
                <c:pt idx="8">
                  <c:v>4.8500000048079528E-3</c:v>
                </c:pt>
                <c:pt idx="9">
                  <c:v>6.2459999993734527E-2</c:v>
                </c:pt>
                <c:pt idx="10">
                  <c:v>-3.3710000003338791E-2</c:v>
                </c:pt>
                <c:pt idx="11">
                  <c:v>-9.7099999984493479E-3</c:v>
                </c:pt>
                <c:pt idx="12">
                  <c:v>0.21977000000333646</c:v>
                </c:pt>
                <c:pt idx="13">
                  <c:v>0.23412000000098487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3-43A8-98B8-8DC06F84E0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F3-43A8-98B8-8DC06F84E0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F3-43A8-98B8-8DC06F84E0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F3-43A8-98B8-8DC06F84E0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F3-43A8-98B8-8DC06F84E0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0.02</c:v>
                  </c:pt>
                  <c:pt idx="1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F3-43A8-98B8-8DC06F84E0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61</c:v>
                </c:pt>
                <c:pt idx="4">
                  <c:v>107</c:v>
                </c:pt>
                <c:pt idx="5">
                  <c:v>116</c:v>
                </c:pt>
                <c:pt idx="6">
                  <c:v>397</c:v>
                </c:pt>
                <c:pt idx="7">
                  <c:v>399</c:v>
                </c:pt>
                <c:pt idx="8">
                  <c:v>415</c:v>
                </c:pt>
                <c:pt idx="9">
                  <c:v>434</c:v>
                </c:pt>
                <c:pt idx="10">
                  <c:v>1091</c:v>
                </c:pt>
                <c:pt idx="11">
                  <c:v>1091</c:v>
                </c:pt>
                <c:pt idx="12">
                  <c:v>1183</c:v>
                </c:pt>
                <c:pt idx="13">
                  <c:v>1248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-5.1913153487093897E-2</c:v>
                </c:pt>
                <c:pt idx="1">
                  <c:v>-5.1913153487093897E-2</c:v>
                </c:pt>
                <c:pt idx="2">
                  <c:v>-4.3595999756438103E-2</c:v>
                </c:pt>
                <c:pt idx="3">
                  <c:v>-4.345738052759384E-2</c:v>
                </c:pt>
                <c:pt idx="4">
                  <c:v>-3.7080896000757729E-2</c:v>
                </c:pt>
                <c:pt idx="5">
                  <c:v>-3.583332294115936E-2</c:v>
                </c:pt>
                <c:pt idx="6">
                  <c:v>3.1186803640785993E-3</c:v>
                </c:pt>
                <c:pt idx="7">
                  <c:v>3.3959188217671243E-3</c:v>
                </c:pt>
                <c:pt idx="8">
                  <c:v>5.6138264832753387E-3</c:v>
                </c:pt>
                <c:pt idx="9">
                  <c:v>8.2475918313163338E-3</c:v>
                </c:pt>
                <c:pt idx="10">
                  <c:v>9.9320425181997254E-2</c:v>
                </c:pt>
                <c:pt idx="11">
                  <c:v>9.9320425181997254E-2</c:v>
                </c:pt>
                <c:pt idx="12">
                  <c:v>0.11207339423566949</c:v>
                </c:pt>
                <c:pt idx="13">
                  <c:v>0.12108364411054658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F3-43A8-98B8-8DC06F84E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861608"/>
        <c:axId val="1"/>
      </c:scatterChart>
      <c:valAx>
        <c:axId val="909861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861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2725CD-5C6E-111B-BDB5-BB9CEC141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31"/>
      <c r="F1" s="31"/>
      <c r="G1" s="32" t="s">
        <v>36</v>
      </c>
      <c r="H1" s="33" t="s">
        <v>37</v>
      </c>
      <c r="I1" s="29" t="s">
        <v>33</v>
      </c>
      <c r="J1" s="29" t="s">
        <v>33</v>
      </c>
      <c r="K1" s="34">
        <v>26631.148000000001</v>
      </c>
      <c r="L1" s="35">
        <v>23.658809999999999</v>
      </c>
    </row>
    <row r="2" spans="1:12" x14ac:dyDescent="0.2">
      <c r="A2" t="s">
        <v>22</v>
      </c>
      <c r="B2" t="s">
        <v>36</v>
      </c>
      <c r="C2" s="9"/>
    </row>
    <row r="3" spans="1:12" ht="13.5" thickBot="1" x14ac:dyDescent="0.25"/>
    <row r="4" spans="1:12" ht="14.25" thickTop="1" thickBot="1" x14ac:dyDescent="0.25">
      <c r="A4" s="28" t="s">
        <v>34</v>
      </c>
      <c r="C4" s="7" t="s">
        <v>33</v>
      </c>
      <c r="D4" s="8" t="s">
        <v>33</v>
      </c>
      <c r="F4" s="24" t="str">
        <f>"F"&amp;B9</f>
        <v>F21</v>
      </c>
      <c r="G4" s="25" t="str">
        <f>"G"&amp;B9</f>
        <v>G21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v>26631.148000000001</v>
      </c>
    </row>
    <row r="8" spans="1:12" x14ac:dyDescent="0.2">
      <c r="A8" t="s">
        <v>2</v>
      </c>
      <c r="C8">
        <v>23.658809999999999</v>
      </c>
      <c r="D8" s="30" t="s">
        <v>37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-5.1913153487093897E-2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1.3861922884426321E-4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56157.463963644113</v>
      </c>
      <c r="E15" s="16" t="s">
        <v>40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23.658948619228845</v>
      </c>
      <c r="E16" s="16" t="s">
        <v>29</v>
      </c>
      <c r="F16" s="17">
        <f ca="1">NOW()+15018.5+$C$5/24</f>
        <v>60340.687585995365</v>
      </c>
    </row>
    <row r="17" spans="1:17" ht="13.5" thickBot="1" x14ac:dyDescent="0.25">
      <c r="A17" s="16" t="s">
        <v>26</v>
      </c>
      <c r="B17" s="11"/>
      <c r="C17" s="11">
        <f>COUNT(C21:C2191)</f>
        <v>14</v>
      </c>
      <c r="E17" s="16" t="s">
        <v>41</v>
      </c>
      <c r="F17" s="17">
        <f ca="1">ROUND(2*(F16-$C$7)/$C$8,0)/2+F15</f>
        <v>1426</v>
      </c>
    </row>
    <row r="18" spans="1:17" ht="14.25" thickTop="1" thickBot="1" x14ac:dyDescent="0.25">
      <c r="A18" s="18" t="s">
        <v>4</v>
      </c>
      <c r="B18" s="11"/>
      <c r="C18" s="21">
        <f ca="1">+C15</f>
        <v>56157.463963644113</v>
      </c>
      <c r="D18" s="22">
        <f ca="1">+C16</f>
        <v>23.658948619228845</v>
      </c>
      <c r="E18" s="16" t="s">
        <v>30</v>
      </c>
      <c r="F18" s="25">
        <f ca="1">ROUND(2*(F16-$C$15)/$C$16,0)/2+F15</f>
        <v>178</v>
      </c>
    </row>
    <row r="19" spans="1:17" ht="13.5" thickTop="1" x14ac:dyDescent="0.2">
      <c r="E19" s="16" t="s">
        <v>31</v>
      </c>
      <c r="F19" s="20">
        <f ca="1">+$C$15+$C$16*F18-15018.5-$C$5/24</f>
        <v>45350.65265120018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36" t="s">
        <v>50</v>
      </c>
      <c r="I20" s="6" t="s">
        <v>53</v>
      </c>
      <c r="J20" s="6" t="s">
        <v>47</v>
      </c>
      <c r="K20" s="6" t="s">
        <v>45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s="30" t="s">
        <v>37</v>
      </c>
      <c r="C21" s="9">
        <v>26631.148000000001</v>
      </c>
      <c r="D21" s="9" t="s">
        <v>12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>+G21</f>
        <v>0</v>
      </c>
      <c r="O21">
        <f t="shared" ref="O21:O34" ca="1" si="3">+C$11+C$12*$F21</f>
        <v>-5.1913153487093897E-2</v>
      </c>
      <c r="Q21" s="2">
        <f t="shared" ref="Q21:Q34" si="4">+C21-15018.5</f>
        <v>11612.648000000001</v>
      </c>
    </row>
    <row r="22" spans="1:17" x14ac:dyDescent="0.2">
      <c r="A22" s="55" t="s">
        <v>60</v>
      </c>
      <c r="B22" s="56" t="s">
        <v>39</v>
      </c>
      <c r="C22" s="55">
        <v>26631.274000000001</v>
      </c>
      <c r="D22" s="55" t="s">
        <v>53</v>
      </c>
      <c r="E22">
        <f t="shared" si="0"/>
        <v>5.3257116482276047E-3</v>
      </c>
      <c r="F22">
        <f t="shared" si="1"/>
        <v>0</v>
      </c>
      <c r="G22">
        <f t="shared" si="2"/>
        <v>0.12600000000020373</v>
      </c>
      <c r="I22">
        <f t="shared" ref="I22:I34" si="5">+G22</f>
        <v>0.12600000000020373</v>
      </c>
      <c r="O22">
        <f t="shared" ca="1" si="3"/>
        <v>-5.1913153487093897E-2</v>
      </c>
      <c r="Q22" s="2">
        <f t="shared" si="4"/>
        <v>11612.774000000001</v>
      </c>
    </row>
    <row r="23" spans="1:17" x14ac:dyDescent="0.2">
      <c r="A23" s="55" t="s">
        <v>65</v>
      </c>
      <c r="B23" s="56" t="s">
        <v>39</v>
      </c>
      <c r="C23" s="55">
        <v>28050.436000000002</v>
      </c>
      <c r="D23" s="55" t="s">
        <v>53</v>
      </c>
      <c r="E23">
        <f t="shared" si="0"/>
        <v>59.989830426805092</v>
      </c>
      <c r="F23">
        <f t="shared" si="1"/>
        <v>60</v>
      </c>
      <c r="G23">
        <f t="shared" si="2"/>
        <v>-0.24060000000099535</v>
      </c>
      <c r="I23">
        <f t="shared" si="5"/>
        <v>-0.24060000000099535</v>
      </c>
      <c r="O23">
        <f t="shared" ca="1" si="3"/>
        <v>-4.3595999756438103E-2</v>
      </c>
      <c r="Q23" s="2">
        <f t="shared" si="4"/>
        <v>13031.936000000002</v>
      </c>
    </row>
    <row r="24" spans="1:17" x14ac:dyDescent="0.2">
      <c r="A24" s="55" t="s">
        <v>60</v>
      </c>
      <c r="B24" s="56" t="s">
        <v>39</v>
      </c>
      <c r="C24" s="55">
        <v>28074.433000000001</v>
      </c>
      <c r="D24" s="55" t="s">
        <v>53</v>
      </c>
      <c r="E24">
        <f t="shared" si="0"/>
        <v>61.004124890474202</v>
      </c>
      <c r="F24">
        <f t="shared" si="1"/>
        <v>61</v>
      </c>
      <c r="G24">
        <f t="shared" si="2"/>
        <v>9.7590000001218868E-2</v>
      </c>
      <c r="I24">
        <f t="shared" si="5"/>
        <v>9.7590000001218868E-2</v>
      </c>
      <c r="O24">
        <f t="shared" ca="1" si="3"/>
        <v>-4.345738052759384E-2</v>
      </c>
      <c r="Q24" s="2">
        <f t="shared" si="4"/>
        <v>13055.933000000001</v>
      </c>
    </row>
    <row r="25" spans="1:17" x14ac:dyDescent="0.2">
      <c r="A25" s="55" t="s">
        <v>60</v>
      </c>
      <c r="B25" s="56" t="s">
        <v>39</v>
      </c>
      <c r="C25" s="55">
        <v>29162.366999999998</v>
      </c>
      <c r="D25" s="55" t="s">
        <v>53</v>
      </c>
      <c r="E25">
        <f t="shared" si="0"/>
        <v>106.98843263883506</v>
      </c>
      <c r="F25">
        <f t="shared" si="1"/>
        <v>107</v>
      </c>
      <c r="G25">
        <f t="shared" si="2"/>
        <v>-0.27367000000231201</v>
      </c>
      <c r="I25">
        <f t="shared" si="5"/>
        <v>-0.27367000000231201</v>
      </c>
      <c r="O25">
        <f t="shared" ca="1" si="3"/>
        <v>-3.7080896000757729E-2</v>
      </c>
      <c r="Q25" s="2">
        <f t="shared" si="4"/>
        <v>14143.866999999998</v>
      </c>
    </row>
    <row r="26" spans="1:17" x14ac:dyDescent="0.2">
      <c r="A26" s="55" t="s">
        <v>60</v>
      </c>
      <c r="B26" s="56" t="s">
        <v>39</v>
      </c>
      <c r="C26" s="55">
        <v>29375.574000000001</v>
      </c>
      <c r="D26" s="55" t="s">
        <v>53</v>
      </c>
      <c r="E26">
        <f t="shared" si="0"/>
        <v>116.00017076091315</v>
      </c>
      <c r="F26">
        <f t="shared" si="1"/>
        <v>116</v>
      </c>
      <c r="G26">
        <f t="shared" si="2"/>
        <v>4.0399999998044223E-3</v>
      </c>
      <c r="I26">
        <f t="shared" si="5"/>
        <v>4.0399999998044223E-3</v>
      </c>
      <c r="O26">
        <f t="shared" ca="1" si="3"/>
        <v>-3.583332294115936E-2</v>
      </c>
      <c r="Q26" s="2">
        <f t="shared" si="4"/>
        <v>14357.074000000001</v>
      </c>
    </row>
    <row r="27" spans="1:17" x14ac:dyDescent="0.2">
      <c r="A27" s="55" t="s">
        <v>79</v>
      </c>
      <c r="B27" s="56" t="s">
        <v>39</v>
      </c>
      <c r="C27" s="55">
        <v>36023.694000000003</v>
      </c>
      <c r="D27" s="55" t="s">
        <v>53</v>
      </c>
      <c r="E27">
        <f t="shared" si="0"/>
        <v>396.99993363994224</v>
      </c>
      <c r="F27">
        <f t="shared" si="1"/>
        <v>397</v>
      </c>
      <c r="G27">
        <f t="shared" si="2"/>
        <v>-1.5699999930802733E-3</v>
      </c>
      <c r="I27">
        <f t="shared" si="5"/>
        <v>-1.5699999930802733E-3</v>
      </c>
      <c r="O27">
        <f t="shared" ca="1" si="3"/>
        <v>3.1186803640785993E-3</v>
      </c>
      <c r="Q27" s="2">
        <f t="shared" si="4"/>
        <v>21005.194000000003</v>
      </c>
    </row>
    <row r="28" spans="1:17" x14ac:dyDescent="0.2">
      <c r="A28" s="55" t="s">
        <v>79</v>
      </c>
      <c r="B28" s="56" t="s">
        <v>39</v>
      </c>
      <c r="C28" s="55">
        <v>36071.012000000002</v>
      </c>
      <c r="D28" s="55" t="s">
        <v>53</v>
      </c>
      <c r="E28">
        <f t="shared" si="0"/>
        <v>398.99994970161231</v>
      </c>
      <c r="F28">
        <f t="shared" si="1"/>
        <v>399</v>
      </c>
      <c r="G28">
        <f t="shared" si="2"/>
        <v>-1.1899999954039231E-3</v>
      </c>
      <c r="I28">
        <f t="shared" si="5"/>
        <v>-1.1899999954039231E-3</v>
      </c>
      <c r="O28">
        <f t="shared" ca="1" si="3"/>
        <v>3.3959188217671243E-3</v>
      </c>
      <c r="Q28" s="2">
        <f t="shared" si="4"/>
        <v>21052.512000000002</v>
      </c>
    </row>
    <row r="29" spans="1:17" x14ac:dyDescent="0.2">
      <c r="A29" s="55" t="s">
        <v>79</v>
      </c>
      <c r="B29" s="56" t="s">
        <v>39</v>
      </c>
      <c r="C29" s="55">
        <v>36449.559000000001</v>
      </c>
      <c r="D29" s="55" t="s">
        <v>53</v>
      </c>
      <c r="E29">
        <f t="shared" si="0"/>
        <v>415.00020499763093</v>
      </c>
      <c r="F29">
        <f t="shared" si="1"/>
        <v>415</v>
      </c>
      <c r="G29">
        <f t="shared" si="2"/>
        <v>4.8500000048079528E-3</v>
      </c>
      <c r="I29">
        <f t="shared" si="5"/>
        <v>4.8500000048079528E-3</v>
      </c>
      <c r="O29">
        <f t="shared" ca="1" si="3"/>
        <v>5.6138264832753387E-3</v>
      </c>
      <c r="Q29" s="2">
        <f t="shared" si="4"/>
        <v>21431.059000000001</v>
      </c>
    </row>
    <row r="30" spans="1:17" x14ac:dyDescent="0.2">
      <c r="A30" s="55" t="s">
        <v>90</v>
      </c>
      <c r="B30" s="56" t="s">
        <v>39</v>
      </c>
      <c r="C30" s="55">
        <v>36899.133999999998</v>
      </c>
      <c r="D30" s="55" t="s">
        <v>53</v>
      </c>
      <c r="E30">
        <f t="shared" si="0"/>
        <v>434.00264003134549</v>
      </c>
      <c r="F30">
        <f t="shared" si="1"/>
        <v>434</v>
      </c>
      <c r="G30">
        <f t="shared" si="2"/>
        <v>6.2459999993734527E-2</v>
      </c>
      <c r="I30">
        <f t="shared" si="5"/>
        <v>6.2459999993734527E-2</v>
      </c>
      <c r="O30">
        <f t="shared" ca="1" si="3"/>
        <v>8.2475918313163338E-3</v>
      </c>
      <c r="Q30" s="2">
        <f t="shared" si="4"/>
        <v>21880.633999999998</v>
      </c>
    </row>
    <row r="31" spans="1:17" x14ac:dyDescent="0.2">
      <c r="A31" s="55" t="s">
        <v>96</v>
      </c>
      <c r="B31" s="56" t="s">
        <v>39</v>
      </c>
      <c r="C31" s="55">
        <v>52442.875999999997</v>
      </c>
      <c r="D31" s="55" t="s">
        <v>53</v>
      </c>
      <c r="E31">
        <f t="shared" si="0"/>
        <v>1090.9985751607962</v>
      </c>
      <c r="F31">
        <f t="shared" si="1"/>
        <v>1091</v>
      </c>
      <c r="G31">
        <f t="shared" si="2"/>
        <v>-3.3710000003338791E-2</v>
      </c>
      <c r="I31">
        <f t="shared" si="5"/>
        <v>-3.3710000003338791E-2</v>
      </c>
      <c r="O31">
        <f t="shared" ca="1" si="3"/>
        <v>9.9320425181997254E-2</v>
      </c>
      <c r="Q31" s="2">
        <f t="shared" si="4"/>
        <v>37424.375999999997</v>
      </c>
    </row>
    <row r="32" spans="1:17" x14ac:dyDescent="0.2">
      <c r="A32" s="55" t="s">
        <v>96</v>
      </c>
      <c r="B32" s="56" t="s">
        <v>39</v>
      </c>
      <c r="C32" s="55">
        <v>52442.9</v>
      </c>
      <c r="D32" s="55" t="s">
        <v>53</v>
      </c>
      <c r="E32">
        <f t="shared" si="0"/>
        <v>1090.9995895820628</v>
      </c>
      <c r="F32">
        <f t="shared" si="1"/>
        <v>1091</v>
      </c>
      <c r="G32">
        <f t="shared" si="2"/>
        <v>-9.7099999984493479E-3</v>
      </c>
      <c r="I32">
        <f t="shared" si="5"/>
        <v>-9.7099999984493479E-3</v>
      </c>
      <c r="O32">
        <f t="shared" ca="1" si="3"/>
        <v>9.9320425181997254E-2</v>
      </c>
      <c r="Q32" s="2">
        <f t="shared" si="4"/>
        <v>37424.400000000001</v>
      </c>
    </row>
    <row r="33" spans="1:17" x14ac:dyDescent="0.2">
      <c r="A33" s="37" t="s">
        <v>38</v>
      </c>
      <c r="B33" s="38" t="s">
        <v>39</v>
      </c>
      <c r="C33" s="37">
        <v>54619.74</v>
      </c>
      <c r="D33" s="37">
        <v>0.02</v>
      </c>
      <c r="E33">
        <f t="shared" si="0"/>
        <v>1183.0092891400707</v>
      </c>
      <c r="F33">
        <f t="shared" si="1"/>
        <v>1183</v>
      </c>
      <c r="G33">
        <f t="shared" si="2"/>
        <v>0.21977000000333646</v>
      </c>
      <c r="I33">
        <f t="shared" si="5"/>
        <v>0.21977000000333646</v>
      </c>
      <c r="O33">
        <f t="shared" ca="1" si="3"/>
        <v>0.11207339423566949</v>
      </c>
      <c r="Q33" s="2">
        <f t="shared" si="4"/>
        <v>39601.24</v>
      </c>
    </row>
    <row r="34" spans="1:17" x14ac:dyDescent="0.2">
      <c r="A34" s="39" t="s">
        <v>42</v>
      </c>
      <c r="B34" s="40" t="s">
        <v>39</v>
      </c>
      <c r="C34" s="41">
        <v>56157.576999999997</v>
      </c>
      <c r="D34" s="41">
        <v>0.01</v>
      </c>
      <c r="E34">
        <f t="shared" si="0"/>
        <v>1248.0098956794529</v>
      </c>
      <c r="F34">
        <f t="shared" si="1"/>
        <v>1248</v>
      </c>
      <c r="G34">
        <f t="shared" si="2"/>
        <v>0.23412000000098487</v>
      </c>
      <c r="I34">
        <f t="shared" si="5"/>
        <v>0.23412000000098487</v>
      </c>
      <c r="O34">
        <f t="shared" ca="1" si="3"/>
        <v>0.12108364411054658</v>
      </c>
      <c r="Q34" s="2">
        <f t="shared" si="4"/>
        <v>41139.076999999997</v>
      </c>
    </row>
    <row r="35" spans="1:17" x14ac:dyDescent="0.2">
      <c r="B35" s="13"/>
      <c r="C35" s="9"/>
      <c r="D35" s="9"/>
    </row>
    <row r="36" spans="1:17" x14ac:dyDescent="0.2">
      <c r="B36" s="13"/>
      <c r="C36" s="9"/>
      <c r="D36" s="9"/>
    </row>
    <row r="37" spans="1:17" x14ac:dyDescent="0.2">
      <c r="B37" s="13"/>
      <c r="C37" s="9"/>
      <c r="D37" s="9"/>
    </row>
    <row r="38" spans="1:17" x14ac:dyDescent="0.2">
      <c r="B38" s="13"/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workbookViewId="0">
      <selection activeCell="A14" sqref="A14:D24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2" t="s">
        <v>43</v>
      </c>
      <c r="I1" s="43" t="s">
        <v>44</v>
      </c>
      <c r="J1" s="44" t="s">
        <v>45</v>
      </c>
    </row>
    <row r="2" spans="1:16" x14ac:dyDescent="0.2">
      <c r="I2" s="45" t="s">
        <v>46</v>
      </c>
      <c r="J2" s="46" t="s">
        <v>47</v>
      </c>
    </row>
    <row r="3" spans="1:16" x14ac:dyDescent="0.2">
      <c r="A3" s="47" t="s">
        <v>48</v>
      </c>
      <c r="I3" s="45" t="s">
        <v>49</v>
      </c>
      <c r="J3" s="46" t="s">
        <v>50</v>
      </c>
    </row>
    <row r="4" spans="1:16" x14ac:dyDescent="0.2">
      <c r="I4" s="45" t="s">
        <v>51</v>
      </c>
      <c r="J4" s="46" t="s">
        <v>50</v>
      </c>
    </row>
    <row r="5" spans="1:16" ht="13.5" thickBot="1" x14ac:dyDescent="0.25">
      <c r="I5" s="48" t="s">
        <v>52</v>
      </c>
      <c r="J5" s="49" t="s">
        <v>53</v>
      </c>
    </row>
    <row r="10" spans="1:16" ht="13.5" thickBot="1" x14ac:dyDescent="0.25"/>
    <row r="11" spans="1:16" ht="12.75" customHeight="1" thickBot="1" x14ac:dyDescent="0.25">
      <c r="A11" s="9" t="str">
        <f t="shared" ref="A11:A24" si="0">P11</f>
        <v>BAVM 201 </v>
      </c>
      <c r="B11" s="13" t="str">
        <f t="shared" ref="B11:B24" si="1">IF(H11=INT(H11),"I","II")</f>
        <v>I</v>
      </c>
      <c r="C11" s="9">
        <f t="shared" ref="C11:C24" si="2">1*G11</f>
        <v>54619.74</v>
      </c>
      <c r="D11" s="11" t="str">
        <f t="shared" ref="D11:D24" si="3">VLOOKUP(F11,I$1:J$5,2,FALSE)</f>
        <v>vis</v>
      </c>
      <c r="E11" s="50">
        <f>VLOOKUP(C11,Active!C$21:E$973,3,FALSE)</f>
        <v>1183.0092891400707</v>
      </c>
      <c r="F11" s="13" t="s">
        <v>52</v>
      </c>
      <c r="G11" s="11" t="str">
        <f t="shared" ref="G11:G24" si="4">MID(I11,3,LEN(I11)-3)</f>
        <v>54619.74</v>
      </c>
      <c r="H11" s="9">
        <f t="shared" ref="H11:H24" si="5">1*K11</f>
        <v>1183</v>
      </c>
      <c r="I11" s="51" t="s">
        <v>100</v>
      </c>
      <c r="J11" s="52" t="s">
        <v>101</v>
      </c>
      <c r="K11" s="51">
        <v>1183</v>
      </c>
      <c r="L11" s="51" t="s">
        <v>102</v>
      </c>
      <c r="M11" s="52" t="s">
        <v>103</v>
      </c>
      <c r="N11" s="52" t="s">
        <v>104</v>
      </c>
      <c r="O11" s="53" t="s">
        <v>105</v>
      </c>
      <c r="P11" s="54" t="s">
        <v>106</v>
      </c>
    </row>
    <row r="12" spans="1:16" ht="12.75" customHeight="1" thickBot="1" x14ac:dyDescent="0.25">
      <c r="A12" s="9" t="str">
        <f t="shared" si="0"/>
        <v>BAVM 201 </v>
      </c>
      <c r="B12" s="13" t="str">
        <f t="shared" si="1"/>
        <v>I</v>
      </c>
      <c r="C12" s="9">
        <f t="shared" si="2"/>
        <v>54619.74</v>
      </c>
      <c r="D12" s="11" t="str">
        <f t="shared" si="3"/>
        <v>vis</v>
      </c>
      <c r="E12" s="50">
        <f>VLOOKUP(C12,Active!C$21:E$973,3,FALSE)</f>
        <v>1183.0092891400707</v>
      </c>
      <c r="F12" s="13" t="s">
        <v>52</v>
      </c>
      <c r="G12" s="11" t="str">
        <f t="shared" si="4"/>
        <v>54619.74</v>
      </c>
      <c r="H12" s="9">
        <f t="shared" si="5"/>
        <v>1183</v>
      </c>
      <c r="I12" s="51" t="s">
        <v>100</v>
      </c>
      <c r="J12" s="52" t="s">
        <v>101</v>
      </c>
      <c r="K12" s="51">
        <v>1183</v>
      </c>
      <c r="L12" s="51" t="s">
        <v>102</v>
      </c>
      <c r="M12" s="52" t="s">
        <v>103</v>
      </c>
      <c r="N12" s="52" t="s">
        <v>52</v>
      </c>
      <c r="O12" s="53" t="s">
        <v>105</v>
      </c>
      <c r="P12" s="54" t="s">
        <v>106</v>
      </c>
    </row>
    <row r="13" spans="1:16" ht="12.75" customHeight="1" thickBot="1" x14ac:dyDescent="0.25">
      <c r="A13" s="9" t="str">
        <f t="shared" si="0"/>
        <v>BAVM 231 </v>
      </c>
      <c r="B13" s="13" t="str">
        <f t="shared" si="1"/>
        <v>I</v>
      </c>
      <c r="C13" s="9">
        <f t="shared" si="2"/>
        <v>56157.576999999997</v>
      </c>
      <c r="D13" s="11" t="str">
        <f t="shared" si="3"/>
        <v>vis</v>
      </c>
      <c r="E13" s="50">
        <f>VLOOKUP(C13,Active!C$21:E$973,3,FALSE)</f>
        <v>1248.0098956794529</v>
      </c>
      <c r="F13" s="13" t="s">
        <v>52</v>
      </c>
      <c r="G13" s="11" t="str">
        <f t="shared" si="4"/>
        <v>56157.577</v>
      </c>
      <c r="H13" s="9">
        <f t="shared" si="5"/>
        <v>1248</v>
      </c>
      <c r="I13" s="51" t="s">
        <v>107</v>
      </c>
      <c r="J13" s="52" t="s">
        <v>108</v>
      </c>
      <c r="K13" s="51">
        <v>1248</v>
      </c>
      <c r="L13" s="51" t="s">
        <v>109</v>
      </c>
      <c r="M13" s="52" t="s">
        <v>103</v>
      </c>
      <c r="N13" s="52" t="s">
        <v>110</v>
      </c>
      <c r="O13" s="53" t="s">
        <v>105</v>
      </c>
      <c r="P13" s="54" t="s">
        <v>111</v>
      </c>
    </row>
    <row r="14" spans="1:16" ht="12.75" customHeight="1" thickBot="1" x14ac:dyDescent="0.25">
      <c r="A14" s="9" t="str">
        <f t="shared" si="0"/>
        <v> AN 276.176 </v>
      </c>
      <c r="B14" s="13" t="str">
        <f t="shared" si="1"/>
        <v>I</v>
      </c>
      <c r="C14" s="9">
        <f t="shared" si="2"/>
        <v>26631.274000000001</v>
      </c>
      <c r="D14" s="11" t="str">
        <f t="shared" si="3"/>
        <v>vis</v>
      </c>
      <c r="E14" s="50">
        <f>VLOOKUP(C14,Active!C$21:E$973,3,FALSE)</f>
        <v>5.3257116482276047E-3</v>
      </c>
      <c r="F14" s="13" t="s">
        <v>52</v>
      </c>
      <c r="G14" s="11" t="str">
        <f t="shared" si="4"/>
        <v>26631.274</v>
      </c>
      <c r="H14" s="9">
        <f t="shared" si="5"/>
        <v>0</v>
      </c>
      <c r="I14" s="51" t="s">
        <v>55</v>
      </c>
      <c r="J14" s="52" t="s">
        <v>56</v>
      </c>
      <c r="K14" s="51">
        <v>0</v>
      </c>
      <c r="L14" s="51" t="s">
        <v>57</v>
      </c>
      <c r="M14" s="52" t="s">
        <v>58</v>
      </c>
      <c r="N14" s="52"/>
      <c r="O14" s="53" t="s">
        <v>59</v>
      </c>
      <c r="P14" s="53" t="s">
        <v>60</v>
      </c>
    </row>
    <row r="15" spans="1:16" ht="12.75" customHeight="1" thickBot="1" x14ac:dyDescent="0.25">
      <c r="A15" s="9" t="str">
        <f t="shared" si="0"/>
        <v> PZ 5.36 </v>
      </c>
      <c r="B15" s="13" t="str">
        <f t="shared" si="1"/>
        <v>I</v>
      </c>
      <c r="C15" s="9">
        <f t="shared" si="2"/>
        <v>28050.436000000002</v>
      </c>
      <c r="D15" s="11" t="str">
        <f t="shared" si="3"/>
        <v>vis</v>
      </c>
      <c r="E15" s="50">
        <f>VLOOKUP(C15,Active!C$21:E$973,3,FALSE)</f>
        <v>59.989830426805092</v>
      </c>
      <c r="F15" s="13" t="s">
        <v>52</v>
      </c>
      <c r="G15" s="11" t="str">
        <f t="shared" si="4"/>
        <v>28050.436</v>
      </c>
      <c r="H15" s="9">
        <f t="shared" si="5"/>
        <v>60</v>
      </c>
      <c r="I15" s="51" t="s">
        <v>61</v>
      </c>
      <c r="J15" s="52" t="s">
        <v>62</v>
      </c>
      <c r="K15" s="51">
        <v>60</v>
      </c>
      <c r="L15" s="51" t="s">
        <v>63</v>
      </c>
      <c r="M15" s="52" t="s">
        <v>58</v>
      </c>
      <c r="N15" s="52"/>
      <c r="O15" s="53" t="s">
        <v>64</v>
      </c>
      <c r="P15" s="53" t="s">
        <v>65</v>
      </c>
    </row>
    <row r="16" spans="1:16" ht="12.75" customHeight="1" thickBot="1" x14ac:dyDescent="0.25">
      <c r="A16" s="9" t="str">
        <f t="shared" si="0"/>
        <v> AN 276.176 </v>
      </c>
      <c r="B16" s="13" t="str">
        <f t="shared" si="1"/>
        <v>I</v>
      </c>
      <c r="C16" s="9">
        <f t="shared" si="2"/>
        <v>28074.433000000001</v>
      </c>
      <c r="D16" s="11" t="str">
        <f t="shared" si="3"/>
        <v>vis</v>
      </c>
      <c r="E16" s="50">
        <f>VLOOKUP(C16,Active!C$21:E$973,3,FALSE)</f>
        <v>61.004124890474202</v>
      </c>
      <c r="F16" s="13" t="s">
        <v>52</v>
      </c>
      <c r="G16" s="11" t="str">
        <f t="shared" si="4"/>
        <v>28074.433</v>
      </c>
      <c r="H16" s="9">
        <f t="shared" si="5"/>
        <v>61</v>
      </c>
      <c r="I16" s="51" t="s">
        <v>66</v>
      </c>
      <c r="J16" s="52" t="s">
        <v>67</v>
      </c>
      <c r="K16" s="51">
        <v>61</v>
      </c>
      <c r="L16" s="51" t="s">
        <v>68</v>
      </c>
      <c r="M16" s="52" t="s">
        <v>58</v>
      </c>
      <c r="N16" s="52"/>
      <c r="O16" s="53" t="s">
        <v>59</v>
      </c>
      <c r="P16" s="53" t="s">
        <v>60</v>
      </c>
    </row>
    <row r="17" spans="1:16" ht="12.75" customHeight="1" thickBot="1" x14ac:dyDescent="0.25">
      <c r="A17" s="9" t="str">
        <f t="shared" si="0"/>
        <v> AN 276.176 </v>
      </c>
      <c r="B17" s="13" t="str">
        <f t="shared" si="1"/>
        <v>I</v>
      </c>
      <c r="C17" s="9">
        <f t="shared" si="2"/>
        <v>29162.366999999998</v>
      </c>
      <c r="D17" s="11" t="str">
        <f t="shared" si="3"/>
        <v>vis</v>
      </c>
      <c r="E17" s="50">
        <f>VLOOKUP(C17,Active!C$21:E$973,3,FALSE)</f>
        <v>106.98843263883506</v>
      </c>
      <c r="F17" s="13" t="s">
        <v>52</v>
      </c>
      <c r="G17" s="11" t="str">
        <f t="shared" si="4"/>
        <v>29162.367</v>
      </c>
      <c r="H17" s="9">
        <f t="shared" si="5"/>
        <v>107</v>
      </c>
      <c r="I17" s="51" t="s">
        <v>69</v>
      </c>
      <c r="J17" s="52" t="s">
        <v>70</v>
      </c>
      <c r="K17" s="51">
        <v>107</v>
      </c>
      <c r="L17" s="51" t="s">
        <v>71</v>
      </c>
      <c r="M17" s="52" t="s">
        <v>58</v>
      </c>
      <c r="N17" s="52"/>
      <c r="O17" s="53" t="s">
        <v>59</v>
      </c>
      <c r="P17" s="53" t="s">
        <v>60</v>
      </c>
    </row>
    <row r="18" spans="1:16" ht="12.75" customHeight="1" thickBot="1" x14ac:dyDescent="0.25">
      <c r="A18" s="9" t="str">
        <f t="shared" si="0"/>
        <v> AN 276.176 </v>
      </c>
      <c r="B18" s="13" t="str">
        <f t="shared" si="1"/>
        <v>I</v>
      </c>
      <c r="C18" s="9">
        <f t="shared" si="2"/>
        <v>29375.574000000001</v>
      </c>
      <c r="D18" s="11" t="str">
        <f t="shared" si="3"/>
        <v>vis</v>
      </c>
      <c r="E18" s="50">
        <f>VLOOKUP(C18,Active!C$21:E$973,3,FALSE)</f>
        <v>116.00017076091315</v>
      </c>
      <c r="F18" s="13" t="s">
        <v>52</v>
      </c>
      <c r="G18" s="11" t="str">
        <f t="shared" si="4"/>
        <v>29375.574</v>
      </c>
      <c r="H18" s="9">
        <f t="shared" si="5"/>
        <v>116</v>
      </c>
      <c r="I18" s="51" t="s">
        <v>72</v>
      </c>
      <c r="J18" s="52" t="s">
        <v>73</v>
      </c>
      <c r="K18" s="51">
        <v>116</v>
      </c>
      <c r="L18" s="51" t="s">
        <v>74</v>
      </c>
      <c r="M18" s="52" t="s">
        <v>58</v>
      </c>
      <c r="N18" s="52"/>
      <c r="O18" s="53" t="s">
        <v>59</v>
      </c>
      <c r="P18" s="53" t="s">
        <v>60</v>
      </c>
    </row>
    <row r="19" spans="1:16" ht="12.75" customHeight="1" thickBot="1" x14ac:dyDescent="0.25">
      <c r="A19" s="9" t="str">
        <f t="shared" si="0"/>
        <v> AJ 64.261 </v>
      </c>
      <c r="B19" s="13" t="str">
        <f t="shared" si="1"/>
        <v>I</v>
      </c>
      <c r="C19" s="9">
        <f t="shared" si="2"/>
        <v>36023.694000000003</v>
      </c>
      <c r="D19" s="11" t="str">
        <f t="shared" si="3"/>
        <v>vis</v>
      </c>
      <c r="E19" s="50">
        <f>VLOOKUP(C19,Active!C$21:E$973,3,FALSE)</f>
        <v>396.99993363994224</v>
      </c>
      <c r="F19" s="13" t="s">
        <v>52</v>
      </c>
      <c r="G19" s="11" t="str">
        <f t="shared" si="4"/>
        <v>36023.694</v>
      </c>
      <c r="H19" s="9">
        <f t="shared" si="5"/>
        <v>397</v>
      </c>
      <c r="I19" s="51" t="s">
        <v>75</v>
      </c>
      <c r="J19" s="52" t="s">
        <v>76</v>
      </c>
      <c r="K19" s="51">
        <v>397</v>
      </c>
      <c r="L19" s="51" t="s">
        <v>77</v>
      </c>
      <c r="M19" s="52" t="s">
        <v>54</v>
      </c>
      <c r="N19" s="52"/>
      <c r="O19" s="53" t="s">
        <v>78</v>
      </c>
      <c r="P19" s="53" t="s">
        <v>79</v>
      </c>
    </row>
    <row r="20" spans="1:16" ht="12.75" customHeight="1" thickBot="1" x14ac:dyDescent="0.25">
      <c r="A20" s="9" t="str">
        <f t="shared" si="0"/>
        <v> AJ 64.261 </v>
      </c>
      <c r="B20" s="13" t="str">
        <f t="shared" si="1"/>
        <v>I</v>
      </c>
      <c r="C20" s="9">
        <f t="shared" si="2"/>
        <v>36071.012000000002</v>
      </c>
      <c r="D20" s="11" t="str">
        <f t="shared" si="3"/>
        <v>vis</v>
      </c>
      <c r="E20" s="50">
        <f>VLOOKUP(C20,Active!C$21:E$973,3,FALSE)</f>
        <v>398.99994970161231</v>
      </c>
      <c r="F20" s="13" t="s">
        <v>52</v>
      </c>
      <c r="G20" s="11" t="str">
        <f t="shared" si="4"/>
        <v>36071.012</v>
      </c>
      <c r="H20" s="9">
        <f t="shared" si="5"/>
        <v>399</v>
      </c>
      <c r="I20" s="51" t="s">
        <v>80</v>
      </c>
      <c r="J20" s="52" t="s">
        <v>81</v>
      </c>
      <c r="K20" s="51">
        <v>399</v>
      </c>
      <c r="L20" s="51" t="s">
        <v>82</v>
      </c>
      <c r="M20" s="52" t="s">
        <v>54</v>
      </c>
      <c r="N20" s="52"/>
      <c r="O20" s="53" t="s">
        <v>78</v>
      </c>
      <c r="P20" s="53" t="s">
        <v>79</v>
      </c>
    </row>
    <row r="21" spans="1:16" ht="12.75" customHeight="1" thickBot="1" x14ac:dyDescent="0.25">
      <c r="A21" s="9" t="str">
        <f t="shared" si="0"/>
        <v> AJ 64.261 </v>
      </c>
      <c r="B21" s="13" t="str">
        <f t="shared" si="1"/>
        <v>I</v>
      </c>
      <c r="C21" s="9">
        <f t="shared" si="2"/>
        <v>36449.559000000001</v>
      </c>
      <c r="D21" s="11" t="str">
        <f t="shared" si="3"/>
        <v>vis</v>
      </c>
      <c r="E21" s="50">
        <f>VLOOKUP(C21,Active!C$21:E$973,3,FALSE)</f>
        <v>415.00020499763093</v>
      </c>
      <c r="F21" s="13" t="s">
        <v>52</v>
      </c>
      <c r="G21" s="11" t="str">
        <f t="shared" si="4"/>
        <v>36449.559</v>
      </c>
      <c r="H21" s="9">
        <f t="shared" si="5"/>
        <v>415</v>
      </c>
      <c r="I21" s="51" t="s">
        <v>83</v>
      </c>
      <c r="J21" s="52" t="s">
        <v>84</v>
      </c>
      <c r="K21" s="51">
        <v>415</v>
      </c>
      <c r="L21" s="51" t="s">
        <v>85</v>
      </c>
      <c r="M21" s="52" t="s">
        <v>54</v>
      </c>
      <c r="N21" s="52"/>
      <c r="O21" s="53" t="s">
        <v>78</v>
      </c>
      <c r="P21" s="53" t="s">
        <v>79</v>
      </c>
    </row>
    <row r="22" spans="1:16" ht="12.75" customHeight="1" thickBot="1" x14ac:dyDescent="0.25">
      <c r="A22" s="9" t="str">
        <f t="shared" si="0"/>
        <v> HABZ 30 </v>
      </c>
      <c r="B22" s="13" t="str">
        <f t="shared" si="1"/>
        <v>I</v>
      </c>
      <c r="C22" s="9">
        <f t="shared" si="2"/>
        <v>36899.133999999998</v>
      </c>
      <c r="D22" s="11" t="str">
        <f t="shared" si="3"/>
        <v>vis</v>
      </c>
      <c r="E22" s="50">
        <f>VLOOKUP(C22,Active!C$21:E$973,3,FALSE)</f>
        <v>434.00264003134549</v>
      </c>
      <c r="F22" s="13" t="s">
        <v>52</v>
      </c>
      <c r="G22" s="11" t="str">
        <f t="shared" si="4"/>
        <v>36899.134</v>
      </c>
      <c r="H22" s="9">
        <f t="shared" si="5"/>
        <v>434</v>
      </c>
      <c r="I22" s="51" t="s">
        <v>86</v>
      </c>
      <c r="J22" s="52" t="s">
        <v>87</v>
      </c>
      <c r="K22" s="51">
        <v>434</v>
      </c>
      <c r="L22" s="51" t="s">
        <v>88</v>
      </c>
      <c r="M22" s="52" t="s">
        <v>54</v>
      </c>
      <c r="N22" s="52"/>
      <c r="O22" s="53" t="s">
        <v>89</v>
      </c>
      <c r="P22" s="53" t="s">
        <v>90</v>
      </c>
    </row>
    <row r="23" spans="1:16" ht="12.75" customHeight="1" thickBot="1" x14ac:dyDescent="0.25">
      <c r="A23" s="9" t="str">
        <f t="shared" si="0"/>
        <v>BAVM 157 </v>
      </c>
      <c r="B23" s="13" t="str">
        <f t="shared" si="1"/>
        <v>I</v>
      </c>
      <c r="C23" s="9">
        <f t="shared" si="2"/>
        <v>52442.875999999997</v>
      </c>
      <c r="D23" s="11" t="str">
        <f t="shared" si="3"/>
        <v>vis</v>
      </c>
      <c r="E23" s="50">
        <f>VLOOKUP(C23,Active!C$21:E$973,3,FALSE)</f>
        <v>1090.9985751607962</v>
      </c>
      <c r="F23" s="13" t="s">
        <v>52</v>
      </c>
      <c r="G23" s="11" t="str">
        <f t="shared" si="4"/>
        <v>52442.876</v>
      </c>
      <c r="H23" s="9">
        <f t="shared" si="5"/>
        <v>1091</v>
      </c>
      <c r="I23" s="51" t="s">
        <v>91</v>
      </c>
      <c r="J23" s="52" t="s">
        <v>92</v>
      </c>
      <c r="K23" s="51">
        <v>1091</v>
      </c>
      <c r="L23" s="51" t="s">
        <v>93</v>
      </c>
      <c r="M23" s="52" t="s">
        <v>94</v>
      </c>
      <c r="N23" s="52"/>
      <c r="O23" s="53" t="s">
        <v>95</v>
      </c>
      <c r="P23" s="54" t="s">
        <v>96</v>
      </c>
    </row>
    <row r="24" spans="1:16" ht="12.75" customHeight="1" thickBot="1" x14ac:dyDescent="0.25">
      <c r="A24" s="9" t="str">
        <f t="shared" si="0"/>
        <v>BAVM 157 </v>
      </c>
      <c r="B24" s="13" t="str">
        <f t="shared" si="1"/>
        <v>I</v>
      </c>
      <c r="C24" s="9">
        <f t="shared" si="2"/>
        <v>52442.9</v>
      </c>
      <c r="D24" s="11" t="str">
        <f t="shared" si="3"/>
        <v>vis</v>
      </c>
      <c r="E24" s="50">
        <f>VLOOKUP(C24,Active!C$21:E$973,3,FALSE)</f>
        <v>1090.9995895820628</v>
      </c>
      <c r="F24" s="13" t="s">
        <v>52</v>
      </c>
      <c r="G24" s="11" t="str">
        <f t="shared" si="4"/>
        <v>52442.9</v>
      </c>
      <c r="H24" s="9">
        <f t="shared" si="5"/>
        <v>1091</v>
      </c>
      <c r="I24" s="51" t="s">
        <v>97</v>
      </c>
      <c r="J24" s="52" t="s">
        <v>98</v>
      </c>
      <c r="K24" s="51">
        <v>1091</v>
      </c>
      <c r="L24" s="51" t="s">
        <v>99</v>
      </c>
      <c r="M24" s="52" t="s">
        <v>94</v>
      </c>
      <c r="N24" s="52"/>
      <c r="O24" s="53" t="s">
        <v>95</v>
      </c>
      <c r="P24" s="54" t="s">
        <v>96</v>
      </c>
    </row>
    <row r="25" spans="1:16" x14ac:dyDescent="0.2">
      <c r="B25" s="13"/>
      <c r="F25" s="13"/>
    </row>
    <row r="26" spans="1:16" x14ac:dyDescent="0.2">
      <c r="B26" s="13"/>
      <c r="F26" s="13"/>
    </row>
    <row r="27" spans="1:16" x14ac:dyDescent="0.2">
      <c r="B27" s="13"/>
      <c r="F27" s="13"/>
    </row>
    <row r="28" spans="1:16" x14ac:dyDescent="0.2">
      <c r="B28" s="13"/>
      <c r="F28" s="13"/>
    </row>
    <row r="29" spans="1:16" x14ac:dyDescent="0.2">
      <c r="B29" s="13"/>
      <c r="F29" s="13"/>
    </row>
    <row r="30" spans="1:16" x14ac:dyDescent="0.2">
      <c r="B30" s="13"/>
      <c r="F30" s="13"/>
    </row>
    <row r="31" spans="1:16" x14ac:dyDescent="0.2">
      <c r="B31" s="13"/>
      <c r="F31" s="13"/>
    </row>
    <row r="32" spans="1:16" x14ac:dyDescent="0.2">
      <c r="B32" s="13"/>
      <c r="F32" s="13"/>
    </row>
    <row r="33" spans="2:6" x14ac:dyDescent="0.2">
      <c r="B33" s="13"/>
      <c r="F33" s="13"/>
    </row>
    <row r="34" spans="2:6" x14ac:dyDescent="0.2">
      <c r="B34" s="13"/>
      <c r="F34" s="13"/>
    </row>
    <row r="35" spans="2:6" x14ac:dyDescent="0.2">
      <c r="B35" s="13"/>
      <c r="F35" s="13"/>
    </row>
    <row r="36" spans="2:6" x14ac:dyDescent="0.2">
      <c r="B36" s="13"/>
      <c r="F36" s="13"/>
    </row>
    <row r="37" spans="2:6" x14ac:dyDescent="0.2">
      <c r="B37" s="13"/>
      <c r="F37" s="13"/>
    </row>
    <row r="38" spans="2:6" x14ac:dyDescent="0.2">
      <c r="B38" s="13"/>
      <c r="F38" s="13"/>
    </row>
    <row r="39" spans="2:6" x14ac:dyDescent="0.2">
      <c r="B39" s="13"/>
      <c r="F39" s="13"/>
    </row>
    <row r="40" spans="2:6" x14ac:dyDescent="0.2">
      <c r="B40" s="13"/>
      <c r="F40" s="13"/>
    </row>
    <row r="41" spans="2:6" x14ac:dyDescent="0.2">
      <c r="B41" s="13"/>
      <c r="F41" s="13"/>
    </row>
    <row r="42" spans="2:6" x14ac:dyDescent="0.2">
      <c r="B42" s="13"/>
      <c r="F42" s="13"/>
    </row>
    <row r="43" spans="2:6" x14ac:dyDescent="0.2">
      <c r="B43" s="13"/>
      <c r="F43" s="13"/>
    </row>
    <row r="44" spans="2:6" x14ac:dyDescent="0.2">
      <c r="B44" s="13"/>
      <c r="F44" s="13"/>
    </row>
    <row r="45" spans="2:6" x14ac:dyDescent="0.2">
      <c r="B45" s="13"/>
      <c r="F45" s="13"/>
    </row>
    <row r="46" spans="2:6" x14ac:dyDescent="0.2">
      <c r="B46" s="13"/>
      <c r="F46" s="13"/>
    </row>
    <row r="47" spans="2:6" x14ac:dyDescent="0.2">
      <c r="B47" s="13"/>
      <c r="F47" s="13"/>
    </row>
    <row r="48" spans="2:6" x14ac:dyDescent="0.2">
      <c r="B48" s="13"/>
      <c r="F48" s="13"/>
    </row>
    <row r="49" spans="2:6" x14ac:dyDescent="0.2">
      <c r="B49" s="13"/>
      <c r="F49" s="13"/>
    </row>
    <row r="50" spans="2:6" x14ac:dyDescent="0.2">
      <c r="B50" s="13"/>
      <c r="F50" s="13"/>
    </row>
    <row r="51" spans="2:6" x14ac:dyDescent="0.2">
      <c r="B51" s="13"/>
      <c r="F51" s="13"/>
    </row>
    <row r="52" spans="2:6" x14ac:dyDescent="0.2">
      <c r="B52" s="13"/>
      <c r="F52" s="13"/>
    </row>
    <row r="53" spans="2:6" x14ac:dyDescent="0.2">
      <c r="B53" s="13"/>
      <c r="F53" s="13"/>
    </row>
    <row r="54" spans="2:6" x14ac:dyDescent="0.2">
      <c r="B54" s="13"/>
      <c r="F54" s="13"/>
    </row>
    <row r="55" spans="2:6" x14ac:dyDescent="0.2">
      <c r="B55" s="13"/>
      <c r="F55" s="13"/>
    </row>
    <row r="56" spans="2:6" x14ac:dyDescent="0.2">
      <c r="B56" s="13"/>
      <c r="F56" s="13"/>
    </row>
    <row r="57" spans="2:6" x14ac:dyDescent="0.2">
      <c r="B57" s="13"/>
      <c r="F57" s="13"/>
    </row>
    <row r="58" spans="2:6" x14ac:dyDescent="0.2">
      <c r="B58" s="13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</sheetData>
  <phoneticPr fontId="8" type="noConversion"/>
  <hyperlinks>
    <hyperlink ref="P23" r:id="rId1" display="http://www.bav-astro.de/sfs/BAVM_link.php?BAVMnr=157"/>
    <hyperlink ref="P24" r:id="rId2" display="http://www.bav-astro.de/sfs/BAVM_link.php?BAVMnr=157"/>
    <hyperlink ref="P11" r:id="rId3" display="http://www.bav-astro.de/sfs/BAVM_link.php?BAVMnr=201"/>
    <hyperlink ref="P12" r:id="rId4" display="http://www.bav-astro.de/sfs/BAVM_link.php?BAVMnr=201"/>
    <hyperlink ref="P13" r:id="rId5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2024-01-31T03:30:07Z</dcterms:modified>
</cp:coreProperties>
</file>