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3F78AC5-CBB9-458D-A6AB-89FD050DAAF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/>
  <c r="D9" i="1"/>
  <c r="C9" i="1"/>
  <c r="Q23" i="1"/>
  <c r="Q24" i="1"/>
  <c r="Q25" i="1"/>
  <c r="Q26" i="1"/>
  <c r="G15" i="2"/>
  <c r="C15" i="2"/>
  <c r="G11" i="2"/>
  <c r="C11" i="2"/>
  <c r="E11" i="2"/>
  <c r="G14" i="2"/>
  <c r="C14" i="2"/>
  <c r="G13" i="2"/>
  <c r="C13" i="2"/>
  <c r="G12" i="2"/>
  <c r="C12" i="2"/>
  <c r="E12" i="2"/>
  <c r="H15" i="2"/>
  <c r="B15" i="2"/>
  <c r="D15" i="2"/>
  <c r="A15" i="2"/>
  <c r="H11" i="2"/>
  <c r="B11" i="2"/>
  <c r="D11" i="2"/>
  <c r="A11" i="2"/>
  <c r="H14" i="2"/>
  <c r="B14" i="2"/>
  <c r="D14" i="2"/>
  <c r="A14" i="2"/>
  <c r="H13" i="2"/>
  <c r="B13" i="2"/>
  <c r="D13" i="2"/>
  <c r="A13" i="2"/>
  <c r="H12" i="2"/>
  <c r="B12" i="2"/>
  <c r="D12" i="2"/>
  <c r="A12" i="2"/>
  <c r="Q22" i="1"/>
  <c r="C21" i="1"/>
  <c r="C7" i="1"/>
  <c r="C8" i="1"/>
  <c r="E22" i="1"/>
  <c r="F22" i="1"/>
  <c r="E21" i="1"/>
  <c r="F21" i="1"/>
  <c r="F17" i="1"/>
  <c r="Q21" i="1"/>
  <c r="G21" i="1"/>
  <c r="E13" i="2"/>
  <c r="E14" i="2"/>
  <c r="E25" i="1"/>
  <c r="F25" i="1"/>
  <c r="G25" i="1"/>
  <c r="I25" i="1"/>
  <c r="E24" i="1"/>
  <c r="F24" i="1"/>
  <c r="G24" i="1"/>
  <c r="I24" i="1"/>
  <c r="E26" i="1"/>
  <c r="F26" i="1"/>
  <c r="G26" i="1"/>
  <c r="I26" i="1"/>
  <c r="G23" i="1"/>
  <c r="K23" i="1"/>
  <c r="C17" i="1"/>
  <c r="G22" i="1"/>
  <c r="K22" i="1"/>
  <c r="H21" i="1"/>
  <c r="E15" i="2"/>
  <c r="C12" i="1"/>
  <c r="C11" i="1"/>
  <c r="O21" i="1" l="1"/>
  <c r="O23" i="1"/>
  <c r="O22" i="1"/>
  <c r="O26" i="1"/>
  <c r="O24" i="1"/>
  <c r="C15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<sst xmlns="http://schemas.openxmlformats.org/spreadsheetml/2006/main" count="109" uniqueCount="79">
  <si>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</si>
  <si>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</si>
  <si>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</si>
  <si>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</si>
  <si>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</si>
  <si>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</si>
  <si>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</si>
  <si>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</si>
  <si>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</si>
  <si>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</si>
  <si>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</si>
  <si>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</si>
  <si>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</si>
  <si>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</si>
  <si>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</si>
  <si>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</si>
  <si>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</si>
  <si>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</si>
  <si>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</si>
  <si>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</si>
  <si>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</si>
  <si>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</si>
  <si>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</si>
  <si>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</si>
  <si>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</si>
  <si>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</si>
  <si>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</si>
  <si>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</si>
  <si>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</si>
  <si>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</si>
  <si>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</si>
  <si>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</si>
  <si>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</si>
  <si>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</si>
  <si>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</si>
  <si>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</si>
  <si>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I</t>
  </si>
  <si>
    <t>CCD+C</t>
  </si>
  <si>
    <t>EB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</si>
  <si>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</si>
  <si>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</si>
  <si>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</si>
  <si>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</si>
  <si>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</si>
  <si>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</si>
  <si>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</si>
  <si>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</si>
  <si>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</si>
  <si>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</si>
  <si>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</si>
  <si>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2451860.3272 </t>
  </si>
  <si>
    <t> 11.11.2000 19:51 </t>
  </si>
  <si>
    <t> 0.0654 </t>
  </si>
  <si>
    <t>E </t>
  </si>
  <si>
    <t>?</t>
  </si>
  <si>
    <t> E.Blättler </t>
  </si>
  <si>
    <t> BBS 124 </t>
  </si>
  <si>
    <t>2452094.487 </t>
  </si>
  <si>
    <t> 03.07.2001 23:41 </t>
  </si>
  <si>
    <t> 0.066 </t>
  </si>
  <si>
    <t> R.Diethelm </t>
  </si>
  <si>
    <t> BBS 126 </t>
  </si>
  <si>
    <t>2452146.5170 </t>
  </si>
  <si>
    <t> 25.08.2001 00:24 </t>
  </si>
  <si>
    <t> 0.0610 </t>
  </si>
  <si>
    <t>2453228.49589 </t>
  </si>
  <si>
    <t> 10.08.2004 23:54 </t>
  </si>
  <si>
    <t> 0.06430 </t>
  </si>
  <si>
    <t>C </t>
  </si>
  <si>
    <t> Motl et al. </t>
  </si>
  <si>
    <t>OEJV 0074 </t>
  </si>
  <si>
    <t>2455836.5552 </t>
  </si>
  <si>
    <t> 02.10.2011 01:19 </t>
  </si>
  <si>
    <t> 0.0780 </t>
  </si>
  <si>
    <t>-I</t>
  </si>
  <si>
    <t> P.Frank </t>
  </si>
  <si>
    <t>BAVM 225 </t>
  </si>
  <si>
    <t>II</t>
  </si>
  <si>
    <t>V0494 Cyg / GSC 2679-0500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</si>
</sst>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V0494 Cyg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13628</c:v>
                </c:pt>
                <c:pt idx="2">
                  <c:v>12865.5</c:v>
                </c:pt>
                <c:pt idx="3">
                  <c:v>12996</c:v>
                </c:pt>
                <c:pt idx="4">
                  <c:v>13025</c:v>
                </c:pt>
                <c:pt idx="5">
                  <c:v>15081.5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CB-495D-B3F5-E13CD49487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13628</c:v>
                </c:pt>
                <c:pt idx="2">
                  <c:v>12865.5</c:v>
                </c:pt>
                <c:pt idx="3">
                  <c:v>12996</c:v>
                </c:pt>
                <c:pt idx="4">
                  <c:v>13025</c:v>
                </c:pt>
                <c:pt idx="5">
                  <c:v>15081.5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6.628400000045076E-2</c:v>
                </c:pt>
                <c:pt idx="4">
                  <c:v>6.0975000000325963E-2</c:v>
                </c:pt>
                <c:pt idx="5">
                  <c:v>7.8038500003458466E-2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CB-495D-B3F5-E13CD49487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13628</c:v>
                </c:pt>
                <c:pt idx="2">
                  <c:v>12865.5</c:v>
                </c:pt>
                <c:pt idx="3">
                  <c:v>12996</c:v>
                </c:pt>
                <c:pt idx="4">
                  <c:v>13025</c:v>
                </c:pt>
                <c:pt idx="5">
                  <c:v>15081.5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CB-495D-B3F5-E13CD49487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13628</c:v>
                </c:pt>
                <c:pt idx="2">
                  <c:v>12865.5</c:v>
                </c:pt>
                <c:pt idx="3">
                  <c:v>12996</c:v>
                </c:pt>
                <c:pt idx="4">
                  <c:v>13025</c:v>
                </c:pt>
                <c:pt idx="5">
                  <c:v>15081.5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6.4301999998860992E-2</c:v>
                </c:pt>
                <c:pt idx="2">
                  <c:v>6.5374500001780689E-2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CB-495D-B3F5-E13CD49487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13628</c:v>
                </c:pt>
                <c:pt idx="2">
                  <c:v>12865.5</c:v>
                </c:pt>
                <c:pt idx="3">
                  <c:v>12996</c:v>
                </c:pt>
                <c:pt idx="4">
                  <c:v>13025</c:v>
                </c:pt>
                <c:pt idx="5">
                  <c:v>15081.5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CB-495D-B3F5-E13CD49487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13628</c:v>
                </c:pt>
                <c:pt idx="2">
                  <c:v>12865.5</c:v>
                </c:pt>
                <c:pt idx="3">
                  <c:v>12996</c:v>
                </c:pt>
                <c:pt idx="4">
                  <c:v>13025</c:v>
                </c:pt>
                <c:pt idx="5">
                  <c:v>15081.5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CB-495D-B3F5-E13CD49487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13628</c:v>
                </c:pt>
                <c:pt idx="2">
                  <c:v>12865.5</c:v>
                </c:pt>
                <c:pt idx="3">
                  <c:v>12996</c:v>
                </c:pt>
                <c:pt idx="4">
                  <c:v>13025</c:v>
                </c:pt>
                <c:pt idx="5">
                  <c:v>15081.5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CB-495D-B3F5-E13CD49487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13628</c:v>
                </c:pt>
                <c:pt idx="2">
                  <c:v>12865.5</c:v>
                </c:pt>
                <c:pt idx="3">
                  <c:v>12996</c:v>
                </c:pt>
                <c:pt idx="4">
                  <c:v>13025</c:v>
                </c:pt>
                <c:pt idx="5">
                  <c:v>15081.5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-3.276361113980289E-4</c:v>
                </c:pt>
                <c:pt idx="1">
                  <c:v>6.7602652982975242E-2</c:v>
                </c:pt>
                <c:pt idx="2">
                  <c:v>6.3801886514347456E-2</c:v>
                </c:pt>
                <c:pt idx="3">
                  <c:v>6.4452378349306033E-2</c:v>
                </c:pt>
                <c:pt idx="4">
                  <c:v>6.4596932090407955E-2</c:v>
                </c:pt>
                <c:pt idx="5">
                  <c:v>7.4847786179238207E-2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CB-495D-B3F5-E13CD4948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754328"/>
        <c:axId val="1"/>
      </c:scatterChart>
      <c:valAx>
        <c:axId val="772754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754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01503759398496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8D0E9F8-C5C5-E15A-B462-D7AA4537C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: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78</v>
      </c>
    </row>
    <row r="2" spans="1:6" x14ac:dyDescent="0.2">
      <c r="A2" t="s">
        <v>24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28775.424999999999</v>
      </c>
      <c r="D4" s="9">
        <v>1.7943210000000001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28775.424999999999</v>
      </c>
    </row>
    <row r="8" spans="1:6" x14ac:dyDescent="0.2">
      <c r="A8" t="s">
        <v>3</v>
      </c>
      <c r="C8">
        <f>+D4</f>
        <v>1.7943210000000001</v>
      </c>
    </row>
    <row r="9" spans="1:6" x14ac:dyDescent="0.2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-3.276361113980289E-4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4.9846117621348161E-6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55835.654846293874</v>
      </c>
      <c r="E15" s="3"/>
      <c r="F15" s="12"/>
    </row>
    <row r="16" spans="1:6" x14ac:dyDescent="0.2">
      <c r="A16" s="18" t="s">
        <v>4</v>
      </c>
      <c r="B16" s="12"/>
      <c r="C16" s="19">
        <f ca="1">+C8+C12</f>
        <v>1.7943259846117623</v>
      </c>
      <c r="E16" s="12"/>
      <c r="F16" s="12"/>
    </row>
    <row r="17" spans="1:17" ht="13.5" thickBot="1" x14ac:dyDescent="0.25">
      <c r="A17" s="16" t="s">
        <v>28</v>
      </c>
      <c r="B17" s="12"/>
      <c r="C17" s="12">
        <f>COUNT(C21:C2191)</f>
        <v>6</v>
      </c>
      <c r="E17" s="16" t="s">
        <v>31</v>
      </c>
      <c r="F17" s="17">
        <f ca="1">TODAY()+15018.5-B5/24</f>
        <v>60340.5</v>
      </c>
    </row>
    <row r="18" spans="1:17" ht="14.25" thickTop="1" thickBot="1" x14ac:dyDescent="0.25">
      <c r="A18" s="18" t="s">
        <v>5</v>
      </c>
      <c r="B18" s="12"/>
      <c r="C18" s="21">
        <f ca="1">+C15</f>
        <v>55835.654846293874</v>
      </c>
      <c r="D18" s="22">
        <f ca="1">+C16</f>
        <v>1.7943259846117623</v>
      </c>
      <c r="E18" s="16" t="s">
        <v>32</v>
      </c>
      <c r="F18" s="17">
        <f ca="1">ROUND(2*(F17-C15)/C16,0)/2+1</f>
        <v>2511.5</v>
      </c>
    </row>
    <row r="19" spans="1:17" ht="13.5" thickTop="1" x14ac:dyDescent="0.2">
      <c r="E19" s="16" t="s">
        <v>33</v>
      </c>
      <c r="F19" s="20">
        <f ca="1">+C15+C16*F18-15018.5-C5/24</f>
        <v>45324.00038997965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49</v>
      </c>
      <c r="J20" s="7" t="s">
        <v>43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28775.424999999999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-3.276361113980289E-4</v>
      </c>
      <c r="Q21" s="2">
        <f t="shared" ref="Q21:Q26" si="4">+C21-15018.5</f>
        <v>13756.924999999999</v>
      </c>
    </row>
    <row r="22" spans="1:17" x14ac:dyDescent="0.2">
      <c r="A22" s="28" t="s">
        <v>35</v>
      </c>
      <c r="B22" s="29" t="s">
        <v>36</v>
      </c>
      <c r="C22" s="28">
        <v>53228.495889999998</v>
      </c>
      <c r="D22" s="28" t="s">
        <v>37</v>
      </c>
      <c r="E22">
        <f t="shared" si="0"/>
        <v>13628.035836397166</v>
      </c>
      <c r="F22">
        <f t="shared" si="1"/>
        <v>13628</v>
      </c>
      <c r="G22">
        <f t="shared" si="2"/>
        <v>6.4301999998860992E-2</v>
      </c>
      <c r="K22">
        <f>+G22</f>
        <v>6.4301999998860992E-2</v>
      </c>
      <c r="O22">
        <f t="shared" ca="1" si="3"/>
        <v>6.7602652982975242E-2</v>
      </c>
      <c r="Q22" s="2">
        <f t="shared" si="4"/>
        <v>38209.995889999998</v>
      </c>
    </row>
    <row r="23" spans="1:17" x14ac:dyDescent="0.2">
      <c r="A23" s="43" t="s">
        <v>56</v>
      </c>
      <c r="B23" s="44" t="s">
        <v>77</v>
      </c>
      <c r="C23" s="43">
        <v>51860.3272</v>
      </c>
      <c r="D23" s="43" t="s">
        <v>49</v>
      </c>
      <c r="E23">
        <f t="shared" si="0"/>
        <v>12865.536434116304</v>
      </c>
      <c r="F23">
        <f t="shared" si="1"/>
        <v>12865.5</v>
      </c>
      <c r="G23">
        <f t="shared" si="2"/>
        <v>6.5374500001780689E-2</v>
      </c>
      <c r="K23">
        <f>+G23</f>
        <v>6.5374500001780689E-2</v>
      </c>
      <c r="O23">
        <f t="shared" ca="1" si="3"/>
        <v>6.3801886514347456E-2</v>
      </c>
      <c r="Q23" s="2">
        <f t="shared" si="4"/>
        <v>36841.8272</v>
      </c>
    </row>
    <row r="24" spans="1:17" x14ac:dyDescent="0.2">
      <c r="A24" s="43" t="s">
        <v>61</v>
      </c>
      <c r="B24" s="44" t="s">
        <v>36</v>
      </c>
      <c r="C24" s="43">
        <v>52094.487000000001</v>
      </c>
      <c r="D24" s="43" t="s">
        <v>49</v>
      </c>
      <c r="E24">
        <f t="shared" si="0"/>
        <v>12996.036940993279</v>
      </c>
      <c r="F24">
        <f t="shared" si="1"/>
        <v>12996</v>
      </c>
      <c r="G24">
        <f t="shared" si="2"/>
        <v>6.628400000045076E-2</v>
      </c>
      <c r="I24">
        <f>+G24</f>
        <v>6.628400000045076E-2</v>
      </c>
      <c r="O24">
        <f t="shared" ca="1" si="3"/>
        <v>6.4452378349306033E-2</v>
      </c>
      <c r="Q24" s="2">
        <f t="shared" si="4"/>
        <v>37075.987000000001</v>
      </c>
    </row>
    <row r="25" spans="1:17" x14ac:dyDescent="0.2">
      <c r="A25" s="43" t="s">
        <v>61</v>
      </c>
      <c r="B25" s="44" t="s">
        <v>36</v>
      </c>
      <c r="C25" s="43">
        <v>52146.517</v>
      </c>
      <c r="D25" s="43" t="s">
        <v>49</v>
      </c>
      <c r="E25">
        <f t="shared" si="0"/>
        <v>13025.033982213885</v>
      </c>
      <c r="F25">
        <f t="shared" si="1"/>
        <v>13025</v>
      </c>
      <c r="G25">
        <f t="shared" si="2"/>
        <v>6.0975000000325963E-2</v>
      </c>
      <c r="I25">
        <f>+G25</f>
        <v>6.0975000000325963E-2</v>
      </c>
      <c r="O25">
        <f t="shared" ca="1" si="3"/>
        <v>6.4596932090407955E-2</v>
      </c>
      <c r="Q25" s="2">
        <f t="shared" si="4"/>
        <v>37128.017</v>
      </c>
    </row>
    <row r="26" spans="1:17" x14ac:dyDescent="0.2">
      <c r="A26" s="43" t="s">
        <v>76</v>
      </c>
      <c r="B26" s="44" t="s">
        <v>77</v>
      </c>
      <c r="C26" s="43">
        <v>55836.555200000003</v>
      </c>
      <c r="D26" s="43" t="s">
        <v>49</v>
      </c>
      <c r="E26">
        <f t="shared" si="0"/>
        <v>15081.543491939292</v>
      </c>
      <c r="F26">
        <f t="shared" si="1"/>
        <v>15081.5</v>
      </c>
      <c r="G26">
        <f t="shared" si="2"/>
        <v>7.8038500003458466E-2</v>
      </c>
      <c r="I26">
        <f>+G26</f>
        <v>7.8038500003458466E-2</v>
      </c>
      <c r="O26">
        <f t="shared" ca="1" si="3"/>
        <v>7.4847786179238207E-2</v>
      </c>
      <c r="Q26" s="2">
        <f t="shared" si="4"/>
        <v>40818.055200000003</v>
      </c>
    </row>
    <row r="27" spans="1:17" x14ac:dyDescent="0.2">
      <c r="B27" s="3"/>
      <c r="C27" s="10"/>
      <c r="D27" s="10"/>
      <c r="Q27" s="2"/>
    </row>
    <row r="28" spans="1:17" x14ac:dyDescent="0.2">
      <c r="B28" s="3"/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4"/>
  <sheetViews>
    <sheetView workbookViewId="0">
      <selection activeCell="A12" sqref="A12:D15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0" t="s">
        <v>39</v>
      </c>
      <c r="I1" s="31" t="s">
        <v>40</v>
      </c>
      <c r="J1" s="32" t="s">
        <v>41</v>
      </c>
    </row>
    <row r="2" spans="1:16" x14ac:dyDescent="0.2">
      <c r="I2" s="33" t="s">
        <v>42</v>
      </c>
      <c r="J2" s="34" t="s">
        <v>43</v>
      </c>
    </row>
    <row r="3" spans="1:16" x14ac:dyDescent="0.2">
      <c r="A3" s="35" t="s">
        <v>44</v>
      </c>
      <c r="I3" s="33" t="s">
        <v>45</v>
      </c>
      <c r="J3" s="34" t="s">
        <v>46</v>
      </c>
    </row>
    <row r="4" spans="1:16" x14ac:dyDescent="0.2">
      <c r="I4" s="33" t="s">
        <v>47</v>
      </c>
      <c r="J4" s="34" t="s">
        <v>46</v>
      </c>
    </row>
    <row r="5" spans="1:16" ht="13.5" thickBot="1" x14ac:dyDescent="0.25">
      <c r="I5" s="36" t="s">
        <v>48</v>
      </c>
      <c r="J5" s="37" t="s">
        <v>49</v>
      </c>
    </row>
    <row r="10" spans="1:16" ht="13.5" thickBot="1" x14ac:dyDescent="0.25"/>
    <row r="11" spans="1:16" ht="12.75" customHeight="1" thickBot="1" x14ac:dyDescent="0.25">
      <c r="A11" s="10" t="str">
        <f>P11</f>
        <v>OEJV 0074 </v>
      </c>
      <c r="B11" s="3" t="str">
        <f>IF(H11=INT(H11),"I","II")</f>
        <v>I</v>
      </c>
      <c r="C11" s="10">
        <f>1*G11</f>
        <v>53228.495889999998</v>
      </c>
      <c r="D11" s="12" t="str">
        <f>VLOOKUP(F11,I$1:J$5,2,FALSE)</f>
        <v>vis</v>
      </c>
      <c r="E11" s="38">
        <f>VLOOKUP(C11,Active!C$21:E$973,3,FALSE)</f>
        <v>13628.035836397166</v>
      </c>
      <c r="F11" s="3" t="s">
        <v>48</v>
      </c>
      <c r="G11" s="12" t="str">
        <f>MID(I11,3,LEN(I11)-3)</f>
        <v>53228.49589</v>
      </c>
      <c r="H11" s="10">
        <f>1*K11</f>
        <v>13628</v>
      </c>
      <c r="I11" s="39" t="s">
        <v>65</v>
      </c>
      <c r="J11" s="40" t="s">
        <v>66</v>
      </c>
      <c r="K11" s="39">
        <v>13628</v>
      </c>
      <c r="L11" s="39" t="s">
        <v>67</v>
      </c>
      <c r="M11" s="40" t="s">
        <v>68</v>
      </c>
      <c r="N11" s="40" t="s">
        <v>40</v>
      </c>
      <c r="O11" s="41" t="s">
        <v>69</v>
      </c>
      <c r="P11" s="42" t="s">
        <v>70</v>
      </c>
    </row>
    <row r="12" spans="1:16" ht="12.75" customHeight="1" thickBot="1" x14ac:dyDescent="0.25">
      <c r="A12" s="10" t="str">
        <f>P12</f>
        <v> BBS 124 </v>
      </c>
      <c r="B12" s="3" t="str">
        <f>IF(H12=INT(H12),"I","II")</f>
        <v>II</v>
      </c>
      <c r="C12" s="10">
        <f>1*G12</f>
        <v>51860.3272</v>
      </c>
      <c r="D12" s="12" t="str">
        <f>VLOOKUP(F12,I$1:J$5,2,FALSE)</f>
        <v>vis</v>
      </c>
      <c r="E12" s="38">
        <f>VLOOKUP(C12,Active!C$21:E$973,3,FALSE)</f>
        <v>12865.536434116304</v>
      </c>
      <c r="F12" s="3" t="s">
        <v>48</v>
      </c>
      <c r="G12" s="12" t="str">
        <f>MID(I12,3,LEN(I12)-3)</f>
        <v>51860.3272</v>
      </c>
      <c r="H12" s="10">
        <f>1*K12</f>
        <v>12865.5</v>
      </c>
      <c r="I12" s="39" t="s">
        <v>50</v>
      </c>
      <c r="J12" s="40" t="s">
        <v>51</v>
      </c>
      <c r="K12" s="39">
        <v>12865.5</v>
      </c>
      <c r="L12" s="39" t="s">
        <v>52</v>
      </c>
      <c r="M12" s="40" t="s">
        <v>53</v>
      </c>
      <c r="N12" s="40" t="s">
        <v>54</v>
      </c>
      <c r="O12" s="41" t="s">
        <v>55</v>
      </c>
      <c r="P12" s="41" t="s">
        <v>56</v>
      </c>
    </row>
    <row r="13" spans="1:16" ht="12.75" customHeight="1" thickBot="1" x14ac:dyDescent="0.25">
      <c r="A13" s="10" t="str">
        <f>P13</f>
        <v> BBS 126 </v>
      </c>
      <c r="B13" s="3" t="str">
        <f>IF(H13=INT(H13),"I","II")</f>
        <v>I</v>
      </c>
      <c r="C13" s="10">
        <f>1*G13</f>
        <v>52094.487000000001</v>
      </c>
      <c r="D13" s="12" t="str">
        <f>VLOOKUP(F13,I$1:J$5,2,FALSE)</f>
        <v>vis</v>
      </c>
      <c r="E13" s="38">
        <f>VLOOKUP(C13,Active!C$21:E$973,3,FALSE)</f>
        <v>12996.036940993279</v>
      </c>
      <c r="F13" s="3" t="s">
        <v>48</v>
      </c>
      <c r="G13" s="12" t="str">
        <f>MID(I13,3,LEN(I13)-3)</f>
        <v>52094.487</v>
      </c>
      <c r="H13" s="10">
        <f>1*K13</f>
        <v>12996</v>
      </c>
      <c r="I13" s="39" t="s">
        <v>57</v>
      </c>
      <c r="J13" s="40" t="s">
        <v>58</v>
      </c>
      <c r="K13" s="39">
        <v>12996</v>
      </c>
      <c r="L13" s="39" t="s">
        <v>59</v>
      </c>
      <c r="M13" s="40" t="s">
        <v>53</v>
      </c>
      <c r="N13" s="40" t="s">
        <v>54</v>
      </c>
      <c r="O13" s="41" t="s">
        <v>60</v>
      </c>
      <c r="P13" s="41" t="s">
        <v>61</v>
      </c>
    </row>
    <row r="14" spans="1:16" ht="12.75" customHeight="1" thickBot="1" x14ac:dyDescent="0.25">
      <c r="A14" s="10" t="str">
        <f>P14</f>
        <v> BBS 126 </v>
      </c>
      <c r="B14" s="3" t="str">
        <f>IF(H14=INT(H14),"I","II")</f>
        <v>I</v>
      </c>
      <c r="C14" s="10">
        <f>1*G14</f>
        <v>52146.517</v>
      </c>
      <c r="D14" s="12" t="str">
        <f>VLOOKUP(F14,I$1:J$5,2,FALSE)</f>
        <v>vis</v>
      </c>
      <c r="E14" s="38">
        <f>VLOOKUP(C14,Active!C$21:E$973,3,FALSE)</f>
        <v>13025.033982213885</v>
      </c>
      <c r="F14" s="3" t="s">
        <v>48</v>
      </c>
      <c r="G14" s="12" t="str">
        <f>MID(I14,3,LEN(I14)-3)</f>
        <v>52146.5170</v>
      </c>
      <c r="H14" s="10">
        <f>1*K14</f>
        <v>13025</v>
      </c>
      <c r="I14" s="39" t="s">
        <v>62</v>
      </c>
      <c r="J14" s="40" t="s">
        <v>63</v>
      </c>
      <c r="K14" s="39">
        <v>13025</v>
      </c>
      <c r="L14" s="39" t="s">
        <v>64</v>
      </c>
      <c r="M14" s="40" t="s">
        <v>53</v>
      </c>
      <c r="N14" s="40" t="s">
        <v>54</v>
      </c>
      <c r="O14" s="41" t="s">
        <v>60</v>
      </c>
      <c r="P14" s="41" t="s">
        <v>61</v>
      </c>
    </row>
    <row r="15" spans="1:16" ht="12.75" customHeight="1" thickBot="1" x14ac:dyDescent="0.25">
      <c r="A15" s="10" t="str">
        <f>P15</f>
        <v>BAVM 225 </v>
      </c>
      <c r="B15" s="3" t="str">
        <f>IF(H15=INT(H15),"I","II")</f>
        <v>II</v>
      </c>
      <c r="C15" s="10">
        <f>1*G15</f>
        <v>55836.555200000003</v>
      </c>
      <c r="D15" s="12" t="str">
        <f>VLOOKUP(F15,I$1:J$5,2,FALSE)</f>
        <v>vis</v>
      </c>
      <c r="E15" s="38">
        <f>VLOOKUP(C15,Active!C$21:E$973,3,FALSE)</f>
        <v>15081.543491939292</v>
      </c>
      <c r="F15" s="3" t="s">
        <v>48</v>
      </c>
      <c r="G15" s="12" t="str">
        <f>MID(I15,3,LEN(I15)-3)</f>
        <v>55836.5552</v>
      </c>
      <c r="H15" s="10">
        <f>1*K15</f>
        <v>15081.5</v>
      </c>
      <c r="I15" s="39" t="s">
        <v>71</v>
      </c>
      <c r="J15" s="40" t="s">
        <v>72</v>
      </c>
      <c r="K15" s="39">
        <v>15081.5</v>
      </c>
      <c r="L15" s="39" t="s">
        <v>73</v>
      </c>
      <c r="M15" s="40" t="s">
        <v>68</v>
      </c>
      <c r="N15" s="40" t="s">
        <v>74</v>
      </c>
      <c r="O15" s="41" t="s">
        <v>75</v>
      </c>
      <c r="P15" s="42" t="s">
        <v>76</v>
      </c>
    </row>
    <row r="16" spans="1:16" x14ac:dyDescent="0.2">
      <c r="B16" s="3"/>
      <c r="E16" s="38"/>
      <c r="F16" s="3"/>
    </row>
    <row r="17" spans="2:6" x14ac:dyDescent="0.2">
      <c r="B17" s="3"/>
      <c r="E17" s="38"/>
      <c r="F17" s="3"/>
    </row>
    <row r="18" spans="2:6" x14ac:dyDescent="0.2">
      <c r="B18" s="3"/>
      <c r="E18" s="38"/>
      <c r="F18" s="3"/>
    </row>
    <row r="19" spans="2:6" x14ac:dyDescent="0.2">
      <c r="B19" s="3"/>
      <c r="E19" s="38"/>
      <c r="F19" s="3"/>
    </row>
    <row r="20" spans="2:6" x14ac:dyDescent="0.2">
      <c r="B20" s="3"/>
      <c r="E20" s="38"/>
      <c r="F20" s="3"/>
    </row>
    <row r="21" spans="2:6" x14ac:dyDescent="0.2">
      <c r="B21" s="3"/>
      <c r="E21" s="38"/>
      <c r="F21" s="3"/>
    </row>
    <row r="22" spans="2:6" x14ac:dyDescent="0.2">
      <c r="B22" s="3"/>
      <c r="E22" s="38"/>
      <c r="F22" s="3"/>
    </row>
    <row r="23" spans="2:6" x14ac:dyDescent="0.2">
      <c r="B23" s="3"/>
      <c r="E23" s="38"/>
      <c r="F23" s="3"/>
    </row>
    <row r="24" spans="2:6" x14ac:dyDescent="0.2">
      <c r="B24" s="3"/>
      <c r="E24" s="38"/>
      <c r="F24" s="3"/>
    </row>
    <row r="25" spans="2:6" x14ac:dyDescent="0.2">
      <c r="B25" s="3"/>
      <c r="E25" s="38"/>
      <c r="F25" s="3"/>
    </row>
    <row r="26" spans="2:6" x14ac:dyDescent="0.2">
      <c r="B26" s="3"/>
      <c r="E26" s="38"/>
      <c r="F26" s="3"/>
    </row>
    <row r="27" spans="2:6" x14ac:dyDescent="0.2">
      <c r="B27" s="3"/>
      <c r="E27" s="38"/>
      <c r="F27" s="3"/>
    </row>
    <row r="28" spans="2:6" x14ac:dyDescent="0.2">
      <c r="B28" s="3"/>
      <c r="E28" s="38"/>
      <c r="F28" s="3"/>
    </row>
    <row r="29" spans="2:6" x14ac:dyDescent="0.2">
      <c r="B29" s="3"/>
      <c r="E29" s="38"/>
      <c r="F29" s="3"/>
    </row>
    <row r="30" spans="2:6" x14ac:dyDescent="0.2">
      <c r="B30" s="3"/>
      <c r="E30" s="38"/>
      <c r="F30" s="3"/>
    </row>
    <row r="31" spans="2:6" x14ac:dyDescent="0.2">
      <c r="B31" s="3"/>
      <c r="E31" s="38"/>
      <c r="F31" s="3"/>
    </row>
    <row r="32" spans="2:6" x14ac:dyDescent="0.2">
      <c r="B32" s="3"/>
      <c r="E32" s="38"/>
      <c r="F32" s="3"/>
    </row>
    <row r="33" spans="2:6" x14ac:dyDescent="0.2">
      <c r="B33" s="3"/>
      <c r="E33" s="38"/>
      <c r="F33" s="3"/>
    </row>
    <row r="34" spans="2:6" x14ac:dyDescent="0.2">
      <c r="B34" s="3"/>
      <c r="E34" s="38"/>
      <c r="F34" s="3"/>
    </row>
    <row r="35" spans="2:6" x14ac:dyDescent="0.2">
      <c r="B35" s="3"/>
      <c r="E35" s="38"/>
      <c r="F35" s="3"/>
    </row>
    <row r="36" spans="2:6" x14ac:dyDescent="0.2">
      <c r="B36" s="3"/>
      <c r="E36" s="38"/>
      <c r="F36" s="3"/>
    </row>
    <row r="37" spans="2:6" x14ac:dyDescent="0.2">
      <c r="B37" s="3"/>
      <c r="E37" s="38"/>
      <c r="F37" s="3"/>
    </row>
    <row r="38" spans="2:6" x14ac:dyDescent="0.2">
      <c r="B38" s="3"/>
      <c r="E38" s="38"/>
      <c r="F38" s="3"/>
    </row>
    <row r="39" spans="2:6" x14ac:dyDescent="0.2">
      <c r="B39" s="3"/>
      <c r="E39" s="38"/>
      <c r="F39" s="3"/>
    </row>
    <row r="40" spans="2:6" x14ac:dyDescent="0.2">
      <c r="B40" s="3"/>
      <c r="E40" s="38"/>
      <c r="F40" s="3"/>
    </row>
    <row r="41" spans="2:6" x14ac:dyDescent="0.2">
      <c r="B41" s="3"/>
      <c r="E41" s="38"/>
      <c r="F41" s="3"/>
    </row>
    <row r="42" spans="2:6" x14ac:dyDescent="0.2">
      <c r="B42" s="3"/>
      <c r="E42" s="38"/>
      <c r="F42" s="3"/>
    </row>
    <row r="43" spans="2:6" x14ac:dyDescent="0.2">
      <c r="B43" s="3"/>
      <c r="E43" s="38"/>
      <c r="F43" s="3"/>
    </row>
    <row r="44" spans="2:6" x14ac:dyDescent="0.2">
      <c r="B44" s="3"/>
      <c r="E44" s="38"/>
      <c r="F44" s="3"/>
    </row>
    <row r="45" spans="2:6" x14ac:dyDescent="0.2">
      <c r="B45" s="3"/>
      <c r="E45" s="38"/>
      <c r="F45" s="3"/>
    </row>
    <row r="46" spans="2:6" x14ac:dyDescent="0.2">
      <c r="B46" s="3"/>
      <c r="E46" s="38"/>
      <c r="F46" s="3"/>
    </row>
    <row r="47" spans="2:6" x14ac:dyDescent="0.2">
      <c r="B47" s="3"/>
      <c r="E47" s="38"/>
      <c r="F47" s="3"/>
    </row>
    <row r="48" spans="2:6" x14ac:dyDescent="0.2">
      <c r="B48" s="3"/>
      <c r="E48" s="38"/>
      <c r="F48" s="3"/>
    </row>
    <row r="49" spans="2:6" x14ac:dyDescent="0.2">
      <c r="B49" s="3"/>
      <c r="E49" s="38"/>
      <c r="F49" s="3"/>
    </row>
    <row r="50" spans="2:6" x14ac:dyDescent="0.2">
      <c r="B50" s="3"/>
      <c r="E50" s="38"/>
      <c r="F50" s="3"/>
    </row>
    <row r="51" spans="2:6" x14ac:dyDescent="0.2">
      <c r="B51" s="3"/>
      <c r="E51" s="38"/>
      <c r="F51" s="3"/>
    </row>
    <row r="52" spans="2:6" x14ac:dyDescent="0.2">
      <c r="B52" s="3"/>
      <c r="E52" s="38"/>
      <c r="F52" s="3"/>
    </row>
    <row r="53" spans="2:6" x14ac:dyDescent="0.2">
      <c r="B53" s="3"/>
      <c r="E53" s="38"/>
      <c r="F53" s="3"/>
    </row>
    <row r="54" spans="2:6" x14ac:dyDescent="0.2">
      <c r="B54" s="3"/>
      <c r="E54" s="38"/>
      <c r="F54" s="3"/>
    </row>
    <row r="55" spans="2:6" x14ac:dyDescent="0.2">
      <c r="B55" s="3"/>
      <c r="E55" s="38"/>
      <c r="F55" s="3"/>
    </row>
    <row r="56" spans="2:6" x14ac:dyDescent="0.2">
      <c r="B56" s="3"/>
      <c r="E56" s="38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</sheetData>
  <phoneticPr fontId="7" type="noConversion"/>
  <hyperlinks>
    <hyperlink ref="P11" r:id="rId1" display="http://var.astro.cz/oejv/issues/oejv0074.pdf"/>
    <hyperlink ref="P15" r:id="rId2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2024-01-31T03:46:14Z</dcterms:modified>
</cp:coreProperties>
</file>