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FEB4EDA-D58A-40A6-A479-E9096F9385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5" r:id="rId1"/>
    <sheet name="Graphs 1" sheetId="11" r:id="rId2"/>
    <sheet name="Active 2" sheetId="7" r:id="rId3"/>
    <sheet name="Graphs 2" sheetId="12" r:id="rId4"/>
    <sheet name="A (3)" sheetId="10" r:id="rId5"/>
    <sheet name="Q_fit" sheetId="8" r:id="rId6"/>
    <sheet name="BAV" sheetId="6" r:id="rId7"/>
    <sheet name="A (old)" sheetId="1" r:id="rId8"/>
    <sheet name="B" sheetId="2" r:id="rId9"/>
  </sheets>
  <definedNames>
    <definedName name="solver_adj" localSheetId="4" hidden="1">'A (3)'!$E$11:$E$13</definedName>
    <definedName name="solver_adj" localSheetId="0" hidden="1">'Active 1'!$E$11:$E$13</definedName>
    <definedName name="solver_adj" localSheetId="2" hidden="1">'Active 2'!$C$8</definedName>
    <definedName name="solver_adj" localSheetId="8" hidden="1">B!$E$11:$E$13</definedName>
    <definedName name="solver_cvg" localSheetId="4" hidden="1">0.0001</definedName>
    <definedName name="solver_cvg" localSheetId="0" hidden="1">0.0001</definedName>
    <definedName name="solver_cvg" localSheetId="2" hidden="1">0.0001</definedName>
    <definedName name="solver_cvg" localSheetId="8" hidden="1">0.0001</definedName>
    <definedName name="solver_drv" localSheetId="4" hidden="1">1</definedName>
    <definedName name="solver_drv" localSheetId="0" hidden="1">1</definedName>
    <definedName name="solver_drv" localSheetId="2" hidden="1">1</definedName>
    <definedName name="solver_drv" localSheetId="8" hidden="1">1</definedName>
    <definedName name="solver_est" localSheetId="4" hidden="1">1</definedName>
    <definedName name="solver_est" localSheetId="0" hidden="1">1</definedName>
    <definedName name="solver_est" localSheetId="2" hidden="1">1</definedName>
    <definedName name="solver_est" localSheetId="8" hidden="1">1</definedName>
    <definedName name="solver_itr" localSheetId="4" hidden="1">100</definedName>
    <definedName name="solver_itr" localSheetId="0" hidden="1">100</definedName>
    <definedName name="solver_itr" localSheetId="2" hidden="1">100</definedName>
    <definedName name="solver_itr" localSheetId="8" hidden="1">100</definedName>
    <definedName name="solver_lin" localSheetId="4" hidden="1">2</definedName>
    <definedName name="solver_lin" localSheetId="0" hidden="1">2</definedName>
    <definedName name="solver_lin" localSheetId="2" hidden="1">2</definedName>
    <definedName name="solver_lin" localSheetId="8" hidden="1">2</definedName>
    <definedName name="solver_neg" localSheetId="4" hidden="1">2</definedName>
    <definedName name="solver_neg" localSheetId="0" hidden="1">2</definedName>
    <definedName name="solver_neg" localSheetId="2" hidden="1">2</definedName>
    <definedName name="solver_neg" localSheetId="8" hidden="1">2</definedName>
    <definedName name="solver_num" localSheetId="4" hidden="1">0</definedName>
    <definedName name="solver_num" localSheetId="0" hidden="1">0</definedName>
    <definedName name="solver_num" localSheetId="2" hidden="1">0</definedName>
    <definedName name="solver_num" localSheetId="8" hidden="1">0</definedName>
    <definedName name="solver_nwt" localSheetId="4" hidden="1">1</definedName>
    <definedName name="solver_nwt" localSheetId="0" hidden="1">1</definedName>
    <definedName name="solver_nwt" localSheetId="2" hidden="1">1</definedName>
    <definedName name="solver_nwt" localSheetId="8" hidden="1">1</definedName>
    <definedName name="solver_opt" localSheetId="4" hidden="1">'A (3)'!$E$14</definedName>
    <definedName name="solver_opt" localSheetId="0" hidden="1">'Active 1'!$E$14</definedName>
    <definedName name="solver_opt" localSheetId="2" hidden="1">'Active 2'!$C$14</definedName>
    <definedName name="solver_opt" localSheetId="8" hidden="1">B!$E$14</definedName>
    <definedName name="solver_pre" localSheetId="4" hidden="1">0.000001</definedName>
    <definedName name="solver_pre" localSheetId="0" hidden="1">0.000001</definedName>
    <definedName name="solver_pre" localSheetId="2" hidden="1">0.000001</definedName>
    <definedName name="solver_pre" localSheetId="8" hidden="1">0.000001</definedName>
    <definedName name="solver_scl" localSheetId="4" hidden="1">2</definedName>
    <definedName name="solver_scl" localSheetId="0" hidden="1">2</definedName>
    <definedName name="solver_scl" localSheetId="2" hidden="1">1</definedName>
    <definedName name="solver_scl" localSheetId="8" hidden="1">2</definedName>
    <definedName name="solver_sho" localSheetId="4" hidden="1">2</definedName>
    <definedName name="solver_sho" localSheetId="0" hidden="1">2</definedName>
    <definedName name="solver_sho" localSheetId="2" hidden="1">2</definedName>
    <definedName name="solver_sho" localSheetId="8" hidden="1">2</definedName>
    <definedName name="solver_tim" localSheetId="4" hidden="1">100</definedName>
    <definedName name="solver_tim" localSheetId="0" hidden="1">100</definedName>
    <definedName name="solver_tim" localSheetId="2" hidden="1">100</definedName>
    <definedName name="solver_tim" localSheetId="8" hidden="1">100</definedName>
    <definedName name="solver_tol" localSheetId="4" hidden="1">0.05</definedName>
    <definedName name="solver_tol" localSheetId="0" hidden="1">0.05</definedName>
    <definedName name="solver_tol" localSheetId="2" hidden="1">0.05</definedName>
    <definedName name="solver_tol" localSheetId="8" hidden="1">0.05</definedName>
    <definedName name="solver_typ" localSheetId="4" hidden="1">2</definedName>
    <definedName name="solver_typ" localSheetId="0" hidden="1">2</definedName>
    <definedName name="solver_typ" localSheetId="2" hidden="1">2</definedName>
    <definedName name="solver_typ" localSheetId="8" hidden="1">2</definedName>
    <definedName name="solver_val" localSheetId="4" hidden="1">0</definedName>
    <definedName name="solver_val" localSheetId="0" hidden="1">0</definedName>
    <definedName name="solver_val" localSheetId="2" hidden="1">0</definedName>
    <definedName name="solver_val" localSheetId="8" hidden="1">0</definedName>
  </definedNames>
  <calcPr calcId="181029"/>
</workbook>
</file>

<file path=xl/calcChain.xml><?xml version="1.0" encoding="utf-8"?>
<calcChain xmlns="http://schemas.openxmlformats.org/spreadsheetml/2006/main">
  <c r="E98" i="5" l="1"/>
  <c r="F98" i="5" s="1"/>
  <c r="Q98" i="5"/>
  <c r="E99" i="7"/>
  <c r="F99" i="7" s="1"/>
  <c r="Q99" i="7"/>
  <c r="V4" i="5"/>
  <c r="V3" i="5"/>
  <c r="F4" i="7"/>
  <c r="F4" i="5"/>
  <c r="F5" i="5" s="1"/>
  <c r="A9" i="8"/>
  <c r="C9" i="8" s="1"/>
  <c r="L13" i="8" s="1"/>
  <c r="D21" i="8"/>
  <c r="I21" i="8" s="1"/>
  <c r="F21" i="8"/>
  <c r="D11" i="10"/>
  <c r="D12" i="10"/>
  <c r="P73" i="10" s="1"/>
  <c r="R73" i="10" s="1"/>
  <c r="T73" i="10" s="1"/>
  <c r="D13" i="10"/>
  <c r="G1" i="10"/>
  <c r="C9" i="10"/>
  <c r="D9" i="10"/>
  <c r="E56" i="10"/>
  <c r="F56" i="10"/>
  <c r="G56" i="10"/>
  <c r="J56" i="10"/>
  <c r="E57" i="10"/>
  <c r="F57" i="10"/>
  <c r="G57" i="10"/>
  <c r="J57" i="10"/>
  <c r="E58" i="10"/>
  <c r="F58" i="10"/>
  <c r="G58" i="10"/>
  <c r="J58" i="10"/>
  <c r="E59" i="10"/>
  <c r="F59" i="10"/>
  <c r="G59" i="10"/>
  <c r="I59" i="10"/>
  <c r="E60" i="10"/>
  <c r="F60" i="10"/>
  <c r="G60" i="10"/>
  <c r="E61" i="10"/>
  <c r="F61" i="10"/>
  <c r="G61" i="10"/>
  <c r="E62" i="10"/>
  <c r="F62" i="10"/>
  <c r="G62" i="10"/>
  <c r="J62" i="10"/>
  <c r="E63" i="10"/>
  <c r="F63" i="10"/>
  <c r="G63" i="10"/>
  <c r="E64" i="10"/>
  <c r="F64" i="10"/>
  <c r="G64" i="10"/>
  <c r="I64" i="10"/>
  <c r="E65" i="10"/>
  <c r="F65" i="10"/>
  <c r="G65" i="10"/>
  <c r="J65" i="10"/>
  <c r="E66" i="10"/>
  <c r="F66" i="10"/>
  <c r="G66" i="10"/>
  <c r="I66" i="10"/>
  <c r="E67" i="10"/>
  <c r="F67" i="10"/>
  <c r="G67" i="10"/>
  <c r="E68" i="10"/>
  <c r="F68" i="10"/>
  <c r="G68" i="10"/>
  <c r="E69" i="10"/>
  <c r="F69" i="10"/>
  <c r="G69" i="10"/>
  <c r="E70" i="10"/>
  <c r="F70" i="10"/>
  <c r="G70" i="10"/>
  <c r="K70" i="10"/>
  <c r="E71" i="10"/>
  <c r="F71" i="10"/>
  <c r="G71" i="10"/>
  <c r="E72" i="10"/>
  <c r="F72" i="10"/>
  <c r="G72" i="10"/>
  <c r="K72" i="10"/>
  <c r="E73" i="10"/>
  <c r="F73" i="10"/>
  <c r="G73" i="10"/>
  <c r="K73" i="10"/>
  <c r="E74" i="10"/>
  <c r="F74" i="10"/>
  <c r="G74" i="10"/>
  <c r="J74" i="10"/>
  <c r="E75" i="10"/>
  <c r="F75" i="10"/>
  <c r="G75" i="10"/>
  <c r="E76" i="10"/>
  <c r="F76" i="10"/>
  <c r="G76" i="10"/>
  <c r="I76" i="10"/>
  <c r="E77" i="10"/>
  <c r="F77" i="10"/>
  <c r="G77" i="10"/>
  <c r="E78" i="10"/>
  <c r="F78" i="10"/>
  <c r="G78" i="10"/>
  <c r="I78" i="10"/>
  <c r="E79" i="10"/>
  <c r="F79" i="10"/>
  <c r="G79" i="10"/>
  <c r="E80" i="10"/>
  <c r="F80" i="10"/>
  <c r="G80" i="10"/>
  <c r="I80" i="10"/>
  <c r="E81" i="10"/>
  <c r="F81" i="10"/>
  <c r="G81" i="10"/>
  <c r="I81" i="10"/>
  <c r="E82" i="10"/>
  <c r="F82" i="10"/>
  <c r="G82" i="10"/>
  <c r="K82" i="10"/>
  <c r="E83" i="10"/>
  <c r="F83" i="10"/>
  <c r="G83" i="10"/>
  <c r="E84" i="10"/>
  <c r="F84" i="10"/>
  <c r="G84" i="10"/>
  <c r="E85" i="10"/>
  <c r="F85" i="10"/>
  <c r="G85" i="10"/>
  <c r="E86" i="10"/>
  <c r="F86" i="10"/>
  <c r="G86" i="10"/>
  <c r="J86" i="10"/>
  <c r="E87" i="10"/>
  <c r="F87" i="10"/>
  <c r="G87" i="10"/>
  <c r="E88" i="10"/>
  <c r="F88" i="10"/>
  <c r="G88" i="10"/>
  <c r="J88" i="10"/>
  <c r="E89" i="10"/>
  <c r="F89" i="10"/>
  <c r="G89" i="10"/>
  <c r="J89" i="10"/>
  <c r="E90" i="10"/>
  <c r="F90" i="10"/>
  <c r="G90" i="10"/>
  <c r="K90" i="10"/>
  <c r="E91" i="10"/>
  <c r="F91" i="10"/>
  <c r="G91" i="10"/>
  <c r="K91" i="10"/>
  <c r="E92" i="10"/>
  <c r="F92" i="10"/>
  <c r="G92" i="10"/>
  <c r="E93" i="10"/>
  <c r="F93" i="10"/>
  <c r="G93" i="10"/>
  <c r="E21" i="10"/>
  <c r="F21" i="10"/>
  <c r="G21" i="10"/>
  <c r="E22" i="10"/>
  <c r="F22" i="10"/>
  <c r="E23" i="10"/>
  <c r="F23" i="10"/>
  <c r="G23" i="10"/>
  <c r="H23" i="10"/>
  <c r="E24" i="10"/>
  <c r="F24" i="10"/>
  <c r="G24" i="10"/>
  <c r="H24" i="10"/>
  <c r="E25" i="10"/>
  <c r="F25" i="10"/>
  <c r="G25" i="10"/>
  <c r="H25" i="10"/>
  <c r="E26" i="10"/>
  <c r="F26" i="10"/>
  <c r="E27" i="10"/>
  <c r="F27" i="10"/>
  <c r="G27" i="10"/>
  <c r="H27" i="10"/>
  <c r="E28" i="10"/>
  <c r="F28" i="10"/>
  <c r="G28" i="10"/>
  <c r="E29" i="10"/>
  <c r="F29" i="10"/>
  <c r="G29" i="10"/>
  <c r="H29" i="10"/>
  <c r="E30" i="10"/>
  <c r="F30" i="10"/>
  <c r="E31" i="10"/>
  <c r="F31" i="10"/>
  <c r="G31" i="10"/>
  <c r="H31" i="10"/>
  <c r="E32" i="10"/>
  <c r="F32" i="10"/>
  <c r="G32" i="10"/>
  <c r="H32" i="10"/>
  <c r="E33" i="10"/>
  <c r="F33" i="10"/>
  <c r="G33" i="10"/>
  <c r="E34" i="10"/>
  <c r="F34" i="10"/>
  <c r="E35" i="10"/>
  <c r="F35" i="10"/>
  <c r="G35" i="10"/>
  <c r="E36" i="10"/>
  <c r="F36" i="10"/>
  <c r="G36" i="10"/>
  <c r="H36" i="10"/>
  <c r="E37" i="10"/>
  <c r="F37" i="10"/>
  <c r="G37" i="10"/>
  <c r="E38" i="10"/>
  <c r="F38" i="10"/>
  <c r="G38" i="10"/>
  <c r="H38" i="10"/>
  <c r="E39" i="10"/>
  <c r="F39" i="10"/>
  <c r="G39" i="10"/>
  <c r="H39" i="10"/>
  <c r="E40" i="10"/>
  <c r="F40" i="10"/>
  <c r="G40" i="10"/>
  <c r="H40" i="10"/>
  <c r="E41" i="10"/>
  <c r="F41" i="10"/>
  <c r="G41" i="10"/>
  <c r="I41" i="10"/>
  <c r="E42" i="10"/>
  <c r="F42" i="10"/>
  <c r="G42" i="10"/>
  <c r="I42" i="10"/>
  <c r="E43" i="10"/>
  <c r="F43" i="10"/>
  <c r="G43" i="10"/>
  <c r="E44" i="10"/>
  <c r="F44" i="10"/>
  <c r="G44" i="10"/>
  <c r="E45" i="10"/>
  <c r="F45" i="10"/>
  <c r="G45" i="10"/>
  <c r="I45" i="10"/>
  <c r="E46" i="10"/>
  <c r="F46" i="10"/>
  <c r="G46" i="10"/>
  <c r="I46" i="10"/>
  <c r="E47" i="10"/>
  <c r="F47" i="10"/>
  <c r="G47" i="10"/>
  <c r="I47" i="10"/>
  <c r="E48" i="10"/>
  <c r="F48" i="10"/>
  <c r="G48" i="10"/>
  <c r="H48" i="10"/>
  <c r="E49" i="10"/>
  <c r="F49" i="10"/>
  <c r="G49" i="10"/>
  <c r="I49" i="10"/>
  <c r="E50" i="10"/>
  <c r="F50" i="10"/>
  <c r="G50" i="10"/>
  <c r="I50" i="10"/>
  <c r="E51" i="10"/>
  <c r="F51" i="10"/>
  <c r="G51" i="10"/>
  <c r="E52" i="10"/>
  <c r="F52" i="10"/>
  <c r="G52" i="10"/>
  <c r="I52" i="10"/>
  <c r="E53" i="10"/>
  <c r="F53" i="10"/>
  <c r="G53" i="10"/>
  <c r="E54" i="10"/>
  <c r="F54" i="10"/>
  <c r="G54" i="10"/>
  <c r="I54" i="10"/>
  <c r="E55" i="10"/>
  <c r="F55" i="10"/>
  <c r="G55" i="10"/>
  <c r="I55" i="10"/>
  <c r="F16" i="10"/>
  <c r="F17" i="10" s="1"/>
  <c r="C17" i="10"/>
  <c r="H21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H33" i="10"/>
  <c r="Q33" i="10"/>
  <c r="Q34" i="10"/>
  <c r="H35" i="10"/>
  <c r="Q35" i="10"/>
  <c r="Q36" i="10"/>
  <c r="H37" i="10"/>
  <c r="Q37" i="10"/>
  <c r="Q38" i="10"/>
  <c r="Q39" i="10"/>
  <c r="Q40" i="10"/>
  <c r="Q41" i="10"/>
  <c r="Q42" i="10"/>
  <c r="Q43" i="10"/>
  <c r="I44" i="10"/>
  <c r="Q44" i="10"/>
  <c r="Q45" i="10"/>
  <c r="Q46" i="10"/>
  <c r="Q47" i="10"/>
  <c r="Q48" i="10"/>
  <c r="Q49" i="10"/>
  <c r="Q50" i="10"/>
  <c r="I51" i="10"/>
  <c r="Q51" i="10"/>
  <c r="Q52" i="10"/>
  <c r="J53" i="10"/>
  <c r="Q53" i="10"/>
  <c r="Q54" i="10"/>
  <c r="Q55" i="10"/>
  <c r="Q56" i="10"/>
  <c r="Q57" i="10"/>
  <c r="Q58" i="10"/>
  <c r="Q59" i="10"/>
  <c r="K60" i="10"/>
  <c r="Q60" i="10"/>
  <c r="J61" i="10"/>
  <c r="Q61" i="10"/>
  <c r="Q62" i="10"/>
  <c r="J63" i="10"/>
  <c r="Q63" i="10"/>
  <c r="Q64" i="10"/>
  <c r="Q65" i="10"/>
  <c r="Q66" i="10"/>
  <c r="J67" i="10"/>
  <c r="Q67" i="10"/>
  <c r="J68" i="10"/>
  <c r="Q68" i="10"/>
  <c r="J69" i="10"/>
  <c r="Q69" i="10"/>
  <c r="Q70" i="10"/>
  <c r="K71" i="10"/>
  <c r="Q71" i="10"/>
  <c r="Q72" i="10"/>
  <c r="Q73" i="10"/>
  <c r="Q74" i="10"/>
  <c r="I75" i="10"/>
  <c r="Q75" i="10"/>
  <c r="Q76" i="10"/>
  <c r="I77" i="10"/>
  <c r="Q77" i="10"/>
  <c r="Q78" i="10"/>
  <c r="I79" i="10"/>
  <c r="Q79" i="10"/>
  <c r="Q80" i="10"/>
  <c r="Q81" i="10"/>
  <c r="Q82" i="10"/>
  <c r="J83" i="10"/>
  <c r="Q83" i="10"/>
  <c r="K84" i="10"/>
  <c r="Q84" i="10"/>
  <c r="K85" i="10"/>
  <c r="Q85" i="10"/>
  <c r="Q86" i="10"/>
  <c r="J87" i="10"/>
  <c r="Q87" i="10"/>
  <c r="Q88" i="10"/>
  <c r="Q89" i="10"/>
  <c r="Q90" i="10"/>
  <c r="Q91" i="10"/>
  <c r="K92" i="10"/>
  <c r="Q92" i="10"/>
  <c r="K93" i="10"/>
  <c r="Q93" i="10"/>
  <c r="D13" i="5"/>
  <c r="G1" i="5"/>
  <c r="D12" i="5"/>
  <c r="F1" i="5" s="1"/>
  <c r="D11" i="5"/>
  <c r="W3" i="5" s="1"/>
  <c r="G16" i="8"/>
  <c r="G15" i="8"/>
  <c r="E21" i="8"/>
  <c r="E22" i="8"/>
  <c r="G22" i="8"/>
  <c r="E23" i="8"/>
  <c r="G23" i="8"/>
  <c r="E24" i="8"/>
  <c r="G24" i="8"/>
  <c r="E25" i="8"/>
  <c r="G25" i="8"/>
  <c r="E26" i="8"/>
  <c r="G26" i="8"/>
  <c r="E27" i="8"/>
  <c r="G27" i="8"/>
  <c r="E28" i="8"/>
  <c r="G28" i="8"/>
  <c r="E29" i="8"/>
  <c r="E30" i="8"/>
  <c r="G30" i="8"/>
  <c r="E31" i="8"/>
  <c r="G31" i="8"/>
  <c r="E32" i="8"/>
  <c r="G32" i="8"/>
  <c r="E33" i="8"/>
  <c r="G33" i="8"/>
  <c r="E34" i="8"/>
  <c r="G34" i="8"/>
  <c r="E35" i="8"/>
  <c r="G35" i="8"/>
  <c r="E36" i="8"/>
  <c r="G36" i="8"/>
  <c r="E37" i="8"/>
  <c r="G37" i="8"/>
  <c r="E38" i="8"/>
  <c r="G38" i="8"/>
  <c r="E39" i="8"/>
  <c r="G39" i="8"/>
  <c r="E40" i="8"/>
  <c r="G40" i="8"/>
  <c r="E41" i="8"/>
  <c r="G41" i="8"/>
  <c r="E42" i="8"/>
  <c r="G42" i="8"/>
  <c r="E43" i="8"/>
  <c r="G43" i="8"/>
  <c r="E44" i="8"/>
  <c r="G44" i="8"/>
  <c r="E45" i="8"/>
  <c r="G45" i="8"/>
  <c r="E46" i="8"/>
  <c r="G46" i="8"/>
  <c r="E47" i="8"/>
  <c r="G47" i="8"/>
  <c r="E48" i="8"/>
  <c r="G48" i="8"/>
  <c r="E49" i="8"/>
  <c r="G49" i="8"/>
  <c r="E50" i="8"/>
  <c r="G50" i="8"/>
  <c r="E51" i="8"/>
  <c r="G51" i="8"/>
  <c r="E52" i="8"/>
  <c r="G52" i="8"/>
  <c r="E53" i="8"/>
  <c r="G53" i="8"/>
  <c r="E54" i="8"/>
  <c r="G54" i="8"/>
  <c r="E55" i="8"/>
  <c r="G55" i="8"/>
  <c r="E56" i="8"/>
  <c r="G56" i="8"/>
  <c r="E57" i="8"/>
  <c r="G57" i="8"/>
  <c r="E58" i="8"/>
  <c r="G58" i="8"/>
  <c r="E59" i="8"/>
  <c r="G59" i="8"/>
  <c r="E60" i="8"/>
  <c r="G60" i="8"/>
  <c r="E61" i="8"/>
  <c r="E62" i="8"/>
  <c r="G62" i="8"/>
  <c r="E63" i="8"/>
  <c r="G63" i="8"/>
  <c r="E64" i="8"/>
  <c r="G64" i="8"/>
  <c r="E65" i="8"/>
  <c r="K65" i="8"/>
  <c r="E66" i="8"/>
  <c r="E67" i="8"/>
  <c r="G67" i="8"/>
  <c r="E68" i="8"/>
  <c r="G68" i="8"/>
  <c r="E69" i="8"/>
  <c r="G69" i="8"/>
  <c r="E70" i="8"/>
  <c r="G70" i="8"/>
  <c r="E71" i="8"/>
  <c r="G71" i="8"/>
  <c r="E72" i="8"/>
  <c r="G72" i="8"/>
  <c r="E73" i="8"/>
  <c r="G73" i="8"/>
  <c r="E74" i="8"/>
  <c r="G74" i="8"/>
  <c r="E75" i="8"/>
  <c r="G75" i="8"/>
  <c r="E76" i="8"/>
  <c r="G76" i="8"/>
  <c r="E77" i="8"/>
  <c r="K77" i="8"/>
  <c r="E78" i="8"/>
  <c r="G78" i="8"/>
  <c r="E79" i="8"/>
  <c r="K79" i="8"/>
  <c r="G79" i="8"/>
  <c r="E80" i="8"/>
  <c r="G80" i="8"/>
  <c r="E81" i="8"/>
  <c r="G81" i="8"/>
  <c r="E82" i="8"/>
  <c r="E83" i="8"/>
  <c r="K83" i="8"/>
  <c r="G83" i="8"/>
  <c r="E84" i="8"/>
  <c r="G84" i="8"/>
  <c r="E85" i="8"/>
  <c r="G85" i="8"/>
  <c r="E86" i="8"/>
  <c r="G86" i="8"/>
  <c r="E87" i="8"/>
  <c r="G87" i="8"/>
  <c r="E88" i="8"/>
  <c r="G88" i="8"/>
  <c r="E89" i="8"/>
  <c r="G89" i="8"/>
  <c r="E90" i="8"/>
  <c r="G90" i="8"/>
  <c r="E91" i="8"/>
  <c r="E92" i="8"/>
  <c r="G92" i="8"/>
  <c r="E93" i="8"/>
  <c r="H16" i="8"/>
  <c r="H15" i="8"/>
  <c r="D22" i="8"/>
  <c r="D23" i="8"/>
  <c r="H23" i="8"/>
  <c r="D24" i="8"/>
  <c r="F24" i="8"/>
  <c r="D25" i="8"/>
  <c r="H25" i="8"/>
  <c r="D26" i="8"/>
  <c r="I26" i="8"/>
  <c r="H26" i="8"/>
  <c r="D27" i="8"/>
  <c r="H27" i="8"/>
  <c r="D28" i="8"/>
  <c r="F28" i="8"/>
  <c r="D29" i="8"/>
  <c r="H29" i="8"/>
  <c r="D30" i="8"/>
  <c r="I30" i="8"/>
  <c r="H30" i="8"/>
  <c r="D31" i="8"/>
  <c r="H31" i="8"/>
  <c r="D32" i="8"/>
  <c r="F32" i="8"/>
  <c r="D33" i="8"/>
  <c r="H33" i="8"/>
  <c r="D34" i="8"/>
  <c r="I34" i="8"/>
  <c r="H34" i="8"/>
  <c r="D35" i="8"/>
  <c r="H35" i="8"/>
  <c r="D36" i="8"/>
  <c r="F36" i="8"/>
  <c r="D37" i="8"/>
  <c r="H37" i="8"/>
  <c r="D38" i="8"/>
  <c r="I38" i="8"/>
  <c r="H38" i="8"/>
  <c r="D39" i="8"/>
  <c r="H39" i="8"/>
  <c r="D40" i="8"/>
  <c r="F40" i="8"/>
  <c r="D41" i="8"/>
  <c r="H41" i="8"/>
  <c r="D42" i="8"/>
  <c r="I42" i="8"/>
  <c r="H42" i="8"/>
  <c r="D43" i="8"/>
  <c r="H43" i="8"/>
  <c r="D44" i="8"/>
  <c r="F44" i="8"/>
  <c r="D45" i="8"/>
  <c r="H45" i="8"/>
  <c r="D46" i="8"/>
  <c r="I46" i="8"/>
  <c r="H46" i="8"/>
  <c r="D47" i="8"/>
  <c r="H47" i="8"/>
  <c r="D48" i="8"/>
  <c r="F48" i="8"/>
  <c r="D49" i="8"/>
  <c r="H49" i="8"/>
  <c r="D50" i="8"/>
  <c r="I50" i="8"/>
  <c r="H50" i="8"/>
  <c r="D51" i="8"/>
  <c r="H51" i="8"/>
  <c r="D52" i="8"/>
  <c r="F52" i="8"/>
  <c r="D53" i="8"/>
  <c r="H53" i="8"/>
  <c r="D54" i="8"/>
  <c r="I54" i="8"/>
  <c r="D55" i="8"/>
  <c r="H55" i="8"/>
  <c r="D56" i="8"/>
  <c r="F56" i="8"/>
  <c r="D57" i="8"/>
  <c r="H57" i="8"/>
  <c r="D58" i="8"/>
  <c r="I58" i="8"/>
  <c r="D59" i="8"/>
  <c r="H59" i="8"/>
  <c r="D60" i="8"/>
  <c r="F60" i="8"/>
  <c r="D61" i="8"/>
  <c r="H61" i="8"/>
  <c r="D62" i="8"/>
  <c r="D63" i="8"/>
  <c r="H63" i="8"/>
  <c r="D64" i="8"/>
  <c r="F64" i="8"/>
  <c r="D65" i="8"/>
  <c r="H65" i="8"/>
  <c r="D66" i="8"/>
  <c r="D67" i="8"/>
  <c r="H67" i="8"/>
  <c r="D68" i="8"/>
  <c r="F68" i="8"/>
  <c r="D69" i="8"/>
  <c r="H69" i="8"/>
  <c r="D70" i="8"/>
  <c r="L70" i="8"/>
  <c r="D71" i="8"/>
  <c r="H71" i="8"/>
  <c r="D72" i="8"/>
  <c r="F72" i="8"/>
  <c r="D73" i="8"/>
  <c r="H73" i="8"/>
  <c r="D74" i="8"/>
  <c r="D75" i="8"/>
  <c r="H75" i="8"/>
  <c r="D76" i="8"/>
  <c r="F76" i="8"/>
  <c r="D77" i="8"/>
  <c r="H77" i="8"/>
  <c r="D78" i="8"/>
  <c r="D79" i="8"/>
  <c r="H79" i="8"/>
  <c r="D80" i="8"/>
  <c r="F80" i="8"/>
  <c r="D81" i="8"/>
  <c r="H81" i="8"/>
  <c r="D82" i="8"/>
  <c r="L82" i="8"/>
  <c r="D83" i="8"/>
  <c r="H83" i="8"/>
  <c r="D84" i="8"/>
  <c r="F84" i="8"/>
  <c r="D85" i="8"/>
  <c r="H85" i="8"/>
  <c r="D86" i="8"/>
  <c r="K86" i="8"/>
  <c r="D87" i="8"/>
  <c r="H87" i="8"/>
  <c r="D88" i="8"/>
  <c r="D89" i="8"/>
  <c r="H89" i="8"/>
  <c r="D90" i="8"/>
  <c r="D91" i="8"/>
  <c r="H91" i="8"/>
  <c r="D92" i="8"/>
  <c r="D93" i="8"/>
  <c r="H93" i="8"/>
  <c r="J16" i="8"/>
  <c r="J15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5" i="8"/>
  <c r="J56" i="8"/>
  <c r="J57" i="8"/>
  <c r="J59" i="8"/>
  <c r="J60" i="8"/>
  <c r="J61" i="8"/>
  <c r="J63" i="8"/>
  <c r="J64" i="8"/>
  <c r="J65" i="8"/>
  <c r="J67" i="8"/>
  <c r="J68" i="8"/>
  <c r="J69" i="8"/>
  <c r="J71" i="8"/>
  <c r="J72" i="8"/>
  <c r="J73" i="8"/>
  <c r="J75" i="8"/>
  <c r="J76" i="8"/>
  <c r="J77" i="8"/>
  <c r="J79" i="8"/>
  <c r="J80" i="8"/>
  <c r="J81" i="8"/>
  <c r="J83" i="8"/>
  <c r="J84" i="8"/>
  <c r="J85" i="8"/>
  <c r="J87" i="8"/>
  <c r="J88" i="8"/>
  <c r="J89" i="8"/>
  <c r="J91" i="8"/>
  <c r="J92" i="8"/>
  <c r="J93" i="8"/>
  <c r="I16" i="8"/>
  <c r="I15" i="8"/>
  <c r="I12" i="8"/>
  <c r="I23" i="8"/>
  <c r="I24" i="8"/>
  <c r="I25" i="8"/>
  <c r="I27" i="8"/>
  <c r="I29" i="8"/>
  <c r="I31" i="8"/>
  <c r="I32" i="8"/>
  <c r="I33" i="8"/>
  <c r="I35" i="8"/>
  <c r="I37" i="8"/>
  <c r="I39" i="8"/>
  <c r="I40" i="8"/>
  <c r="I41" i="8"/>
  <c r="I43" i="8"/>
  <c r="I45" i="8"/>
  <c r="I47" i="8"/>
  <c r="I48" i="8"/>
  <c r="I49" i="8"/>
  <c r="I51" i="8"/>
  <c r="I53" i="8"/>
  <c r="I55" i="8"/>
  <c r="I56" i="8"/>
  <c r="I57" i="8"/>
  <c r="I59" i="8"/>
  <c r="I61" i="8"/>
  <c r="I63" i="8"/>
  <c r="I64" i="8"/>
  <c r="I65" i="8"/>
  <c r="I67" i="8"/>
  <c r="I69" i="8"/>
  <c r="I71" i="8"/>
  <c r="I72" i="8"/>
  <c r="I73" i="8"/>
  <c r="I75" i="8"/>
  <c r="I77" i="8"/>
  <c r="I79" i="8"/>
  <c r="I80" i="8"/>
  <c r="I81" i="8"/>
  <c r="I83" i="8"/>
  <c r="I85" i="8"/>
  <c r="I87" i="8"/>
  <c r="I89" i="8"/>
  <c r="I91" i="8"/>
  <c r="I93" i="8"/>
  <c r="K16" i="8"/>
  <c r="K15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3" i="8"/>
  <c r="K64" i="8"/>
  <c r="K66" i="8"/>
  <c r="K67" i="8"/>
  <c r="K68" i="8"/>
  <c r="K69" i="8"/>
  <c r="K70" i="8"/>
  <c r="K71" i="8"/>
  <c r="K72" i="8"/>
  <c r="K73" i="8"/>
  <c r="K74" i="8"/>
  <c r="K75" i="8"/>
  <c r="K76" i="8"/>
  <c r="K81" i="8"/>
  <c r="K84" i="8"/>
  <c r="K85" i="8"/>
  <c r="K87" i="8"/>
  <c r="K88" i="8"/>
  <c r="K89" i="8"/>
  <c r="K93" i="8"/>
  <c r="F16" i="8"/>
  <c r="F15" i="8"/>
  <c r="F12" i="8"/>
  <c r="F22" i="8"/>
  <c r="F23" i="8"/>
  <c r="F25" i="8"/>
  <c r="F26" i="8"/>
  <c r="F27" i="8"/>
  <c r="F29" i="8"/>
  <c r="F30" i="8"/>
  <c r="F31" i="8"/>
  <c r="F33" i="8"/>
  <c r="F34" i="8"/>
  <c r="F35" i="8"/>
  <c r="F37" i="8"/>
  <c r="F38" i="8"/>
  <c r="F39" i="8"/>
  <c r="F41" i="8"/>
  <c r="F42" i="8"/>
  <c r="F43" i="8"/>
  <c r="F45" i="8"/>
  <c r="F46" i="8"/>
  <c r="F47" i="8"/>
  <c r="F49" i="8"/>
  <c r="F50" i="8"/>
  <c r="F51" i="8"/>
  <c r="F53" i="8"/>
  <c r="F55" i="8"/>
  <c r="F57" i="8"/>
  <c r="F58" i="8"/>
  <c r="F59" i="8"/>
  <c r="F61" i="8"/>
  <c r="F63" i="8"/>
  <c r="F65" i="8"/>
  <c r="F66" i="8"/>
  <c r="F67" i="8"/>
  <c r="F69" i="8"/>
  <c r="F71" i="8"/>
  <c r="F73" i="8"/>
  <c r="F75" i="8"/>
  <c r="F77" i="8"/>
  <c r="F79" i="8"/>
  <c r="F81" i="8"/>
  <c r="F82" i="8"/>
  <c r="F83" i="8"/>
  <c r="F85" i="8"/>
  <c r="F87" i="8"/>
  <c r="F89" i="8"/>
  <c r="F91" i="8"/>
  <c r="F93" i="8"/>
  <c r="L16" i="8"/>
  <c r="L15" i="8"/>
  <c r="L22" i="8"/>
  <c r="L23" i="8"/>
  <c r="L25" i="8"/>
  <c r="L26" i="8"/>
  <c r="L27" i="8"/>
  <c r="L30" i="8"/>
  <c r="L31" i="8"/>
  <c r="L32" i="8"/>
  <c r="L34" i="8"/>
  <c r="L35" i="8"/>
  <c r="L38" i="8"/>
  <c r="L39" i="8"/>
  <c r="L40" i="8"/>
  <c r="L41" i="8"/>
  <c r="L42" i="8"/>
  <c r="L43" i="8"/>
  <c r="L44" i="8"/>
  <c r="L46" i="8"/>
  <c r="L47" i="8"/>
  <c r="L50" i="8"/>
  <c r="L51" i="8"/>
  <c r="L52" i="8"/>
  <c r="L55" i="8"/>
  <c r="L57" i="8"/>
  <c r="L59" i="8"/>
  <c r="L63" i="8"/>
  <c r="L64" i="8"/>
  <c r="L67" i="8"/>
  <c r="L71" i="8"/>
  <c r="L72" i="8"/>
  <c r="L73" i="8"/>
  <c r="L75" i="8"/>
  <c r="L76" i="8"/>
  <c r="L79" i="8"/>
  <c r="L83" i="8"/>
  <c r="L84" i="8"/>
  <c r="L87" i="8"/>
  <c r="L89" i="8"/>
  <c r="L91" i="8"/>
  <c r="C16" i="8"/>
  <c r="C15" i="8"/>
  <c r="C12" i="8"/>
  <c r="Q16" i="8"/>
  <c r="Q15" i="8"/>
  <c r="Q12" i="8"/>
  <c r="P16" i="8"/>
  <c r="P15" i="8"/>
  <c r="O16" i="8"/>
  <c r="O15" i="8"/>
  <c r="N16" i="8"/>
  <c r="N15" i="8"/>
  <c r="E16" i="8"/>
  <c r="E15" i="8"/>
  <c r="E12" i="8"/>
  <c r="D16" i="8"/>
  <c r="D15" i="8"/>
  <c r="M16" i="8"/>
  <c r="M15" i="8"/>
  <c r="G6" i="8"/>
  <c r="G7" i="8"/>
  <c r="G5" i="8"/>
  <c r="G4" i="8"/>
  <c r="E60" i="7"/>
  <c r="F60" i="7"/>
  <c r="G60" i="7"/>
  <c r="E61" i="7"/>
  <c r="F61" i="7"/>
  <c r="G61" i="7"/>
  <c r="J61" i="7"/>
  <c r="E62" i="7"/>
  <c r="F62" i="7"/>
  <c r="G62" i="7"/>
  <c r="E63" i="7"/>
  <c r="F63" i="7"/>
  <c r="G63" i="7"/>
  <c r="E64" i="7"/>
  <c r="F64" i="7"/>
  <c r="G64" i="7"/>
  <c r="E65" i="7"/>
  <c r="F65" i="7"/>
  <c r="G65" i="7"/>
  <c r="J65" i="7"/>
  <c r="E66" i="7"/>
  <c r="F66" i="7"/>
  <c r="G66" i="7"/>
  <c r="E67" i="7"/>
  <c r="F67" i="7"/>
  <c r="G67" i="7"/>
  <c r="E68" i="7"/>
  <c r="F68" i="7"/>
  <c r="G68" i="7"/>
  <c r="E69" i="7"/>
  <c r="F69" i="7"/>
  <c r="G69" i="7"/>
  <c r="J69" i="7"/>
  <c r="E70" i="7"/>
  <c r="F70" i="7"/>
  <c r="G70" i="7"/>
  <c r="E72" i="7"/>
  <c r="F72" i="7"/>
  <c r="G72" i="7"/>
  <c r="E73" i="7"/>
  <c r="F73" i="7"/>
  <c r="G73" i="7"/>
  <c r="E74" i="7"/>
  <c r="F74" i="7"/>
  <c r="G74" i="7"/>
  <c r="J74" i="7"/>
  <c r="E75" i="7"/>
  <c r="F75" i="7"/>
  <c r="G75" i="7"/>
  <c r="K75" i="7"/>
  <c r="E76" i="7"/>
  <c r="F76" i="7"/>
  <c r="G76" i="7"/>
  <c r="E77" i="7"/>
  <c r="F77" i="7"/>
  <c r="G77" i="7"/>
  <c r="E78" i="7"/>
  <c r="F78" i="7"/>
  <c r="G78" i="7"/>
  <c r="K78" i="7"/>
  <c r="E79" i="7"/>
  <c r="F79" i="7"/>
  <c r="G79" i="7"/>
  <c r="E80" i="7"/>
  <c r="F80" i="7"/>
  <c r="G80" i="7"/>
  <c r="E81" i="7"/>
  <c r="F81" i="7"/>
  <c r="G81" i="7"/>
  <c r="E82" i="7"/>
  <c r="F82" i="7"/>
  <c r="G82" i="7"/>
  <c r="I82" i="7"/>
  <c r="E83" i="7"/>
  <c r="F83" i="7"/>
  <c r="G83" i="7"/>
  <c r="E84" i="7"/>
  <c r="F84" i="7"/>
  <c r="G84" i="7"/>
  <c r="E85" i="7"/>
  <c r="F85" i="7"/>
  <c r="G85" i="7"/>
  <c r="E86" i="7"/>
  <c r="F86" i="7"/>
  <c r="G86" i="7"/>
  <c r="I86" i="7"/>
  <c r="E87" i="7"/>
  <c r="F87" i="7"/>
  <c r="G87" i="7"/>
  <c r="E88" i="7"/>
  <c r="F88" i="7"/>
  <c r="G88" i="7"/>
  <c r="E89" i="7"/>
  <c r="F89" i="7"/>
  <c r="G89" i="7"/>
  <c r="E90" i="7"/>
  <c r="F90" i="7"/>
  <c r="G90" i="7"/>
  <c r="K90" i="7"/>
  <c r="E91" i="7"/>
  <c r="F91" i="7"/>
  <c r="G91" i="7"/>
  <c r="J91" i="7"/>
  <c r="E92" i="7"/>
  <c r="F92" i="7"/>
  <c r="G92" i="7"/>
  <c r="E93" i="7"/>
  <c r="F93" i="7"/>
  <c r="G93" i="7"/>
  <c r="E94" i="7"/>
  <c r="F94" i="7"/>
  <c r="G94" i="7"/>
  <c r="J94" i="7"/>
  <c r="E95" i="7"/>
  <c r="F95" i="7"/>
  <c r="G95" i="7"/>
  <c r="E96" i="7"/>
  <c r="F96" i="7"/>
  <c r="G96" i="7"/>
  <c r="E97" i="7"/>
  <c r="F97" i="7"/>
  <c r="G97" i="7"/>
  <c r="E98" i="7"/>
  <c r="F98" i="7"/>
  <c r="G98" i="7"/>
  <c r="K98" i="7"/>
  <c r="E71" i="7"/>
  <c r="F71" i="7"/>
  <c r="D11" i="7"/>
  <c r="D12" i="7"/>
  <c r="P53" i="7" s="1"/>
  <c r="R53" i="7" s="1"/>
  <c r="T53" i="7" s="1"/>
  <c r="D13" i="7"/>
  <c r="C9" i="7"/>
  <c r="D9" i="7"/>
  <c r="E21" i="7"/>
  <c r="F21" i="7"/>
  <c r="G21" i="7"/>
  <c r="E22" i="7"/>
  <c r="F22" i="7"/>
  <c r="G22" i="7"/>
  <c r="E23" i="7"/>
  <c r="F23" i="7"/>
  <c r="G23" i="7"/>
  <c r="H23" i="7"/>
  <c r="E24" i="7"/>
  <c r="F24" i="7"/>
  <c r="G24" i="7"/>
  <c r="H24" i="7"/>
  <c r="E25" i="7"/>
  <c r="F25" i="7"/>
  <c r="G25" i="7"/>
  <c r="E26" i="7"/>
  <c r="F26" i="7"/>
  <c r="G26" i="7"/>
  <c r="E27" i="7"/>
  <c r="F27" i="7"/>
  <c r="G27" i="7"/>
  <c r="H27" i="7"/>
  <c r="E28" i="7"/>
  <c r="F28" i="7"/>
  <c r="G28" i="7"/>
  <c r="E29" i="7"/>
  <c r="F29" i="7"/>
  <c r="G29" i="7"/>
  <c r="E30" i="7"/>
  <c r="F30" i="7"/>
  <c r="G30" i="7"/>
  <c r="E31" i="7"/>
  <c r="F31" i="7"/>
  <c r="G31" i="7"/>
  <c r="H31" i="7"/>
  <c r="E32" i="7"/>
  <c r="F32" i="7"/>
  <c r="G32" i="7"/>
  <c r="H32" i="7"/>
  <c r="E33" i="7"/>
  <c r="F33" i="7"/>
  <c r="G33" i="7"/>
  <c r="H33" i="7"/>
  <c r="E36" i="7"/>
  <c r="F36" i="7"/>
  <c r="G36" i="7"/>
  <c r="E37" i="7"/>
  <c r="F37" i="7"/>
  <c r="G37" i="7"/>
  <c r="H37" i="7"/>
  <c r="E38" i="7"/>
  <c r="F38" i="7"/>
  <c r="G38" i="7"/>
  <c r="E39" i="7"/>
  <c r="F39" i="7"/>
  <c r="G39" i="7"/>
  <c r="H39" i="7"/>
  <c r="E40" i="7"/>
  <c r="F40" i="7"/>
  <c r="G40" i="7"/>
  <c r="E41" i="7"/>
  <c r="F41" i="7"/>
  <c r="G41" i="7"/>
  <c r="H41" i="7"/>
  <c r="E42" i="7"/>
  <c r="F42" i="7"/>
  <c r="G42" i="7"/>
  <c r="H42" i="7"/>
  <c r="E43" i="7"/>
  <c r="F43" i="7"/>
  <c r="G43" i="7"/>
  <c r="I43" i="7"/>
  <c r="E44" i="7"/>
  <c r="F44" i="7"/>
  <c r="G44" i="7"/>
  <c r="E45" i="7"/>
  <c r="F45" i="7"/>
  <c r="G45" i="7"/>
  <c r="E46" i="7"/>
  <c r="F46" i="7"/>
  <c r="G46" i="7"/>
  <c r="E47" i="7"/>
  <c r="F47" i="7"/>
  <c r="G47" i="7"/>
  <c r="I47" i="7"/>
  <c r="E50" i="7"/>
  <c r="F50" i="7"/>
  <c r="G50" i="7"/>
  <c r="E51" i="7"/>
  <c r="F51" i="7"/>
  <c r="G51" i="7"/>
  <c r="I51" i="7"/>
  <c r="E52" i="7"/>
  <c r="F52" i="7"/>
  <c r="G52" i="7"/>
  <c r="H52" i="7"/>
  <c r="E53" i="7"/>
  <c r="F53" i="7"/>
  <c r="G53" i="7"/>
  <c r="I53" i="7"/>
  <c r="E54" i="7"/>
  <c r="F54" i="7"/>
  <c r="G54" i="7"/>
  <c r="E55" i="7"/>
  <c r="F55" i="7"/>
  <c r="G55" i="7"/>
  <c r="E56" i="7"/>
  <c r="F56" i="7"/>
  <c r="G56" i="7"/>
  <c r="E57" i="7"/>
  <c r="F57" i="7"/>
  <c r="G57" i="7"/>
  <c r="J57" i="7"/>
  <c r="E58" i="7"/>
  <c r="F58" i="7"/>
  <c r="G58" i="7"/>
  <c r="E59" i="7"/>
  <c r="F59" i="7"/>
  <c r="G59" i="7"/>
  <c r="I59" i="7"/>
  <c r="P95" i="7"/>
  <c r="R95" i="7" s="1"/>
  <c r="T95" i="7" s="1"/>
  <c r="E34" i="7"/>
  <c r="F34" i="7"/>
  <c r="E35" i="7"/>
  <c r="F35" i="7"/>
  <c r="E48" i="7"/>
  <c r="F48" i="7"/>
  <c r="E49" i="7"/>
  <c r="F49" i="7"/>
  <c r="C17" i="7"/>
  <c r="H21" i="7"/>
  <c r="Q21" i="7"/>
  <c r="H22" i="7"/>
  <c r="Q22" i="7"/>
  <c r="Q23" i="7"/>
  <c r="Q24" i="7"/>
  <c r="H25" i="7"/>
  <c r="Q25" i="7"/>
  <c r="H26" i="7"/>
  <c r="Q26" i="7"/>
  <c r="Q27" i="7"/>
  <c r="Q28" i="7"/>
  <c r="H29" i="7"/>
  <c r="Q29" i="7"/>
  <c r="H30" i="7"/>
  <c r="Q30" i="7"/>
  <c r="Q31" i="7"/>
  <c r="Q32" i="7"/>
  <c r="Q33" i="7"/>
  <c r="Q34" i="7"/>
  <c r="Q35" i="7"/>
  <c r="H36" i="7"/>
  <c r="Q36" i="7"/>
  <c r="Q37" i="7"/>
  <c r="H38" i="7"/>
  <c r="Q38" i="7"/>
  <c r="Q39" i="7"/>
  <c r="H40" i="7"/>
  <c r="Q40" i="7"/>
  <c r="Q41" i="7"/>
  <c r="Q42" i="7"/>
  <c r="Q43" i="7"/>
  <c r="I44" i="7"/>
  <c r="Q44" i="7"/>
  <c r="I45" i="7"/>
  <c r="Q45" i="7"/>
  <c r="I46" i="7"/>
  <c r="Q46" i="7"/>
  <c r="Q47" i="7"/>
  <c r="Q48" i="7"/>
  <c r="T48" i="7"/>
  <c r="Q49" i="7"/>
  <c r="T49" i="7"/>
  <c r="I50" i="7"/>
  <c r="Q50" i="7"/>
  <c r="Q51" i="7"/>
  <c r="Q52" i="7"/>
  <c r="Q53" i="7"/>
  <c r="I54" i="7"/>
  <c r="Q54" i="7"/>
  <c r="I55" i="7"/>
  <c r="Q55" i="7"/>
  <c r="I56" i="7"/>
  <c r="Q56" i="7"/>
  <c r="Q57" i="7"/>
  <c r="I58" i="7"/>
  <c r="Q58" i="7"/>
  <c r="Q59" i="7"/>
  <c r="J60" i="7"/>
  <c r="Q60" i="7"/>
  <c r="Q61" i="7"/>
  <c r="J62" i="7"/>
  <c r="Q62" i="7"/>
  <c r="I63" i="7"/>
  <c r="Q63" i="7"/>
  <c r="K64" i="7"/>
  <c r="Q64" i="7"/>
  <c r="Q65" i="7"/>
  <c r="J66" i="7"/>
  <c r="Q66" i="7"/>
  <c r="J67" i="7"/>
  <c r="Q67" i="7"/>
  <c r="I68" i="7"/>
  <c r="Q68" i="7"/>
  <c r="Q69" i="7"/>
  <c r="I70" i="7"/>
  <c r="Q70" i="7"/>
  <c r="Q71" i="7"/>
  <c r="T71" i="7"/>
  <c r="J72" i="7"/>
  <c r="Q72" i="7"/>
  <c r="J73" i="7"/>
  <c r="Q73" i="7"/>
  <c r="Q74" i="7"/>
  <c r="Q75" i="7"/>
  <c r="K76" i="7"/>
  <c r="Q76" i="7"/>
  <c r="K77" i="7"/>
  <c r="Q77" i="7"/>
  <c r="Q78" i="7"/>
  <c r="J79" i="7"/>
  <c r="Q79" i="7"/>
  <c r="I80" i="7"/>
  <c r="Q80" i="7"/>
  <c r="I81" i="7"/>
  <c r="Q81" i="7"/>
  <c r="Q82" i="7"/>
  <c r="I83" i="7"/>
  <c r="Q83" i="7"/>
  <c r="I84" i="7"/>
  <c r="Q84" i="7"/>
  <c r="I85" i="7"/>
  <c r="Q85" i="7"/>
  <c r="Q86" i="7"/>
  <c r="K87" i="7"/>
  <c r="Q87" i="7"/>
  <c r="J88" i="7"/>
  <c r="Q88" i="7"/>
  <c r="K89" i="7"/>
  <c r="Q89" i="7"/>
  <c r="Q90" i="7"/>
  <c r="Q91" i="7"/>
  <c r="J92" i="7"/>
  <c r="Q92" i="7"/>
  <c r="J93" i="7"/>
  <c r="Q93" i="7"/>
  <c r="Q94" i="7"/>
  <c r="K95" i="7"/>
  <c r="Q95" i="7"/>
  <c r="K96" i="7"/>
  <c r="Q96" i="7"/>
  <c r="K97" i="7"/>
  <c r="Q97" i="7"/>
  <c r="Q98" i="7"/>
  <c r="E21" i="5"/>
  <c r="F21" i="5" s="1"/>
  <c r="E22" i="5"/>
  <c r="F22" i="5" s="1"/>
  <c r="E23" i="5"/>
  <c r="F23" i="5" s="1"/>
  <c r="G23" i="5" s="1"/>
  <c r="H23" i="5" s="1"/>
  <c r="E24" i="5"/>
  <c r="F24" i="5" s="1"/>
  <c r="E25" i="5"/>
  <c r="F25" i="5" s="1"/>
  <c r="E26" i="5"/>
  <c r="E16" i="6" s="1"/>
  <c r="E27" i="5"/>
  <c r="F27" i="5" s="1"/>
  <c r="E28" i="5"/>
  <c r="F28" i="5" s="1"/>
  <c r="E29" i="5"/>
  <c r="F29" i="5" s="1"/>
  <c r="E30" i="5"/>
  <c r="F30" i="5" s="1"/>
  <c r="E31" i="5"/>
  <c r="F31" i="5" s="1"/>
  <c r="E32" i="5"/>
  <c r="F32" i="5" s="1"/>
  <c r="E33" i="5"/>
  <c r="F33" i="5" s="1"/>
  <c r="E36" i="5"/>
  <c r="F36" i="5"/>
  <c r="U36" i="5" s="1"/>
  <c r="E37" i="5"/>
  <c r="F37" i="5" s="1"/>
  <c r="U37" i="5" s="1"/>
  <c r="E38" i="5"/>
  <c r="F38" i="5" s="1"/>
  <c r="E39" i="5"/>
  <c r="F39" i="5" s="1"/>
  <c r="E40" i="5"/>
  <c r="F40" i="5" s="1"/>
  <c r="E41" i="5"/>
  <c r="F41" i="5" s="1"/>
  <c r="E42" i="5"/>
  <c r="F42" i="5" s="1"/>
  <c r="E43" i="5"/>
  <c r="F43" i="5" s="1"/>
  <c r="E44" i="5"/>
  <c r="F44" i="5" s="1"/>
  <c r="E45" i="5"/>
  <c r="F45" i="5" s="1"/>
  <c r="E46" i="5"/>
  <c r="F46" i="5"/>
  <c r="G46" i="5" s="1"/>
  <c r="I46" i="5" s="1"/>
  <c r="E47" i="5"/>
  <c r="F47" i="5" s="1"/>
  <c r="G47" i="5" s="1"/>
  <c r="I47" i="5" s="1"/>
  <c r="E50" i="5"/>
  <c r="F50" i="5" s="1"/>
  <c r="G50" i="5" s="1"/>
  <c r="I50" i="5" s="1"/>
  <c r="E51" i="5"/>
  <c r="E35" i="6" s="1"/>
  <c r="E52" i="5"/>
  <c r="F52" i="5" s="1"/>
  <c r="E53" i="5"/>
  <c r="F53" i="5" s="1"/>
  <c r="E54" i="5"/>
  <c r="F54" i="5"/>
  <c r="G54" i="5" s="1"/>
  <c r="I54" i="5" s="1"/>
  <c r="E55" i="5"/>
  <c r="F55" i="5" s="1"/>
  <c r="E56" i="5"/>
  <c r="F56" i="5" s="1"/>
  <c r="E57" i="5"/>
  <c r="F57" i="5" s="1"/>
  <c r="E58" i="5"/>
  <c r="F58" i="5" s="1"/>
  <c r="E59" i="5"/>
  <c r="F59" i="5"/>
  <c r="E60" i="5"/>
  <c r="F60" i="5"/>
  <c r="G60" i="5" s="1"/>
  <c r="J60" i="5" s="1"/>
  <c r="E61" i="5"/>
  <c r="F61" i="5" s="1"/>
  <c r="G61" i="5" s="1"/>
  <c r="J61" i="5" s="1"/>
  <c r="E62" i="5"/>
  <c r="F62" i="5" s="1"/>
  <c r="E63" i="5"/>
  <c r="F63" i="5" s="1"/>
  <c r="E64" i="5"/>
  <c r="F64" i="5"/>
  <c r="G64" i="5" s="1"/>
  <c r="K64" i="5" s="1"/>
  <c r="E65" i="5"/>
  <c r="F65" i="5" s="1"/>
  <c r="E66" i="5"/>
  <c r="F66" i="5" s="1"/>
  <c r="E67" i="5"/>
  <c r="F67" i="5" s="1"/>
  <c r="E68" i="5"/>
  <c r="F68" i="5" s="1"/>
  <c r="G68" i="5" s="1"/>
  <c r="I68" i="5" s="1"/>
  <c r="E69" i="5"/>
  <c r="F69" i="5" s="1"/>
  <c r="E70" i="5"/>
  <c r="F70" i="5" s="1"/>
  <c r="G70" i="5" s="1"/>
  <c r="I70" i="5" s="1"/>
  <c r="E71" i="5"/>
  <c r="F71" i="5" s="1"/>
  <c r="E72" i="5"/>
  <c r="F72" i="5" s="1"/>
  <c r="E73" i="5"/>
  <c r="F73" i="5" s="1"/>
  <c r="G73" i="5" s="1"/>
  <c r="J73" i="5" s="1"/>
  <c r="E74" i="5"/>
  <c r="F74" i="5" s="1"/>
  <c r="E75" i="5"/>
  <c r="E57" i="6" s="1"/>
  <c r="E76" i="5"/>
  <c r="F76" i="5"/>
  <c r="G76" i="5" s="1"/>
  <c r="K76" i="5" s="1"/>
  <c r="E77" i="5"/>
  <c r="F77" i="5"/>
  <c r="G77" i="5" s="1"/>
  <c r="K77" i="5" s="1"/>
  <c r="E78" i="5"/>
  <c r="F78" i="5" s="1"/>
  <c r="G78" i="5" s="1"/>
  <c r="J78" i="5" s="1"/>
  <c r="E79" i="5"/>
  <c r="F79" i="5" s="1"/>
  <c r="E80" i="5"/>
  <c r="F80" i="5" s="1"/>
  <c r="E81" i="5"/>
  <c r="F81" i="5" s="1"/>
  <c r="G81" i="5" s="1"/>
  <c r="I81" i="5" s="1"/>
  <c r="E82" i="5"/>
  <c r="F82" i="5" s="1"/>
  <c r="G82" i="5" s="1"/>
  <c r="I82" i="5" s="1"/>
  <c r="E83" i="5"/>
  <c r="F83" i="5" s="1"/>
  <c r="E84" i="5"/>
  <c r="F84" i="5"/>
  <c r="E85" i="5"/>
  <c r="F85" i="5" s="1"/>
  <c r="G85" i="5" s="1"/>
  <c r="I85" i="5" s="1"/>
  <c r="E86" i="5"/>
  <c r="F86" i="5" s="1"/>
  <c r="G86" i="5" s="1"/>
  <c r="K86" i="5" s="1"/>
  <c r="E87" i="5"/>
  <c r="F87" i="5" s="1"/>
  <c r="E88" i="5"/>
  <c r="F88" i="5" s="1"/>
  <c r="E89" i="5"/>
  <c r="F89" i="5"/>
  <c r="G89" i="5" s="1"/>
  <c r="K89" i="5" s="1"/>
  <c r="E90" i="5"/>
  <c r="F90" i="5" s="1"/>
  <c r="E91" i="5"/>
  <c r="F91" i="5" s="1"/>
  <c r="E92" i="5"/>
  <c r="F92" i="5" s="1"/>
  <c r="E93" i="5"/>
  <c r="F93" i="5" s="1"/>
  <c r="E94" i="5"/>
  <c r="F94" i="5"/>
  <c r="G94" i="5" s="1"/>
  <c r="K94" i="5" s="1"/>
  <c r="E95" i="5"/>
  <c r="F95" i="5" s="1"/>
  <c r="E96" i="5"/>
  <c r="F96" i="5" s="1"/>
  <c r="E97" i="5"/>
  <c r="F97" i="5" s="1"/>
  <c r="G97" i="5" s="1"/>
  <c r="K97" i="5" s="1"/>
  <c r="Q97" i="5"/>
  <c r="D9" i="5"/>
  <c r="C9" i="5"/>
  <c r="Q96" i="5"/>
  <c r="Q95" i="5"/>
  <c r="E34" i="5"/>
  <c r="F34" i="5" s="1"/>
  <c r="U34" i="5" s="1"/>
  <c r="E35" i="5"/>
  <c r="F35" i="5" s="1"/>
  <c r="E48" i="5"/>
  <c r="F48" i="5"/>
  <c r="E49" i="5"/>
  <c r="F49" i="5" s="1"/>
  <c r="Q94" i="5"/>
  <c r="Q29" i="5"/>
  <c r="Q36" i="5"/>
  <c r="Q37" i="5"/>
  <c r="Q70" i="5"/>
  <c r="Q79" i="5"/>
  <c r="Q80" i="5"/>
  <c r="Q81" i="5"/>
  <c r="Q82" i="5"/>
  <c r="Q83" i="5"/>
  <c r="Q84" i="5"/>
  <c r="Q85" i="5"/>
  <c r="Q86" i="5"/>
  <c r="G65" i="6"/>
  <c r="C65" i="6"/>
  <c r="E65" i="6"/>
  <c r="G64" i="6"/>
  <c r="C64" i="6"/>
  <c r="G63" i="6"/>
  <c r="C63" i="6"/>
  <c r="E63" i="6"/>
  <c r="G62" i="6"/>
  <c r="C62" i="6"/>
  <c r="E62" i="6"/>
  <c r="G61" i="6"/>
  <c r="C61" i="6"/>
  <c r="E61" i="6"/>
  <c r="G77" i="6"/>
  <c r="C77" i="6"/>
  <c r="G76" i="6"/>
  <c r="C76" i="6"/>
  <c r="E76" i="6"/>
  <c r="G75" i="6"/>
  <c r="C75" i="6"/>
  <c r="E75" i="6"/>
  <c r="G74" i="6"/>
  <c r="C74" i="6"/>
  <c r="E74" i="6"/>
  <c r="G73" i="6"/>
  <c r="C73" i="6"/>
  <c r="E73" i="6"/>
  <c r="G72" i="6"/>
  <c r="C72" i="6"/>
  <c r="E72" i="6"/>
  <c r="G71" i="6"/>
  <c r="C71" i="6"/>
  <c r="G70" i="6"/>
  <c r="C70" i="6"/>
  <c r="E70" i="6"/>
  <c r="G60" i="6"/>
  <c r="C60" i="6"/>
  <c r="E60" i="6"/>
  <c r="G59" i="6"/>
  <c r="C59" i="6"/>
  <c r="E59" i="6"/>
  <c r="G58" i="6"/>
  <c r="C58" i="6"/>
  <c r="E58" i="6"/>
  <c r="G57" i="6"/>
  <c r="C57" i="6"/>
  <c r="G56" i="6"/>
  <c r="C56" i="6"/>
  <c r="E56" i="6"/>
  <c r="G55" i="6"/>
  <c r="C55" i="6"/>
  <c r="E55" i="6"/>
  <c r="G54" i="6"/>
  <c r="C54" i="6"/>
  <c r="E54" i="6"/>
  <c r="G69" i="6"/>
  <c r="C69" i="6"/>
  <c r="E69" i="6"/>
  <c r="G53" i="6"/>
  <c r="C53" i="6"/>
  <c r="G52" i="6"/>
  <c r="C52" i="6"/>
  <c r="E52" i="6"/>
  <c r="G51" i="6"/>
  <c r="C51" i="6"/>
  <c r="E51" i="6"/>
  <c r="G50" i="6"/>
  <c r="C50" i="6"/>
  <c r="E50" i="6"/>
  <c r="G49" i="6"/>
  <c r="C49" i="6"/>
  <c r="E49" i="6"/>
  <c r="G48" i="6"/>
  <c r="C48" i="6"/>
  <c r="E48" i="6"/>
  <c r="G47" i="6"/>
  <c r="C47" i="6"/>
  <c r="G46" i="6"/>
  <c r="C46" i="6"/>
  <c r="G45" i="6"/>
  <c r="C45" i="6"/>
  <c r="E45" i="6"/>
  <c r="G44" i="6"/>
  <c r="C44" i="6"/>
  <c r="E44" i="6"/>
  <c r="G43" i="6"/>
  <c r="C43" i="6"/>
  <c r="E43" i="6"/>
  <c r="G42" i="6"/>
  <c r="C42" i="6"/>
  <c r="E42" i="6"/>
  <c r="G41" i="6"/>
  <c r="C41" i="6"/>
  <c r="G40" i="6"/>
  <c r="C40" i="6"/>
  <c r="E40" i="6"/>
  <c r="G39" i="6"/>
  <c r="C39" i="6"/>
  <c r="E39" i="6"/>
  <c r="G38" i="6"/>
  <c r="C38" i="6"/>
  <c r="E38" i="6"/>
  <c r="G37" i="6"/>
  <c r="C37" i="6"/>
  <c r="E37" i="6"/>
  <c r="G36" i="6"/>
  <c r="C36" i="6"/>
  <c r="E36" i="6"/>
  <c r="G35" i="6"/>
  <c r="C35" i="6"/>
  <c r="G34" i="6"/>
  <c r="C34" i="6"/>
  <c r="E34" i="6"/>
  <c r="G33" i="6"/>
  <c r="C33" i="6"/>
  <c r="E33" i="6"/>
  <c r="G32" i="6"/>
  <c r="C32" i="6"/>
  <c r="E32" i="6"/>
  <c r="G31" i="6"/>
  <c r="C31" i="6"/>
  <c r="E31" i="6"/>
  <c r="G30" i="6"/>
  <c r="C30" i="6"/>
  <c r="E30" i="6"/>
  <c r="G29" i="6"/>
  <c r="C29" i="6"/>
  <c r="E29" i="6"/>
  <c r="G28" i="6"/>
  <c r="C28" i="6"/>
  <c r="E28" i="6"/>
  <c r="G27" i="6"/>
  <c r="C27" i="6"/>
  <c r="E27" i="6"/>
  <c r="G26" i="6"/>
  <c r="C26" i="6"/>
  <c r="G25" i="6"/>
  <c r="C25" i="6"/>
  <c r="G24" i="6"/>
  <c r="C24" i="6"/>
  <c r="E24" i="6"/>
  <c r="G23" i="6"/>
  <c r="C23" i="6"/>
  <c r="G22" i="6"/>
  <c r="C22" i="6"/>
  <c r="E22" i="6"/>
  <c r="G68" i="6"/>
  <c r="C68" i="6"/>
  <c r="E68" i="6"/>
  <c r="G67" i="6"/>
  <c r="C67" i="6"/>
  <c r="E67" i="6"/>
  <c r="G21" i="6"/>
  <c r="C21" i="6"/>
  <c r="G20" i="6"/>
  <c r="C20" i="6"/>
  <c r="E20" i="6"/>
  <c r="G19" i="6"/>
  <c r="C19" i="6"/>
  <c r="E19" i="6"/>
  <c r="G18" i="6"/>
  <c r="C18" i="6"/>
  <c r="E18" i="6"/>
  <c r="G66" i="6"/>
  <c r="C66" i="6"/>
  <c r="E66" i="6"/>
  <c r="G17" i="6"/>
  <c r="C17" i="6"/>
  <c r="E17" i="6"/>
  <c r="G16" i="6"/>
  <c r="C16" i="6"/>
  <c r="G15" i="6"/>
  <c r="C15" i="6"/>
  <c r="G14" i="6"/>
  <c r="C14" i="6"/>
  <c r="E14" i="6"/>
  <c r="G13" i="6"/>
  <c r="C13" i="6"/>
  <c r="E13" i="6"/>
  <c r="G12" i="6"/>
  <c r="C12" i="6"/>
  <c r="E12" i="6"/>
  <c r="G11" i="6"/>
  <c r="C11" i="6"/>
  <c r="E11" i="6"/>
  <c r="H65" i="6"/>
  <c r="B65" i="6"/>
  <c r="D65" i="6"/>
  <c r="A65" i="6"/>
  <c r="H64" i="6"/>
  <c r="B64" i="6"/>
  <c r="D64" i="6"/>
  <c r="A64" i="6"/>
  <c r="H63" i="6"/>
  <c r="B63" i="6"/>
  <c r="D63" i="6"/>
  <c r="A63" i="6"/>
  <c r="H62" i="6"/>
  <c r="B62" i="6"/>
  <c r="D62" i="6"/>
  <c r="A62" i="6"/>
  <c r="H61" i="6"/>
  <c r="B61" i="6"/>
  <c r="D61" i="6"/>
  <c r="A61" i="6"/>
  <c r="H77" i="6"/>
  <c r="B77" i="6"/>
  <c r="D77" i="6"/>
  <c r="A77" i="6"/>
  <c r="H76" i="6"/>
  <c r="B76" i="6"/>
  <c r="D76" i="6"/>
  <c r="A76" i="6"/>
  <c r="H75" i="6"/>
  <c r="B75" i="6"/>
  <c r="D75" i="6"/>
  <c r="A75" i="6"/>
  <c r="H74" i="6"/>
  <c r="B74" i="6"/>
  <c r="D74" i="6"/>
  <c r="A74" i="6"/>
  <c r="H73" i="6"/>
  <c r="B73" i="6"/>
  <c r="D73" i="6"/>
  <c r="A73" i="6"/>
  <c r="H72" i="6"/>
  <c r="B72" i="6"/>
  <c r="D72" i="6"/>
  <c r="A72" i="6"/>
  <c r="H71" i="6"/>
  <c r="B71" i="6"/>
  <c r="D71" i="6"/>
  <c r="A71" i="6"/>
  <c r="H70" i="6"/>
  <c r="B70" i="6"/>
  <c r="D70" i="6"/>
  <c r="A70" i="6"/>
  <c r="H60" i="6"/>
  <c r="B60" i="6"/>
  <c r="D60" i="6"/>
  <c r="A60" i="6"/>
  <c r="H59" i="6"/>
  <c r="B59" i="6"/>
  <c r="D59" i="6"/>
  <c r="A59" i="6"/>
  <c r="H58" i="6"/>
  <c r="B58" i="6"/>
  <c r="D58" i="6"/>
  <c r="A58" i="6"/>
  <c r="H57" i="6"/>
  <c r="B57" i="6"/>
  <c r="D57" i="6"/>
  <c r="A57" i="6"/>
  <c r="H56" i="6"/>
  <c r="B56" i="6"/>
  <c r="D56" i="6"/>
  <c r="A56" i="6"/>
  <c r="H55" i="6"/>
  <c r="B55" i="6"/>
  <c r="D55" i="6"/>
  <c r="A55" i="6"/>
  <c r="H54" i="6"/>
  <c r="B54" i="6"/>
  <c r="D54" i="6"/>
  <c r="A54" i="6"/>
  <c r="H69" i="6"/>
  <c r="B69" i="6"/>
  <c r="D69" i="6"/>
  <c r="A69" i="6"/>
  <c r="H53" i="6"/>
  <c r="B53" i="6"/>
  <c r="D53" i="6"/>
  <c r="A53" i="6"/>
  <c r="H52" i="6"/>
  <c r="B52" i="6"/>
  <c r="D52" i="6"/>
  <c r="A52" i="6"/>
  <c r="H51" i="6"/>
  <c r="B51" i="6"/>
  <c r="D51" i="6"/>
  <c r="A51" i="6"/>
  <c r="H50" i="6"/>
  <c r="B50" i="6"/>
  <c r="D50" i="6"/>
  <c r="A50" i="6"/>
  <c r="H49" i="6"/>
  <c r="B49" i="6"/>
  <c r="D49" i="6"/>
  <c r="A49" i="6"/>
  <c r="H48" i="6"/>
  <c r="B48" i="6"/>
  <c r="D48" i="6"/>
  <c r="A48" i="6"/>
  <c r="H47" i="6"/>
  <c r="B47" i="6"/>
  <c r="D47" i="6"/>
  <c r="A47" i="6"/>
  <c r="H46" i="6"/>
  <c r="B46" i="6"/>
  <c r="D46" i="6"/>
  <c r="A46" i="6"/>
  <c r="H45" i="6"/>
  <c r="B45" i="6"/>
  <c r="D45" i="6"/>
  <c r="A45" i="6"/>
  <c r="H44" i="6"/>
  <c r="B44" i="6"/>
  <c r="D44" i="6"/>
  <c r="A44" i="6"/>
  <c r="H43" i="6"/>
  <c r="B43" i="6"/>
  <c r="D43" i="6"/>
  <c r="A43" i="6"/>
  <c r="H42" i="6"/>
  <c r="B42" i="6"/>
  <c r="D42" i="6"/>
  <c r="A42" i="6"/>
  <c r="H41" i="6"/>
  <c r="B41" i="6"/>
  <c r="D41" i="6"/>
  <c r="A41" i="6"/>
  <c r="H40" i="6"/>
  <c r="B40" i="6"/>
  <c r="D40" i="6"/>
  <c r="A40" i="6"/>
  <c r="H39" i="6"/>
  <c r="B39" i="6"/>
  <c r="D39" i="6"/>
  <c r="A39" i="6"/>
  <c r="H38" i="6"/>
  <c r="B38" i="6"/>
  <c r="D38" i="6"/>
  <c r="A38" i="6"/>
  <c r="H37" i="6"/>
  <c r="B37" i="6"/>
  <c r="D37" i="6"/>
  <c r="A37" i="6"/>
  <c r="H36" i="6"/>
  <c r="B36" i="6"/>
  <c r="D36" i="6"/>
  <c r="A36" i="6"/>
  <c r="H35" i="6"/>
  <c r="B35" i="6"/>
  <c r="D35" i="6"/>
  <c r="A35" i="6"/>
  <c r="H34" i="6"/>
  <c r="B34" i="6"/>
  <c r="D34" i="6"/>
  <c r="A34" i="6"/>
  <c r="H33" i="6"/>
  <c r="B33" i="6"/>
  <c r="D33" i="6"/>
  <c r="A33" i="6"/>
  <c r="H32" i="6"/>
  <c r="B32" i="6"/>
  <c r="D32" i="6"/>
  <c r="A32" i="6"/>
  <c r="H31" i="6"/>
  <c r="B31" i="6"/>
  <c r="D31" i="6"/>
  <c r="A31" i="6"/>
  <c r="H30" i="6"/>
  <c r="B30" i="6"/>
  <c r="D30" i="6"/>
  <c r="A30" i="6"/>
  <c r="H29" i="6"/>
  <c r="B29" i="6"/>
  <c r="D29" i="6"/>
  <c r="A29" i="6"/>
  <c r="H28" i="6"/>
  <c r="B28" i="6"/>
  <c r="D28" i="6"/>
  <c r="A28" i="6"/>
  <c r="H27" i="6"/>
  <c r="B27" i="6"/>
  <c r="D27" i="6"/>
  <c r="A27" i="6"/>
  <c r="H26" i="6"/>
  <c r="B26" i="6"/>
  <c r="D26" i="6"/>
  <c r="A26" i="6"/>
  <c r="H25" i="6"/>
  <c r="B25" i="6"/>
  <c r="D25" i="6"/>
  <c r="A25" i="6"/>
  <c r="H24" i="6"/>
  <c r="B24" i="6"/>
  <c r="D24" i="6"/>
  <c r="A24" i="6"/>
  <c r="H23" i="6"/>
  <c r="B23" i="6"/>
  <c r="D23" i="6"/>
  <c r="A23" i="6"/>
  <c r="H22" i="6"/>
  <c r="B22" i="6"/>
  <c r="D22" i="6"/>
  <c r="A22" i="6"/>
  <c r="H68" i="6"/>
  <c r="B68" i="6"/>
  <c r="D68" i="6"/>
  <c r="A68" i="6"/>
  <c r="H67" i="6"/>
  <c r="B67" i="6"/>
  <c r="D67" i="6"/>
  <c r="A67" i="6"/>
  <c r="H21" i="6"/>
  <c r="B21" i="6"/>
  <c r="D21" i="6"/>
  <c r="A21" i="6"/>
  <c r="H20" i="6"/>
  <c r="B20" i="6"/>
  <c r="D20" i="6"/>
  <c r="A20" i="6"/>
  <c r="H19" i="6"/>
  <c r="B19" i="6"/>
  <c r="D19" i="6"/>
  <c r="A19" i="6"/>
  <c r="H18" i="6"/>
  <c r="B18" i="6"/>
  <c r="D18" i="6"/>
  <c r="A18" i="6"/>
  <c r="H66" i="6"/>
  <c r="B66" i="6"/>
  <c r="D66" i="6"/>
  <c r="A66" i="6"/>
  <c r="H17" i="6"/>
  <c r="B17" i="6"/>
  <c r="D17" i="6"/>
  <c r="A17" i="6"/>
  <c r="H16" i="6"/>
  <c r="B16" i="6"/>
  <c r="D16" i="6"/>
  <c r="A16" i="6"/>
  <c r="H15" i="6"/>
  <c r="B15" i="6"/>
  <c r="D15" i="6"/>
  <c r="A15" i="6"/>
  <c r="H14" i="6"/>
  <c r="B14" i="6"/>
  <c r="D14" i="6"/>
  <c r="A14" i="6"/>
  <c r="H13" i="6"/>
  <c r="B13" i="6"/>
  <c r="D13" i="6"/>
  <c r="A13" i="6"/>
  <c r="H12" i="6"/>
  <c r="B12" i="6"/>
  <c r="D12" i="6"/>
  <c r="A12" i="6"/>
  <c r="H11" i="6"/>
  <c r="B11" i="6"/>
  <c r="D11" i="6"/>
  <c r="A11" i="6"/>
  <c r="Q89" i="5"/>
  <c r="Q90" i="5"/>
  <c r="Q91" i="5"/>
  <c r="Q92" i="5"/>
  <c r="Q93" i="5"/>
  <c r="C17" i="5"/>
  <c r="Q21" i="5"/>
  <c r="Q22" i="5"/>
  <c r="Q23" i="5"/>
  <c r="Q24" i="5"/>
  <c r="Q25" i="5"/>
  <c r="Q26" i="5"/>
  <c r="Q27" i="5"/>
  <c r="Q28" i="5"/>
  <c r="Q30" i="5"/>
  <c r="Q31" i="5"/>
  <c r="Q32" i="5"/>
  <c r="Q33" i="5"/>
  <c r="Q34" i="5"/>
  <c r="Q35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1" i="5"/>
  <c r="Q72" i="5"/>
  <c r="Q73" i="5"/>
  <c r="Q74" i="5"/>
  <c r="Q75" i="5"/>
  <c r="Q76" i="5"/>
  <c r="Q77" i="5"/>
  <c r="Q78" i="5"/>
  <c r="Q87" i="5"/>
  <c r="Q88" i="5"/>
  <c r="D11" i="2"/>
  <c r="U27" i="2" s="1"/>
  <c r="D12" i="2"/>
  <c r="U13" i="2" s="1"/>
  <c r="D13" i="2"/>
  <c r="C7" i="2"/>
  <c r="E47" i="2"/>
  <c r="F47" i="2"/>
  <c r="E55" i="2"/>
  <c r="F55" i="2"/>
  <c r="E62" i="2"/>
  <c r="F62" i="2"/>
  <c r="E64" i="2"/>
  <c r="F64" i="2"/>
  <c r="E83" i="2"/>
  <c r="F83" i="2"/>
  <c r="E9" i="2"/>
  <c r="D9" i="2"/>
  <c r="Q67" i="2"/>
  <c r="Q71" i="2"/>
  <c r="Q72" i="2"/>
  <c r="Q73" i="2"/>
  <c r="Q74" i="2"/>
  <c r="Q76" i="2"/>
  <c r="Q77" i="2"/>
  <c r="Q78" i="2"/>
  <c r="Q79" i="2"/>
  <c r="Q80" i="2"/>
  <c r="Q81" i="2"/>
  <c r="Q82" i="2"/>
  <c r="E22" i="2"/>
  <c r="F22" i="2"/>
  <c r="E27" i="2"/>
  <c r="F27" i="2"/>
  <c r="E31" i="2"/>
  <c r="F31" i="2"/>
  <c r="E36" i="2"/>
  <c r="F36" i="2"/>
  <c r="E39" i="2"/>
  <c r="F39" i="2"/>
  <c r="E44" i="2"/>
  <c r="F44" i="2"/>
  <c r="E48" i="2"/>
  <c r="F48" i="2"/>
  <c r="E53" i="2"/>
  <c r="F53" i="2"/>
  <c r="Q84" i="2"/>
  <c r="C17" i="2"/>
  <c r="C7" i="1"/>
  <c r="G28" i="1"/>
  <c r="I28" i="1"/>
  <c r="C8" i="1"/>
  <c r="E22" i="1"/>
  <c r="F22" i="1"/>
  <c r="G22" i="1"/>
  <c r="I22" i="1"/>
  <c r="E28" i="1"/>
  <c r="F28" i="1"/>
  <c r="E23" i="1"/>
  <c r="F23" i="1"/>
  <c r="G23" i="1"/>
  <c r="I23" i="1"/>
  <c r="E25" i="1"/>
  <c r="F25" i="1"/>
  <c r="G25" i="1"/>
  <c r="I25" i="1"/>
  <c r="E26" i="1"/>
  <c r="F26" i="1"/>
  <c r="E27" i="1"/>
  <c r="F27" i="1"/>
  <c r="G27" i="1"/>
  <c r="I27" i="1"/>
  <c r="Q28" i="1"/>
  <c r="Q24" i="1"/>
  <c r="Q25" i="1"/>
  <c r="Q26" i="1"/>
  <c r="Q27" i="1"/>
  <c r="Q22" i="1"/>
  <c r="Q23" i="1"/>
  <c r="C18" i="1"/>
  <c r="Q21" i="1"/>
  <c r="Q83" i="2"/>
  <c r="Q70" i="2"/>
  <c r="Q69" i="2"/>
  <c r="Q68" i="2"/>
  <c r="Q66" i="2"/>
  <c r="Q65" i="2"/>
  <c r="Q64" i="2"/>
  <c r="Q63" i="2"/>
  <c r="Q62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7" i="2"/>
  <c r="Q26" i="2"/>
  <c r="Q25" i="2"/>
  <c r="Q24" i="2"/>
  <c r="Q23" i="2"/>
  <c r="Q22" i="2"/>
  <c r="Q21" i="2"/>
  <c r="Q28" i="2"/>
  <c r="Q43" i="2"/>
  <c r="Q60" i="2"/>
  <c r="Q61" i="2"/>
  <c r="Q57" i="2"/>
  <c r="Q58" i="2"/>
  <c r="Q59" i="2"/>
  <c r="Q75" i="2"/>
  <c r="G48" i="2"/>
  <c r="N48" i="2"/>
  <c r="E43" i="2"/>
  <c r="F43" i="2"/>
  <c r="E32" i="2"/>
  <c r="F32" i="2"/>
  <c r="G32" i="2"/>
  <c r="N32" i="2"/>
  <c r="E75" i="2"/>
  <c r="F75" i="2"/>
  <c r="E63" i="2"/>
  <c r="F63" i="2"/>
  <c r="G63" i="2"/>
  <c r="N63" i="2"/>
  <c r="E79" i="2"/>
  <c r="F79" i="2"/>
  <c r="E21" i="1"/>
  <c r="F21" i="1"/>
  <c r="G37" i="2"/>
  <c r="N37" i="2"/>
  <c r="G23" i="2"/>
  <c r="N23" i="2"/>
  <c r="E54" i="2"/>
  <c r="F54" i="2"/>
  <c r="E42" i="2"/>
  <c r="F42" i="2"/>
  <c r="G42" i="2"/>
  <c r="N42" i="2"/>
  <c r="E37" i="2"/>
  <c r="F37" i="2"/>
  <c r="E25" i="2"/>
  <c r="F25" i="2"/>
  <c r="G70" i="2"/>
  <c r="N70" i="2"/>
  <c r="E66" i="2"/>
  <c r="F66" i="2"/>
  <c r="G62" i="2"/>
  <c r="N62" i="2"/>
  <c r="E59" i="2"/>
  <c r="F59" i="2"/>
  <c r="E73" i="2"/>
  <c r="F73" i="2"/>
  <c r="E28" i="2"/>
  <c r="F28" i="2"/>
  <c r="G39" i="2"/>
  <c r="N39" i="2"/>
  <c r="G22" i="2"/>
  <c r="N22" i="2"/>
  <c r="E46" i="2"/>
  <c r="F46" i="2"/>
  <c r="E41" i="2"/>
  <c r="F41" i="2"/>
  <c r="E30" i="2"/>
  <c r="F30" i="2"/>
  <c r="G30" i="2"/>
  <c r="N30" i="2"/>
  <c r="E24" i="2"/>
  <c r="F24" i="2"/>
  <c r="G24" i="2"/>
  <c r="N24" i="2"/>
  <c r="U12" i="2"/>
  <c r="G69" i="2"/>
  <c r="N69" i="2"/>
  <c r="E58" i="2"/>
  <c r="F58" i="2"/>
  <c r="G58" i="2"/>
  <c r="I58" i="2"/>
  <c r="E77" i="2"/>
  <c r="F77" i="2"/>
  <c r="E72" i="2"/>
  <c r="F72" i="2"/>
  <c r="G47" i="2"/>
  <c r="N47" i="2"/>
  <c r="G36" i="2"/>
  <c r="N36" i="2"/>
  <c r="E52" i="2"/>
  <c r="F52" i="2"/>
  <c r="E40" i="2"/>
  <c r="F40" i="2"/>
  <c r="E23" i="2"/>
  <c r="F23" i="2"/>
  <c r="E84" i="2"/>
  <c r="F84" i="2"/>
  <c r="G84" i="2"/>
  <c r="I84" i="2"/>
  <c r="G44" i="2"/>
  <c r="N44" i="2"/>
  <c r="E35" i="2"/>
  <c r="F35" i="2"/>
  <c r="G64" i="2"/>
  <c r="N64" i="2"/>
  <c r="G26" i="1"/>
  <c r="I26" i="1"/>
  <c r="E24" i="1"/>
  <c r="F24" i="1"/>
  <c r="G24" i="1"/>
  <c r="I24" i="1"/>
  <c r="P44" i="2"/>
  <c r="R44" i="2" s="1"/>
  <c r="G41" i="2"/>
  <c r="N41" i="2"/>
  <c r="G31" i="2"/>
  <c r="N31" i="2"/>
  <c r="E51" i="2"/>
  <c r="F51" i="2"/>
  <c r="E45" i="2"/>
  <c r="F45" i="2"/>
  <c r="E34" i="2"/>
  <c r="F34" i="2"/>
  <c r="E29" i="2"/>
  <c r="F29" i="2"/>
  <c r="E69" i="2"/>
  <c r="F69" i="2"/>
  <c r="E81" i="2"/>
  <c r="F81" i="2"/>
  <c r="G74" i="2"/>
  <c r="N74" i="2"/>
  <c r="G59" i="5"/>
  <c r="I59" i="5" s="1"/>
  <c r="E71" i="2"/>
  <c r="F71" i="2"/>
  <c r="E78" i="2"/>
  <c r="F78" i="2"/>
  <c r="E82" i="2"/>
  <c r="F82" i="2"/>
  <c r="E57" i="2"/>
  <c r="F57" i="2"/>
  <c r="G59" i="2"/>
  <c r="I59" i="2"/>
  <c r="E65" i="2"/>
  <c r="F65" i="2"/>
  <c r="G68" i="2"/>
  <c r="N68" i="2"/>
  <c r="G21" i="2"/>
  <c r="N21" i="2"/>
  <c r="E76" i="2"/>
  <c r="F76" i="2"/>
  <c r="E80" i="2"/>
  <c r="F80" i="2"/>
  <c r="G55" i="2"/>
  <c r="E61" i="2"/>
  <c r="F61" i="2"/>
  <c r="E70" i="2"/>
  <c r="F70" i="2"/>
  <c r="G83" i="2"/>
  <c r="J83" i="2"/>
  <c r="G25" i="2"/>
  <c r="N25" i="2"/>
  <c r="E50" i="2"/>
  <c r="F50" i="2"/>
  <c r="E38" i="2"/>
  <c r="F38" i="2"/>
  <c r="E33" i="2"/>
  <c r="F33" i="2"/>
  <c r="E21" i="2"/>
  <c r="F21" i="2"/>
  <c r="G75" i="2"/>
  <c r="I75" i="2"/>
  <c r="E68" i="2"/>
  <c r="F68" i="2"/>
  <c r="E60" i="2"/>
  <c r="F60" i="2"/>
  <c r="G60" i="2"/>
  <c r="I60" i="2"/>
  <c r="E74" i="2"/>
  <c r="F74" i="2"/>
  <c r="E67" i="2"/>
  <c r="F67" i="2"/>
  <c r="G53" i="2"/>
  <c r="N53" i="2"/>
  <c r="G40" i="2"/>
  <c r="N40" i="2"/>
  <c r="G27" i="2"/>
  <c r="N27" i="2"/>
  <c r="E49" i="2"/>
  <c r="F49" i="2"/>
  <c r="G49" i="2"/>
  <c r="N49" i="2"/>
  <c r="E26" i="2"/>
  <c r="F26" i="2"/>
  <c r="G26" i="2"/>
  <c r="N26" i="2"/>
  <c r="G66" i="2"/>
  <c r="N66" i="2"/>
  <c r="E56" i="2"/>
  <c r="F56" i="2"/>
  <c r="G56" i="2"/>
  <c r="N56" i="2"/>
  <c r="D12" i="8"/>
  <c r="O12" i="8"/>
  <c r="V16" i="7"/>
  <c r="M12" i="8"/>
  <c r="N12" i="8"/>
  <c r="N13" i="8"/>
  <c r="V30" i="7"/>
  <c r="P12" i="8"/>
  <c r="L12" i="8"/>
  <c r="I90" i="8"/>
  <c r="H90" i="8"/>
  <c r="L90" i="8"/>
  <c r="J90" i="8"/>
  <c r="I74" i="8"/>
  <c r="H74" i="8"/>
  <c r="J74" i="8"/>
  <c r="V11" i="7"/>
  <c r="J12" i="8"/>
  <c r="I78" i="8"/>
  <c r="H78" i="8"/>
  <c r="J78" i="8"/>
  <c r="L78" i="8"/>
  <c r="F78" i="8"/>
  <c r="I62" i="8"/>
  <c r="H62" i="8"/>
  <c r="J62" i="8"/>
  <c r="F62" i="8"/>
  <c r="P96" i="7"/>
  <c r="R96" i="7" s="1"/>
  <c r="T96" i="7" s="1"/>
  <c r="F90" i="8"/>
  <c r="K62" i="8"/>
  <c r="F88" i="8"/>
  <c r="L88" i="8"/>
  <c r="H88" i="8"/>
  <c r="I88" i="8"/>
  <c r="K13" i="8"/>
  <c r="K12" i="8"/>
  <c r="I82" i="8"/>
  <c r="H82" i="8"/>
  <c r="J82" i="8"/>
  <c r="I66" i="8"/>
  <c r="H66" i="8"/>
  <c r="L66" i="8"/>
  <c r="J66" i="8"/>
  <c r="P33" i="7"/>
  <c r="R33" i="7" s="1"/>
  <c r="L74" i="8"/>
  <c r="L62" i="8"/>
  <c r="F74" i="8"/>
  <c r="K90" i="8"/>
  <c r="K78" i="8"/>
  <c r="F92" i="8"/>
  <c r="I92" i="8"/>
  <c r="K92" i="8"/>
  <c r="H92" i="8"/>
  <c r="L92" i="8"/>
  <c r="I86" i="8"/>
  <c r="H86" i="8"/>
  <c r="L86" i="8"/>
  <c r="J86" i="8"/>
  <c r="F86" i="8"/>
  <c r="I70" i="8"/>
  <c r="H70" i="8"/>
  <c r="F70" i="8"/>
  <c r="J70" i="8"/>
  <c r="L54" i="8"/>
  <c r="L24" i="8"/>
  <c r="K80" i="8"/>
  <c r="I68" i="8"/>
  <c r="I36" i="8"/>
  <c r="J58" i="8"/>
  <c r="G93" i="8"/>
  <c r="L93" i="8"/>
  <c r="L80" i="8"/>
  <c r="L60" i="8"/>
  <c r="F54" i="8"/>
  <c r="I76" i="8"/>
  <c r="I44" i="8"/>
  <c r="H84" i="8"/>
  <c r="H80" i="8"/>
  <c r="H76" i="8"/>
  <c r="H72" i="8"/>
  <c r="H68" i="8"/>
  <c r="H64" i="8"/>
  <c r="H60" i="8"/>
  <c r="H56" i="8"/>
  <c r="H52" i="8"/>
  <c r="H48" i="8"/>
  <c r="H44" i="8"/>
  <c r="H40" i="8"/>
  <c r="H36" i="8"/>
  <c r="H32" i="8"/>
  <c r="H28" i="8"/>
  <c r="H24" i="8"/>
  <c r="G82" i="8"/>
  <c r="G77" i="8"/>
  <c r="L77" i="8"/>
  <c r="L68" i="8"/>
  <c r="L58" i="8"/>
  <c r="L48" i="8"/>
  <c r="L28" i="8"/>
  <c r="I84" i="8"/>
  <c r="I52" i="8"/>
  <c r="K91" i="8"/>
  <c r="G91" i="8"/>
  <c r="J54" i="8"/>
  <c r="L56" i="8"/>
  <c r="L36" i="8"/>
  <c r="K82" i="8"/>
  <c r="I60" i="8"/>
  <c r="I28" i="8"/>
  <c r="H58" i="8"/>
  <c r="H54" i="8"/>
  <c r="H22" i="8"/>
  <c r="I22" i="8"/>
  <c r="G66" i="8"/>
  <c r="G61" i="8"/>
  <c r="L61" i="8"/>
  <c r="G29" i="8"/>
  <c r="L29" i="8"/>
  <c r="G65" i="8"/>
  <c r="L65" i="8"/>
  <c r="L81" i="8"/>
  <c r="L49" i="8"/>
  <c r="L33" i="8"/>
  <c r="I43" i="10"/>
  <c r="H12" i="8"/>
  <c r="K21" i="8"/>
  <c r="G21" i="8"/>
  <c r="L21" i="8"/>
  <c r="L85" i="8"/>
  <c r="L69" i="8"/>
  <c r="L53" i="8"/>
  <c r="L45" i="8"/>
  <c r="L37" i="8"/>
  <c r="G12" i="8"/>
  <c r="E1" i="5"/>
  <c r="G34" i="10"/>
  <c r="H34" i="10"/>
  <c r="P30" i="10"/>
  <c r="R30" i="10" s="1"/>
  <c r="T30" i="10" s="1"/>
  <c r="G30" i="10"/>
  <c r="H30" i="10"/>
  <c r="P26" i="10"/>
  <c r="R26" i="10" s="1"/>
  <c r="T26" i="10" s="1"/>
  <c r="G26" i="10"/>
  <c r="H26" i="10"/>
  <c r="G22" i="10"/>
  <c r="H22" i="10"/>
  <c r="D15" i="10"/>
  <c r="C19" i="10" s="1"/>
  <c r="P87" i="10"/>
  <c r="R87" i="10" s="1"/>
  <c r="T87" i="10" s="1"/>
  <c r="P79" i="10"/>
  <c r="R79" i="10" s="1"/>
  <c r="T79" i="10" s="1"/>
  <c r="F1" i="10"/>
  <c r="P89" i="10"/>
  <c r="R89" i="10" s="1"/>
  <c r="T89" i="10" s="1"/>
  <c r="P81" i="10"/>
  <c r="R81" i="10" s="1"/>
  <c r="T81" i="10" s="1"/>
  <c r="P86" i="10"/>
  <c r="R86" i="10" s="1"/>
  <c r="T86" i="10" s="1"/>
  <c r="P78" i="10"/>
  <c r="R78" i="10" s="1"/>
  <c r="T78" i="10" s="1"/>
  <c r="P52" i="10"/>
  <c r="R52" i="10" s="1"/>
  <c r="T52" i="10" s="1"/>
  <c r="P48" i="10"/>
  <c r="R48" i="10" s="1"/>
  <c r="T48" i="10" s="1"/>
  <c r="P44" i="10"/>
  <c r="R44" i="10" s="1"/>
  <c r="T44" i="10" s="1"/>
  <c r="P32" i="10"/>
  <c r="R32" i="10"/>
  <c r="T32" i="10" s="1"/>
  <c r="P28" i="10"/>
  <c r="R28" i="10" s="1"/>
  <c r="T28" i="10"/>
  <c r="H21" i="8"/>
  <c r="P80" i="10"/>
  <c r="R80" i="10" s="1"/>
  <c r="T80" i="10" s="1"/>
  <c r="P72" i="10"/>
  <c r="R72" i="10"/>
  <c r="T72" i="10" s="1"/>
  <c r="P49" i="10"/>
  <c r="R49" i="10"/>
  <c r="T49" i="10" s="1"/>
  <c r="P45" i="10"/>
  <c r="R45" i="10" s="1"/>
  <c r="T45" i="10" s="1"/>
  <c r="P41" i="10"/>
  <c r="R41" i="10" s="1"/>
  <c r="T41" i="10" s="1"/>
  <c r="P29" i="10"/>
  <c r="R29" i="10" s="1"/>
  <c r="T29" i="10" s="1"/>
  <c r="P25" i="10"/>
  <c r="R25" i="10" s="1"/>
  <c r="T25" i="10" s="1"/>
  <c r="P21" i="10"/>
  <c r="R21" i="10" s="1"/>
  <c r="J21" i="8"/>
  <c r="P85" i="10"/>
  <c r="R85" i="10" s="1"/>
  <c r="T85" i="10" s="1"/>
  <c r="P77" i="10"/>
  <c r="R77" i="10" s="1"/>
  <c r="T77" i="10" s="1"/>
  <c r="G73" i="2"/>
  <c r="N73" i="2"/>
  <c r="G54" i="2"/>
  <c r="N54" i="2"/>
  <c r="G50" i="2"/>
  <c r="N50" i="2"/>
  <c r="G51" i="2"/>
  <c r="N51" i="2"/>
  <c r="G35" i="2"/>
  <c r="N35" i="2"/>
  <c r="G71" i="2"/>
  <c r="N71" i="2"/>
  <c r="G72" i="2"/>
  <c r="N72" i="2"/>
  <c r="P74" i="2"/>
  <c r="R74" i="2" s="1"/>
  <c r="G65" i="2"/>
  <c r="N65" i="2"/>
  <c r="G29" i="2"/>
  <c r="N29" i="2"/>
  <c r="P30" i="2"/>
  <c r="R30" i="2" s="1"/>
  <c r="G43" i="2"/>
  <c r="I43" i="2"/>
  <c r="G61" i="2"/>
  <c r="I61" i="2"/>
  <c r="G38" i="2"/>
  <c r="N38" i="2"/>
  <c r="N55" i="2"/>
  <c r="C11" i="1"/>
  <c r="C12" i="1"/>
  <c r="C16" i="1"/>
  <c r="D18" i="1"/>
  <c r="G57" i="2"/>
  <c r="G52" i="2"/>
  <c r="N52" i="2"/>
  <c r="G28" i="2"/>
  <c r="O25" i="1"/>
  <c r="O22" i="1"/>
  <c r="O28" i="1"/>
  <c r="O26" i="1"/>
  <c r="O23" i="1"/>
  <c r="O24" i="1"/>
  <c r="O27" i="1"/>
  <c r="O21" i="1"/>
  <c r="I57" i="2"/>
  <c r="C12" i="2"/>
  <c r="C12" i="10"/>
  <c r="C11" i="10"/>
  <c r="C11" i="2"/>
  <c r="L18" i="8"/>
  <c r="K18" i="8"/>
  <c r="P38" i="2" l="1"/>
  <c r="R38" i="2" s="1"/>
  <c r="P58" i="2"/>
  <c r="R58" i="2" s="1"/>
  <c r="U22" i="2"/>
  <c r="P32" i="2"/>
  <c r="R32" i="2" s="1"/>
  <c r="P82" i="2"/>
  <c r="J13" i="8"/>
  <c r="P45" i="7"/>
  <c r="R45" i="7" s="1"/>
  <c r="T45" i="7" s="1"/>
  <c r="P59" i="5"/>
  <c r="U30" i="2"/>
  <c r="W4" i="5"/>
  <c r="P67" i="2"/>
  <c r="P42" i="2"/>
  <c r="R42" i="2" s="1"/>
  <c r="U14" i="2"/>
  <c r="U34" i="2"/>
  <c r="W2" i="5"/>
  <c r="P39" i="7"/>
  <c r="R39" i="7" s="1"/>
  <c r="T39" i="7" s="1"/>
  <c r="U23" i="2"/>
  <c r="P31" i="2"/>
  <c r="R31" i="2" s="1"/>
  <c r="U8" i="2"/>
  <c r="P49" i="5"/>
  <c r="P52" i="2"/>
  <c r="R52" i="2" s="1"/>
  <c r="U2" i="2"/>
  <c r="P48" i="5"/>
  <c r="P84" i="5"/>
  <c r="R84" i="5" s="1"/>
  <c r="T84" i="5" s="1"/>
  <c r="P60" i="2"/>
  <c r="R60" i="2" s="1"/>
  <c r="P49" i="2"/>
  <c r="R49" i="2" s="1"/>
  <c r="P51" i="2"/>
  <c r="R51" i="2" s="1"/>
  <c r="P46" i="2"/>
  <c r="P56" i="2"/>
  <c r="R56" i="2" s="1"/>
  <c r="P84" i="2"/>
  <c r="R84" i="2" s="1"/>
  <c r="P81" i="2"/>
  <c r="P35" i="2"/>
  <c r="R35" i="2" s="1"/>
  <c r="V2" i="7"/>
  <c r="P43" i="7"/>
  <c r="R43" i="7" s="1"/>
  <c r="T43" i="7" s="1"/>
  <c r="P46" i="5"/>
  <c r="P61" i="2"/>
  <c r="R61" i="2" s="1"/>
  <c r="P57" i="2"/>
  <c r="R57" i="2" s="1"/>
  <c r="P71" i="2"/>
  <c r="R71" i="2" s="1"/>
  <c r="P77" i="2"/>
  <c r="V19" i="7"/>
  <c r="G98" i="5"/>
  <c r="K98" i="5" s="1"/>
  <c r="P98" i="5"/>
  <c r="R98" i="5" s="1"/>
  <c r="T98" i="5" s="1"/>
  <c r="G99" i="7"/>
  <c r="P99" i="7"/>
  <c r="R99" i="7" s="1"/>
  <c r="T99" i="7" s="1"/>
  <c r="V5" i="5"/>
  <c r="P87" i="5"/>
  <c r="G87" i="5"/>
  <c r="J87" i="5" s="1"/>
  <c r="P71" i="5"/>
  <c r="G71" i="5"/>
  <c r="J71" i="5" s="1"/>
  <c r="P96" i="5"/>
  <c r="G96" i="5"/>
  <c r="K96" i="5" s="1"/>
  <c r="E21" i="6"/>
  <c r="E41" i="6"/>
  <c r="F75" i="5"/>
  <c r="F51" i="5"/>
  <c r="F26" i="5"/>
  <c r="E26" i="6"/>
  <c r="E53" i="6"/>
  <c r="E64" i="6"/>
  <c r="E46" i="6"/>
  <c r="P79" i="5"/>
  <c r="R79" i="5" s="1"/>
  <c r="T79" i="5" s="1"/>
  <c r="G79" i="5"/>
  <c r="I79" i="5" s="1"/>
  <c r="P35" i="5"/>
  <c r="U35" i="5"/>
  <c r="P90" i="5"/>
  <c r="G90" i="5"/>
  <c r="J90" i="5" s="1"/>
  <c r="G67" i="5"/>
  <c r="J67" i="5" s="1"/>
  <c r="P67" i="5"/>
  <c r="R67" i="5" s="1"/>
  <c r="T67" i="5" s="1"/>
  <c r="P55" i="5"/>
  <c r="R55" i="5" s="1"/>
  <c r="T55" i="5" s="1"/>
  <c r="G55" i="5"/>
  <c r="I55" i="5" s="1"/>
  <c r="G40" i="5"/>
  <c r="H40" i="5" s="1"/>
  <c r="P40" i="5"/>
  <c r="R40" i="5" s="1"/>
  <c r="T40" i="5" s="1"/>
  <c r="P31" i="5"/>
  <c r="R31" i="5" s="1"/>
  <c r="T31" i="5" s="1"/>
  <c r="G31" i="5"/>
  <c r="H31" i="5" s="1"/>
  <c r="P24" i="5"/>
  <c r="G24" i="5"/>
  <c r="H24" i="5" s="1"/>
  <c r="P93" i="5"/>
  <c r="R93" i="5" s="1"/>
  <c r="T93" i="5" s="1"/>
  <c r="G93" i="5"/>
  <c r="J93" i="5" s="1"/>
  <c r="P63" i="5"/>
  <c r="G63" i="5"/>
  <c r="I63" i="5" s="1"/>
  <c r="P43" i="5"/>
  <c r="R43" i="5" s="1"/>
  <c r="T43" i="5" s="1"/>
  <c r="G43" i="5"/>
  <c r="I43" i="5" s="1"/>
  <c r="P80" i="5"/>
  <c r="G80" i="5"/>
  <c r="I80" i="5" s="1"/>
  <c r="G62" i="5"/>
  <c r="P62" i="5"/>
  <c r="G42" i="5"/>
  <c r="H42" i="5" s="1"/>
  <c r="P42" i="5"/>
  <c r="R42" i="5" s="1"/>
  <c r="T42" i="5" s="1"/>
  <c r="G41" i="5"/>
  <c r="H41" i="5" s="1"/>
  <c r="P41" i="5"/>
  <c r="P72" i="5"/>
  <c r="R72" i="5" s="1"/>
  <c r="T72" i="5" s="1"/>
  <c r="G72" i="5"/>
  <c r="J72" i="5" s="1"/>
  <c r="G66" i="5"/>
  <c r="J66" i="5" s="1"/>
  <c r="P66" i="5"/>
  <c r="R66" i="5" s="1"/>
  <c r="T66" i="5" s="1"/>
  <c r="P39" i="5"/>
  <c r="G39" i="5"/>
  <c r="H39" i="5" s="1"/>
  <c r="G30" i="5"/>
  <c r="H30" i="5" s="1"/>
  <c r="P30" i="5"/>
  <c r="R30" i="5" s="1"/>
  <c r="T30" i="5" s="1"/>
  <c r="P91" i="5"/>
  <c r="R91" i="5" s="1"/>
  <c r="T91" i="5" s="1"/>
  <c r="G91" i="5"/>
  <c r="J91" i="5" s="1"/>
  <c r="G95" i="5"/>
  <c r="K95" i="5" s="1"/>
  <c r="P95" i="5"/>
  <c r="R95" i="5" s="1"/>
  <c r="T95" i="5" s="1"/>
  <c r="P65" i="5"/>
  <c r="G65" i="5"/>
  <c r="J65" i="5" s="1"/>
  <c r="P38" i="5"/>
  <c r="U38" i="5"/>
  <c r="P29" i="5"/>
  <c r="R29" i="5" s="1"/>
  <c r="T29" i="5" s="1"/>
  <c r="G29" i="5"/>
  <c r="H29" i="5" s="1"/>
  <c r="G92" i="5"/>
  <c r="J92" i="5" s="1"/>
  <c r="P92" i="5"/>
  <c r="R92" i="5" s="1"/>
  <c r="T92" i="5" s="1"/>
  <c r="G69" i="5"/>
  <c r="J69" i="5" s="1"/>
  <c r="P69" i="5"/>
  <c r="R69" i="5" s="1"/>
  <c r="T69" i="5" s="1"/>
  <c r="P74" i="5"/>
  <c r="G74" i="5"/>
  <c r="K74" i="5" s="1"/>
  <c r="G56" i="5"/>
  <c r="I56" i="5" s="1"/>
  <c r="P56" i="5"/>
  <c r="P32" i="5"/>
  <c r="G32" i="5"/>
  <c r="H32" i="5" s="1"/>
  <c r="G88" i="5"/>
  <c r="K88" i="5" s="1"/>
  <c r="P88" i="5"/>
  <c r="R88" i="5" s="1"/>
  <c r="T88" i="5" s="1"/>
  <c r="P83" i="5"/>
  <c r="G83" i="5"/>
  <c r="I83" i="5" s="1"/>
  <c r="G53" i="5"/>
  <c r="I53" i="5" s="1"/>
  <c r="P53" i="5"/>
  <c r="P45" i="5"/>
  <c r="G45" i="5"/>
  <c r="I45" i="5" s="1"/>
  <c r="P28" i="5"/>
  <c r="G28" i="5"/>
  <c r="G22" i="5"/>
  <c r="H22" i="5" s="1"/>
  <c r="P22" i="5"/>
  <c r="R22" i="5" s="1"/>
  <c r="T22" i="5" s="1"/>
  <c r="P58" i="5"/>
  <c r="R58" i="5" s="1"/>
  <c r="T58" i="5" s="1"/>
  <c r="G58" i="5"/>
  <c r="I58" i="5" s="1"/>
  <c r="G57" i="5"/>
  <c r="J57" i="5" s="1"/>
  <c r="P57" i="5"/>
  <c r="R57" i="5" s="1"/>
  <c r="T57" i="5" s="1"/>
  <c r="G33" i="5"/>
  <c r="H33" i="5" s="1"/>
  <c r="P33" i="5"/>
  <c r="R33" i="5" s="1"/>
  <c r="T33" i="5" s="1"/>
  <c r="P25" i="5"/>
  <c r="G25" i="5"/>
  <c r="H25" i="5" s="1"/>
  <c r="P52" i="5"/>
  <c r="R52" i="5" s="1"/>
  <c r="T52" i="5" s="1"/>
  <c r="G52" i="5"/>
  <c r="H52" i="5" s="1"/>
  <c r="G44" i="5"/>
  <c r="I44" i="5" s="1"/>
  <c r="P44" i="5"/>
  <c r="R44" i="5" s="1"/>
  <c r="T44" i="5" s="1"/>
  <c r="P27" i="5"/>
  <c r="G27" i="5"/>
  <c r="H27" i="5" s="1"/>
  <c r="P21" i="5"/>
  <c r="G21" i="5"/>
  <c r="H21" i="5" s="1"/>
  <c r="D16" i="5"/>
  <c r="D19" i="5" s="1"/>
  <c r="D15" i="5"/>
  <c r="C19" i="5" s="1"/>
  <c r="R59" i="5"/>
  <c r="T59" i="5" s="1"/>
  <c r="P94" i="5"/>
  <c r="R94" i="5" s="1"/>
  <c r="T94" i="5" s="1"/>
  <c r="R46" i="5"/>
  <c r="T46" i="5" s="1"/>
  <c r="E25" i="6"/>
  <c r="E15" i="6"/>
  <c r="P54" i="5"/>
  <c r="R54" i="5" s="1"/>
  <c r="T54" i="5" s="1"/>
  <c r="P36" i="5"/>
  <c r="R36" i="5" s="1"/>
  <c r="T36" i="5" s="1"/>
  <c r="E23" i="6"/>
  <c r="E47" i="6"/>
  <c r="E71" i="6"/>
  <c r="P70" i="5"/>
  <c r="R70" i="5" s="1"/>
  <c r="T70" i="5" s="1"/>
  <c r="P23" i="5"/>
  <c r="R23" i="5" s="1"/>
  <c r="T23" i="5" s="1"/>
  <c r="G84" i="5"/>
  <c r="I84" i="5" s="1"/>
  <c r="P77" i="5"/>
  <c r="R77" i="5" s="1"/>
  <c r="T77" i="5" s="1"/>
  <c r="P61" i="5"/>
  <c r="R61" i="5" s="1"/>
  <c r="T61" i="5" s="1"/>
  <c r="E77" i="6"/>
  <c r="F5" i="7"/>
  <c r="P29" i="7"/>
  <c r="R29" i="7" s="1"/>
  <c r="P92" i="7"/>
  <c r="R92" i="7" s="1"/>
  <c r="T92" i="7" s="1"/>
  <c r="V10" i="7"/>
  <c r="P61" i="7"/>
  <c r="R61" i="7" s="1"/>
  <c r="T61" i="7" s="1"/>
  <c r="P59" i="7"/>
  <c r="R59" i="7" s="1"/>
  <c r="T59" i="7" s="1"/>
  <c r="P21" i="7"/>
  <c r="R21" i="7" s="1"/>
  <c r="V4" i="7"/>
  <c r="V7" i="7"/>
  <c r="V22" i="7"/>
  <c r="P30" i="7"/>
  <c r="R30" i="7" s="1"/>
  <c r="V24" i="7"/>
  <c r="D16" i="7"/>
  <c r="D19" i="7" s="1"/>
  <c r="P44" i="7"/>
  <c r="R44" i="7" s="1"/>
  <c r="T44" i="7" s="1"/>
  <c r="P64" i="7"/>
  <c r="R64" i="7" s="1"/>
  <c r="T64" i="7" s="1"/>
  <c r="P33" i="2"/>
  <c r="P29" i="2"/>
  <c r="R29" i="2" s="1"/>
  <c r="P79" i="2"/>
  <c r="U7" i="2"/>
  <c r="P27" i="2"/>
  <c r="R27" i="2" s="1"/>
  <c r="V27" i="7"/>
  <c r="D15" i="2"/>
  <c r="C19" i="2" s="1"/>
  <c r="P93" i="10"/>
  <c r="R93" i="10" s="1"/>
  <c r="T93" i="10" s="1"/>
  <c r="P53" i="10"/>
  <c r="R53" i="10" s="1"/>
  <c r="T53" i="10" s="1"/>
  <c r="P88" i="10"/>
  <c r="R88" i="10" s="1"/>
  <c r="T88" i="10" s="1"/>
  <c r="P36" i="10"/>
  <c r="R36" i="10" s="1"/>
  <c r="T36" i="10" s="1"/>
  <c r="P57" i="10"/>
  <c r="R57" i="10" s="1"/>
  <c r="T57" i="10" s="1"/>
  <c r="P38" i="10"/>
  <c r="R38" i="10" s="1"/>
  <c r="T38" i="10" s="1"/>
  <c r="P25" i="7"/>
  <c r="R25" i="7" s="1"/>
  <c r="V34" i="7"/>
  <c r="P28" i="7"/>
  <c r="R28" i="7" s="1"/>
  <c r="P67" i="7"/>
  <c r="R67" i="7" s="1"/>
  <c r="T67" i="7" s="1"/>
  <c r="P22" i="7"/>
  <c r="R22" i="7" s="1"/>
  <c r="P55" i="7"/>
  <c r="R55" i="7" s="1"/>
  <c r="T55" i="7" s="1"/>
  <c r="P86" i="7"/>
  <c r="R86" i="7" s="1"/>
  <c r="T86" i="7" s="1"/>
  <c r="P82" i="7"/>
  <c r="R82" i="7" s="1"/>
  <c r="T82" i="7" s="1"/>
  <c r="P37" i="7"/>
  <c r="R37" i="7" s="1"/>
  <c r="V15" i="7"/>
  <c r="U17" i="2"/>
  <c r="P34" i="2"/>
  <c r="P25" i="2"/>
  <c r="R25" i="2" s="1"/>
  <c r="U33" i="2"/>
  <c r="P55" i="2"/>
  <c r="R55" i="2" s="1"/>
  <c r="U11" i="2"/>
  <c r="P54" i="2"/>
  <c r="R54" i="2" s="1"/>
  <c r="P40" i="2"/>
  <c r="R40" i="2" s="1"/>
  <c r="U24" i="2"/>
  <c r="U5" i="2"/>
  <c r="V29" i="7"/>
  <c r="P62" i="7"/>
  <c r="R62" i="7" s="1"/>
  <c r="T62" i="7" s="1"/>
  <c r="P94" i="7"/>
  <c r="R94" i="7" s="1"/>
  <c r="T94" i="7" s="1"/>
  <c r="P71" i="7"/>
  <c r="P79" i="7"/>
  <c r="R79" i="7" s="1"/>
  <c r="T79" i="7" s="1"/>
  <c r="P33" i="10"/>
  <c r="R33" i="10" s="1"/>
  <c r="T33" i="10" s="1"/>
  <c r="P62" i="10"/>
  <c r="R62" i="10" s="1"/>
  <c r="T62" i="10" s="1"/>
  <c r="P65" i="10"/>
  <c r="R65" i="10" s="1"/>
  <c r="T65" i="10" s="1"/>
  <c r="P63" i="10"/>
  <c r="R63" i="10" s="1"/>
  <c r="T63" i="10" s="1"/>
  <c r="P22" i="10"/>
  <c r="R22" i="10" s="1"/>
  <c r="T22" i="10" s="1"/>
  <c r="V12" i="7"/>
  <c r="P72" i="7"/>
  <c r="R72" i="7" s="1"/>
  <c r="T72" i="7" s="1"/>
  <c r="P48" i="7"/>
  <c r="P32" i="7"/>
  <c r="R32" i="7" s="1"/>
  <c r="P76" i="7"/>
  <c r="R76" i="7" s="1"/>
  <c r="T76" i="7" s="1"/>
  <c r="P47" i="7"/>
  <c r="R47" i="7" s="1"/>
  <c r="T47" i="7" s="1"/>
  <c r="M13" i="8"/>
  <c r="P73" i="7"/>
  <c r="R73" i="7" s="1"/>
  <c r="T73" i="7" s="1"/>
  <c r="P31" i="7"/>
  <c r="R31" i="7" s="1"/>
  <c r="V5" i="7"/>
  <c r="U28" i="2"/>
  <c r="P70" i="2"/>
  <c r="R70" i="2" s="1"/>
  <c r="P78" i="2"/>
  <c r="P62" i="2"/>
  <c r="R62" i="2" s="1"/>
  <c r="P23" i="2"/>
  <c r="R23" i="2" s="1"/>
  <c r="P41" i="2"/>
  <c r="R41" i="2" s="1"/>
  <c r="P59" i="2"/>
  <c r="R59" i="2" s="1"/>
  <c r="D15" i="7"/>
  <c r="C19" i="7" s="1"/>
  <c r="U3" i="2"/>
  <c r="P53" i="2"/>
  <c r="R53" i="2" s="1"/>
  <c r="U21" i="2"/>
  <c r="E13" i="8"/>
  <c r="V26" i="7"/>
  <c r="P49" i="7"/>
  <c r="U29" i="2"/>
  <c r="P24" i="2"/>
  <c r="R24" i="2" s="1"/>
  <c r="P65" i="2"/>
  <c r="R65" i="2" s="1"/>
  <c r="D16" i="10"/>
  <c r="D19" i="10" s="1"/>
  <c r="P37" i="10"/>
  <c r="R37" i="10" s="1"/>
  <c r="T37" i="10" s="1"/>
  <c r="P56" i="10"/>
  <c r="R56" i="10" s="1"/>
  <c r="T56" i="10" s="1"/>
  <c r="P70" i="10"/>
  <c r="R70" i="10" s="1"/>
  <c r="T70" i="10" s="1"/>
  <c r="P71" i="10"/>
  <c r="R71" i="10" s="1"/>
  <c r="T71" i="10" s="1"/>
  <c r="P34" i="10"/>
  <c r="R34" i="10" s="1"/>
  <c r="T34" i="10" s="1"/>
  <c r="P54" i="10"/>
  <c r="R54" i="10" s="1"/>
  <c r="T54" i="10" s="1"/>
  <c r="V6" i="7"/>
  <c r="P80" i="7"/>
  <c r="R80" i="7" s="1"/>
  <c r="T80" i="7" s="1"/>
  <c r="P38" i="7"/>
  <c r="R38" i="7" s="1"/>
  <c r="T38" i="7" s="1"/>
  <c r="P57" i="7"/>
  <c r="R57" i="7" s="1"/>
  <c r="T57" i="7" s="1"/>
  <c r="P89" i="7"/>
  <c r="R89" i="7" s="1"/>
  <c r="T89" i="7" s="1"/>
  <c r="P78" i="7"/>
  <c r="R78" i="7" s="1"/>
  <c r="T78" i="7" s="1"/>
  <c r="P74" i="7"/>
  <c r="R74" i="7" s="1"/>
  <c r="T74" i="7" s="1"/>
  <c r="P27" i="7"/>
  <c r="R27" i="7" s="1"/>
  <c r="P41" i="7"/>
  <c r="R41" i="7" s="1"/>
  <c r="T41" i="7" s="1"/>
  <c r="P21" i="2"/>
  <c r="R21" i="2" s="1"/>
  <c r="P50" i="2"/>
  <c r="R50" i="2" s="1"/>
  <c r="U9" i="2"/>
  <c r="P66" i="2"/>
  <c r="R66" i="2" s="1"/>
  <c r="P26" i="2"/>
  <c r="R26" i="2" s="1"/>
  <c r="P63" i="2"/>
  <c r="R63" i="2" s="1"/>
  <c r="P35" i="7"/>
  <c r="P47" i="2"/>
  <c r="R47" i="2" s="1"/>
  <c r="P64" i="2"/>
  <c r="R64" i="2" s="1"/>
  <c r="U16" i="2"/>
  <c r="P34" i="7"/>
  <c r="P63" i="7"/>
  <c r="R63" i="7" s="1"/>
  <c r="T63" i="7" s="1"/>
  <c r="P24" i="7"/>
  <c r="R24" i="7" s="1"/>
  <c r="P42" i="7"/>
  <c r="R42" i="7" s="1"/>
  <c r="T42" i="7" s="1"/>
  <c r="P90" i="7"/>
  <c r="R90" i="7" s="1"/>
  <c r="T90" i="7" s="1"/>
  <c r="P81" i="7"/>
  <c r="R81" i="7" s="1"/>
  <c r="T81" i="7" s="1"/>
  <c r="V13" i="7"/>
  <c r="P43" i="2"/>
  <c r="R43" i="2" s="1"/>
  <c r="P72" i="2"/>
  <c r="R72" i="2" s="1"/>
  <c r="P69" i="10"/>
  <c r="R69" i="10" s="1"/>
  <c r="T69" i="10" s="1"/>
  <c r="P64" i="10"/>
  <c r="R64" i="10" s="1"/>
  <c r="T64" i="10" s="1"/>
  <c r="P24" i="10"/>
  <c r="R24" i="10" s="1"/>
  <c r="T24" i="10" s="1"/>
  <c r="P40" i="10"/>
  <c r="R40" i="10" s="1"/>
  <c r="T40" i="10" s="1"/>
  <c r="P88" i="7"/>
  <c r="R88" i="7" s="1"/>
  <c r="T88" i="7" s="1"/>
  <c r="P84" i="7"/>
  <c r="R84" i="7" s="1"/>
  <c r="T84" i="7" s="1"/>
  <c r="V9" i="7"/>
  <c r="V17" i="7"/>
  <c r="P69" i="7"/>
  <c r="R69" i="7" s="1"/>
  <c r="T69" i="7" s="1"/>
  <c r="P23" i="7"/>
  <c r="R23" i="7" s="1"/>
  <c r="P51" i="7"/>
  <c r="R51" i="7" s="1"/>
  <c r="T51" i="7" s="1"/>
  <c r="D16" i="2"/>
  <c r="D19" i="2" s="1"/>
  <c r="P68" i="2"/>
  <c r="R68" i="2" s="1"/>
  <c r="U20" i="2"/>
  <c r="P45" i="2"/>
  <c r="P36" i="2"/>
  <c r="R36" i="2" s="1"/>
  <c r="P83" i="2"/>
  <c r="R83" i="2" s="1"/>
  <c r="U31" i="2"/>
  <c r="P69" i="2"/>
  <c r="R69" i="2" s="1"/>
  <c r="P22" i="2"/>
  <c r="R22" i="2" s="1"/>
  <c r="V28" i="7"/>
  <c r="V18" i="7"/>
  <c r="V32" i="7"/>
  <c r="P65" i="7"/>
  <c r="R65" i="7" s="1"/>
  <c r="T65" i="7" s="1"/>
  <c r="V23" i="7"/>
  <c r="C16" i="2"/>
  <c r="D18" i="2" s="1"/>
  <c r="C16" i="10"/>
  <c r="D18" i="10" s="1"/>
  <c r="O84" i="2"/>
  <c r="O78" i="2"/>
  <c r="O37" i="2"/>
  <c r="O76" i="2"/>
  <c r="O59" i="2"/>
  <c r="O36" i="2"/>
  <c r="O60" i="2"/>
  <c r="O83" i="2"/>
  <c r="O68" i="2"/>
  <c r="O70" i="2"/>
  <c r="O66" i="2"/>
  <c r="O69" i="2"/>
  <c r="O54" i="2"/>
  <c r="O62" i="2"/>
  <c r="O44" i="2"/>
  <c r="O56" i="2"/>
  <c r="O53" i="2"/>
  <c r="O55" i="2"/>
  <c r="O46" i="2"/>
  <c r="O49" i="2"/>
  <c r="O57" i="2"/>
  <c r="O48" i="2"/>
  <c r="O71" i="2"/>
  <c r="O72" i="2"/>
  <c r="O47" i="2"/>
  <c r="O82" i="2"/>
  <c r="O42" i="2"/>
  <c r="O77" i="2"/>
  <c r="O41" i="2"/>
  <c r="O67" i="2"/>
  <c r="O81" i="2"/>
  <c r="O40" i="2"/>
  <c r="O52" i="2"/>
  <c r="O58" i="2"/>
  <c r="O80" i="2"/>
  <c r="O43" i="2"/>
  <c r="O45" i="2"/>
  <c r="O35" i="2"/>
  <c r="O61" i="2"/>
  <c r="O74" i="2"/>
  <c r="O50" i="2"/>
  <c r="O39" i="2"/>
  <c r="O63" i="2"/>
  <c r="O64" i="2"/>
  <c r="O75" i="2"/>
  <c r="O51" i="2"/>
  <c r="O65" i="2"/>
  <c r="O73" i="2"/>
  <c r="C15" i="2"/>
  <c r="C18" i="2" s="1"/>
  <c r="O79" i="2"/>
  <c r="O38" i="2"/>
  <c r="O35" i="10"/>
  <c r="O38" i="10"/>
  <c r="O44" i="10"/>
  <c r="O47" i="10"/>
  <c r="O53" i="10"/>
  <c r="O66" i="10"/>
  <c r="O72" i="10"/>
  <c r="O65" i="10"/>
  <c r="O43" i="10"/>
  <c r="O46" i="10"/>
  <c r="O52" i="10"/>
  <c r="O55" i="10"/>
  <c r="O61" i="10"/>
  <c r="O40" i="10"/>
  <c r="O89" i="10"/>
  <c r="O82" i="10"/>
  <c r="O51" i="10"/>
  <c r="O54" i="10"/>
  <c r="O60" i="10"/>
  <c r="O63" i="10"/>
  <c r="O69" i="10"/>
  <c r="O49" i="10"/>
  <c r="O64" i="10"/>
  <c r="O34" i="10"/>
  <c r="O59" i="10"/>
  <c r="O62" i="10"/>
  <c r="O68" i="10"/>
  <c r="O71" i="10"/>
  <c r="O77" i="10"/>
  <c r="O58" i="10"/>
  <c r="O81" i="10"/>
  <c r="O48" i="10"/>
  <c r="O67" i="10"/>
  <c r="O70" i="10"/>
  <c r="O76" i="10"/>
  <c r="O79" i="10"/>
  <c r="O85" i="10"/>
  <c r="O88" i="10"/>
  <c r="O42" i="10"/>
  <c r="O57" i="10"/>
  <c r="O83" i="10"/>
  <c r="O86" i="10"/>
  <c r="O92" i="10"/>
  <c r="O37" i="10"/>
  <c r="C15" i="10"/>
  <c r="O41" i="10"/>
  <c r="O73" i="10"/>
  <c r="O84" i="10"/>
  <c r="O56" i="10"/>
  <c r="O39" i="10"/>
  <c r="O90" i="10"/>
  <c r="O87" i="10"/>
  <c r="O74" i="10"/>
  <c r="O45" i="10"/>
  <c r="O75" i="10"/>
  <c r="O93" i="10"/>
  <c r="O91" i="10"/>
  <c r="O29" i="10"/>
  <c r="O78" i="10"/>
  <c r="O80" i="10"/>
  <c r="O36" i="10"/>
  <c r="O50" i="10"/>
  <c r="T21" i="10"/>
  <c r="P61" i="10"/>
  <c r="R61" i="10" s="1"/>
  <c r="T61" i="10" s="1"/>
  <c r="P23" i="10"/>
  <c r="R23" i="10" s="1"/>
  <c r="T23" i="10" s="1"/>
  <c r="P35" i="10"/>
  <c r="R35" i="10" s="1"/>
  <c r="T35" i="10" s="1"/>
  <c r="P67" i="10"/>
  <c r="R67" i="10" s="1"/>
  <c r="T67" i="10" s="1"/>
  <c r="P90" i="10"/>
  <c r="R90" i="10" s="1"/>
  <c r="T90" i="10" s="1"/>
  <c r="P60" i="10"/>
  <c r="R60" i="10" s="1"/>
  <c r="T60" i="10" s="1"/>
  <c r="P76" i="10"/>
  <c r="R76" i="10" s="1"/>
  <c r="T76" i="10" s="1"/>
  <c r="P46" i="10"/>
  <c r="R46" i="10" s="1"/>
  <c r="T46" i="10" s="1"/>
  <c r="P84" i="10"/>
  <c r="R84" i="10" s="1"/>
  <c r="T84" i="10" s="1"/>
  <c r="P27" i="10"/>
  <c r="R27" i="10" s="1"/>
  <c r="T27" i="10" s="1"/>
  <c r="P82" i="10"/>
  <c r="R82" i="10" s="1"/>
  <c r="T82" i="10" s="1"/>
  <c r="P66" i="10"/>
  <c r="R66" i="10" s="1"/>
  <c r="T66" i="10" s="1"/>
  <c r="C13" i="8"/>
  <c r="P13" i="8"/>
  <c r="D13" i="8"/>
  <c r="O13" i="8"/>
  <c r="G13" i="8"/>
  <c r="H13" i="8"/>
  <c r="F13" i="8"/>
  <c r="Q13" i="8"/>
  <c r="B15" i="8"/>
  <c r="I13" i="8"/>
  <c r="U19" i="2"/>
  <c r="P73" i="2"/>
  <c r="R73" i="2" s="1"/>
  <c r="P37" i="2"/>
  <c r="R37" i="2" s="1"/>
  <c r="P48" i="2"/>
  <c r="R48" i="2" s="1"/>
  <c r="U18" i="2"/>
  <c r="U6" i="2"/>
  <c r="P85" i="5"/>
  <c r="R85" i="5" s="1"/>
  <c r="T85" i="5" s="1"/>
  <c r="P82" i="5"/>
  <c r="R82" i="5" s="1"/>
  <c r="T82" i="5" s="1"/>
  <c r="P76" i="5"/>
  <c r="R76" i="5" s="1"/>
  <c r="T76" i="5" s="1"/>
  <c r="P64" i="5"/>
  <c r="R64" i="5" s="1"/>
  <c r="T64" i="5" s="1"/>
  <c r="P50" i="5"/>
  <c r="R50" i="5" s="1"/>
  <c r="T50" i="5" s="1"/>
  <c r="P47" i="5"/>
  <c r="R47" i="5" s="1"/>
  <c r="T47" i="5" s="1"/>
  <c r="V31" i="7"/>
  <c r="V20" i="7"/>
  <c r="P98" i="7"/>
  <c r="R98" i="7" s="1"/>
  <c r="T98" i="7" s="1"/>
  <c r="P85" i="7"/>
  <c r="R85" i="7" s="1"/>
  <c r="T85" i="7" s="1"/>
  <c r="P68" i="7"/>
  <c r="R68" i="7" s="1"/>
  <c r="T68" i="7" s="1"/>
  <c r="P58" i="7"/>
  <c r="R58" i="7" s="1"/>
  <c r="T58" i="7" s="1"/>
  <c r="P50" i="7"/>
  <c r="R50" i="7" s="1"/>
  <c r="T50" i="7" s="1"/>
  <c r="V8" i="7"/>
  <c r="P92" i="10"/>
  <c r="R92" i="10" s="1"/>
  <c r="T92" i="10" s="1"/>
  <c r="P74" i="10"/>
  <c r="R74" i="10" s="1"/>
  <c r="T74" i="10" s="1"/>
  <c r="P58" i="10"/>
  <c r="R58" i="10" s="1"/>
  <c r="T58" i="10" s="1"/>
  <c r="E1" i="10"/>
  <c r="P93" i="7"/>
  <c r="R93" i="7" s="1"/>
  <c r="T93" i="7" s="1"/>
  <c r="P77" i="7"/>
  <c r="R77" i="7" s="1"/>
  <c r="T77" i="7" s="1"/>
  <c r="P60" i="7"/>
  <c r="R60" i="7" s="1"/>
  <c r="T60" i="7" s="1"/>
  <c r="P26" i="7"/>
  <c r="R26" i="7" s="1"/>
  <c r="P91" i="7"/>
  <c r="R91" i="7" s="1"/>
  <c r="T91" i="7" s="1"/>
  <c r="P75" i="7"/>
  <c r="R75" i="7" s="1"/>
  <c r="T75" i="7" s="1"/>
  <c r="P56" i="7"/>
  <c r="R56" i="7" s="1"/>
  <c r="T56" i="7" s="1"/>
  <c r="P46" i="7"/>
  <c r="R46" i="7" s="1"/>
  <c r="T46" i="7" s="1"/>
  <c r="P40" i="7"/>
  <c r="R40" i="7" s="1"/>
  <c r="T40" i="7" s="1"/>
  <c r="V3" i="7"/>
  <c r="P47" i="10"/>
  <c r="R47" i="10" s="1"/>
  <c r="T47" i="10" s="1"/>
  <c r="U15" i="2"/>
  <c r="P80" i="2"/>
  <c r="U4" i="2"/>
  <c r="U32" i="2"/>
  <c r="U10" i="2"/>
  <c r="P34" i="5"/>
  <c r="R34" i="5" s="1"/>
  <c r="T34" i="5" s="1"/>
  <c r="P86" i="5"/>
  <c r="R86" i="5" s="1"/>
  <c r="T86" i="5" s="1"/>
  <c r="P73" i="5"/>
  <c r="R73" i="5" s="1"/>
  <c r="T73" i="5" s="1"/>
  <c r="P60" i="5"/>
  <c r="R60" i="5" s="1"/>
  <c r="T60" i="5" s="1"/>
  <c r="P37" i="5"/>
  <c r="R37" i="5" s="1"/>
  <c r="T37" i="5" s="1"/>
  <c r="P97" i="7"/>
  <c r="R97" i="7" s="1"/>
  <c r="T97" i="7" s="1"/>
  <c r="P83" i="7"/>
  <c r="R83" i="7" s="1"/>
  <c r="T83" i="7" s="1"/>
  <c r="P66" i="7"/>
  <c r="R66" i="7" s="1"/>
  <c r="T66" i="7" s="1"/>
  <c r="P54" i="7"/>
  <c r="R54" i="7" s="1"/>
  <c r="T54" i="7" s="1"/>
  <c r="P36" i="7"/>
  <c r="R36" i="7" s="1"/>
  <c r="P91" i="10"/>
  <c r="R91" i="10" s="1"/>
  <c r="T91" i="10" s="1"/>
  <c r="P68" i="10"/>
  <c r="R68" i="10" s="1"/>
  <c r="T68" i="10" s="1"/>
  <c r="P55" i="10"/>
  <c r="R55" i="10" s="1"/>
  <c r="T55" i="10" s="1"/>
  <c r="P51" i="10"/>
  <c r="R51" i="10" s="1"/>
  <c r="T51" i="10" s="1"/>
  <c r="P50" i="10"/>
  <c r="R50" i="10" s="1"/>
  <c r="T50" i="10" s="1"/>
  <c r="P83" i="10"/>
  <c r="R83" i="10" s="1"/>
  <c r="T83" i="10" s="1"/>
  <c r="P39" i="10"/>
  <c r="R39" i="10" s="1"/>
  <c r="T39" i="10" s="1"/>
  <c r="P76" i="2"/>
  <c r="P28" i="2"/>
  <c r="R28" i="2" s="1"/>
  <c r="U25" i="2"/>
  <c r="P75" i="2"/>
  <c r="R75" i="2" s="1"/>
  <c r="P39" i="2"/>
  <c r="R39" i="2" s="1"/>
  <c r="U26" i="2"/>
  <c r="P97" i="5"/>
  <c r="R97" i="5" s="1"/>
  <c r="T97" i="5" s="1"/>
  <c r="P89" i="5"/>
  <c r="R89" i="5" s="1"/>
  <c r="T89" i="5" s="1"/>
  <c r="P81" i="5"/>
  <c r="R81" i="5" s="1"/>
  <c r="T81" i="5" s="1"/>
  <c r="P78" i="5"/>
  <c r="R78" i="5" s="1"/>
  <c r="T78" i="5" s="1"/>
  <c r="P68" i="5"/>
  <c r="R68" i="5" s="1"/>
  <c r="T68" i="5" s="1"/>
  <c r="V33" i="7"/>
  <c r="V25" i="7"/>
  <c r="V21" i="7"/>
  <c r="V14" i="7"/>
  <c r="P87" i="7"/>
  <c r="R87" i="7" s="1"/>
  <c r="T87" i="7" s="1"/>
  <c r="P70" i="7"/>
  <c r="R70" i="7" s="1"/>
  <c r="T70" i="7" s="1"/>
  <c r="P52" i="7"/>
  <c r="R52" i="7" s="1"/>
  <c r="T52" i="7" s="1"/>
  <c r="P75" i="10"/>
  <c r="R75" i="10" s="1"/>
  <c r="T75" i="10" s="1"/>
  <c r="P59" i="10"/>
  <c r="R59" i="10" s="1"/>
  <c r="T59" i="10" s="1"/>
  <c r="P43" i="10"/>
  <c r="R43" i="10" s="1"/>
  <c r="T43" i="10" s="1"/>
  <c r="P42" i="10"/>
  <c r="R42" i="10" s="1"/>
  <c r="T42" i="10" s="1"/>
  <c r="P31" i="10"/>
  <c r="R31" i="10" s="1"/>
  <c r="T31" i="10" s="1"/>
  <c r="C11" i="7"/>
  <c r="E18" i="8"/>
  <c r="C12" i="7"/>
  <c r="J18" i="8"/>
  <c r="I18" i="8"/>
  <c r="C18" i="8"/>
  <c r="G18" i="8"/>
  <c r="D18" i="8"/>
  <c r="H18" i="8"/>
  <c r="F18" i="8"/>
  <c r="O21" i="7" l="1"/>
  <c r="O29" i="7"/>
  <c r="O37" i="7"/>
  <c r="O22" i="7"/>
  <c r="O30" i="7"/>
  <c r="O38" i="7"/>
  <c r="O23" i="7"/>
  <c r="O31" i="7"/>
  <c r="O39" i="7"/>
  <c r="O24" i="7"/>
  <c r="O32" i="7"/>
  <c r="O40" i="7"/>
  <c r="O25" i="7"/>
  <c r="O33" i="7"/>
  <c r="O41" i="7"/>
  <c r="O44" i="7"/>
  <c r="O26" i="7"/>
  <c r="O34" i="7"/>
  <c r="O42" i="7"/>
  <c r="O36" i="7"/>
  <c r="O27" i="7"/>
  <c r="O35" i="7"/>
  <c r="O43" i="7"/>
  <c r="O28" i="7"/>
  <c r="C16" i="7"/>
  <c r="D18" i="7" s="1"/>
  <c r="O99" i="7"/>
  <c r="O54" i="7"/>
  <c r="O62" i="7"/>
  <c r="O70" i="7"/>
  <c r="O46" i="7"/>
  <c r="O50" i="7"/>
  <c r="O66" i="7"/>
  <c r="C15" i="7"/>
  <c r="C18" i="7" s="1"/>
  <c r="O81" i="7"/>
  <c r="O91" i="7"/>
  <c r="O57" i="7"/>
  <c r="O60" i="7"/>
  <c r="O77" i="7"/>
  <c r="O71" i="7"/>
  <c r="O73" i="7"/>
  <c r="O86" i="7"/>
  <c r="O75" i="7"/>
  <c r="O56" i="7"/>
  <c r="O92" i="7"/>
  <c r="O97" i="7"/>
  <c r="O98" i="7"/>
  <c r="O68" i="7"/>
  <c r="O65" i="7"/>
  <c r="O90" i="7"/>
  <c r="O67" i="7"/>
  <c r="O53" i="7"/>
  <c r="O82" i="7"/>
  <c r="O64" i="7"/>
  <c r="O80" i="7"/>
  <c r="O96" i="7"/>
  <c r="O45" i="7"/>
  <c r="O89" i="7"/>
  <c r="O83" i="7"/>
  <c r="O61" i="7"/>
  <c r="O51" i="7"/>
  <c r="O88" i="7"/>
  <c r="O79" i="7"/>
  <c r="O87" i="7"/>
  <c r="O95" i="7"/>
  <c r="O74" i="7"/>
  <c r="O49" i="7"/>
  <c r="O52" i="7"/>
  <c r="O69" i="7"/>
  <c r="O78" i="7"/>
  <c r="O55" i="7"/>
  <c r="O48" i="7"/>
  <c r="O93" i="7"/>
  <c r="O63" i="7"/>
  <c r="O72" i="7"/>
  <c r="O59" i="7"/>
  <c r="O58" i="7"/>
  <c r="O47" i="7"/>
  <c r="O94" i="7"/>
  <c r="O84" i="7"/>
  <c r="O76" i="7"/>
  <c r="O85" i="7"/>
  <c r="K99" i="7"/>
  <c r="W5" i="5"/>
  <c r="V6" i="5"/>
  <c r="R96" i="5"/>
  <c r="T96" i="5" s="1"/>
  <c r="R90" i="5"/>
  <c r="T90" i="5" s="1"/>
  <c r="G26" i="5"/>
  <c r="H26" i="5" s="1"/>
  <c r="P26" i="5"/>
  <c r="R26" i="5" s="1"/>
  <c r="T26" i="5" s="1"/>
  <c r="R71" i="5"/>
  <c r="T71" i="5" s="1"/>
  <c r="P51" i="5"/>
  <c r="G51" i="5"/>
  <c r="I51" i="5" s="1"/>
  <c r="P75" i="5"/>
  <c r="R75" i="5" s="1"/>
  <c r="T75" i="5" s="1"/>
  <c r="G75" i="5"/>
  <c r="R87" i="5"/>
  <c r="T87" i="5" s="1"/>
  <c r="R21" i="5"/>
  <c r="T21" i="5" s="1"/>
  <c r="R25" i="5"/>
  <c r="T25" i="5" s="1"/>
  <c r="R83" i="5"/>
  <c r="T83" i="5" s="1"/>
  <c r="R74" i="5"/>
  <c r="T74" i="5" s="1"/>
  <c r="R38" i="5"/>
  <c r="T38" i="5" s="1"/>
  <c r="R41" i="5"/>
  <c r="T41" i="5" s="1"/>
  <c r="R27" i="5"/>
  <c r="T27" i="5" s="1"/>
  <c r="R28" i="5"/>
  <c r="T28" i="5" s="1"/>
  <c r="R65" i="5"/>
  <c r="T65" i="5" s="1"/>
  <c r="R39" i="5"/>
  <c r="T39" i="5" s="1"/>
  <c r="R80" i="5"/>
  <c r="T80" i="5" s="1"/>
  <c r="R63" i="5"/>
  <c r="T63" i="5" s="1"/>
  <c r="R35" i="5"/>
  <c r="T35" i="5" s="1"/>
  <c r="R24" i="5"/>
  <c r="T24" i="5" s="1"/>
  <c r="R45" i="5"/>
  <c r="T45" i="5" s="1"/>
  <c r="R32" i="5"/>
  <c r="T32" i="5" s="1"/>
  <c r="R62" i="5"/>
  <c r="T62" i="5" s="1"/>
  <c r="R53" i="5"/>
  <c r="T53" i="5" s="1"/>
  <c r="R56" i="5"/>
  <c r="T56" i="5" s="1"/>
  <c r="J62" i="5"/>
  <c r="C14" i="7"/>
  <c r="E14" i="7"/>
  <c r="E14" i="2"/>
  <c r="O1" i="8"/>
  <c r="O6" i="8"/>
  <c r="O4" i="8"/>
  <c r="O5" i="8"/>
  <c r="O3" i="8"/>
  <c r="O2" i="8"/>
  <c r="C14" i="10"/>
  <c r="C18" i="10"/>
  <c r="F18" i="10"/>
  <c r="F19" i="10" s="1"/>
  <c r="E14" i="10"/>
  <c r="C11" i="5"/>
  <c r="C12" i="5"/>
  <c r="O98" i="5" l="1"/>
  <c r="F6" i="7"/>
  <c r="F8" i="7" s="1"/>
  <c r="V7" i="5"/>
  <c r="W6" i="5"/>
  <c r="O21" i="5"/>
  <c r="O29" i="5"/>
  <c r="O22" i="5"/>
  <c r="O30" i="5"/>
  <c r="O23" i="5"/>
  <c r="O31" i="5"/>
  <c r="O24" i="5"/>
  <c r="O32" i="5"/>
  <c r="O25" i="5"/>
  <c r="O33" i="5"/>
  <c r="O26" i="5"/>
  <c r="O34" i="5"/>
  <c r="O27" i="5"/>
  <c r="O35" i="5"/>
  <c r="O28" i="5"/>
  <c r="O37" i="5"/>
  <c r="O84" i="5"/>
  <c r="O59" i="5"/>
  <c r="O86" i="5"/>
  <c r="O47" i="5"/>
  <c r="O87" i="5"/>
  <c r="O40" i="5"/>
  <c r="O39" i="5"/>
  <c r="O91" i="5"/>
  <c r="O53" i="5"/>
  <c r="O72" i="5"/>
  <c r="O82" i="5"/>
  <c r="O43" i="5"/>
  <c r="O85" i="5"/>
  <c r="O83" i="5"/>
  <c r="O67" i="5"/>
  <c r="O61" i="5"/>
  <c r="O77" i="5"/>
  <c r="O38" i="5"/>
  <c r="O56" i="5"/>
  <c r="O50" i="5"/>
  <c r="O94" i="5"/>
  <c r="O90" i="5"/>
  <c r="O74" i="5"/>
  <c r="O54" i="5"/>
  <c r="O41" i="5"/>
  <c r="O76" i="5"/>
  <c r="O75" i="5"/>
  <c r="O66" i="5"/>
  <c r="O49" i="5"/>
  <c r="O73" i="5"/>
  <c r="O51" i="5"/>
  <c r="O96" i="5"/>
  <c r="O63" i="5"/>
  <c r="O60" i="5"/>
  <c r="O92" i="5"/>
  <c r="O62" i="5"/>
  <c r="O36" i="5"/>
  <c r="O64" i="5"/>
  <c r="O58" i="5"/>
  <c r="O48" i="5"/>
  <c r="O78" i="5"/>
  <c r="O57" i="5"/>
  <c r="O52" i="5"/>
  <c r="O97" i="5"/>
  <c r="O44" i="5"/>
  <c r="O95" i="5"/>
  <c r="O68" i="5"/>
  <c r="O42" i="5"/>
  <c r="O70" i="5"/>
  <c r="O79" i="5"/>
  <c r="O55" i="5"/>
  <c r="O89" i="5"/>
  <c r="C15" i="5"/>
  <c r="C18" i="5" s="1"/>
  <c r="O69" i="5"/>
  <c r="O80" i="5"/>
  <c r="O88" i="5"/>
  <c r="O46" i="5"/>
  <c r="O81" i="5"/>
  <c r="O45" i="5"/>
  <c r="O65" i="5"/>
  <c r="O71" i="5"/>
  <c r="O93" i="5"/>
  <c r="C16" i="5"/>
  <c r="D18" i="5" s="1"/>
  <c r="R51" i="5"/>
  <c r="T51" i="5" s="1"/>
  <c r="C14" i="5" s="1"/>
  <c r="K75" i="5"/>
  <c r="E14" i="5"/>
  <c r="O7" i="8"/>
  <c r="E6" i="8" s="1"/>
  <c r="P69" i="8"/>
  <c r="P87" i="8"/>
  <c r="P55" i="8"/>
  <c r="P74" i="8"/>
  <c r="P66" i="8"/>
  <c r="P40" i="8"/>
  <c r="P39" i="8"/>
  <c r="P25" i="8"/>
  <c r="P29" i="8"/>
  <c r="P65" i="8"/>
  <c r="P83" i="8"/>
  <c r="P51" i="8"/>
  <c r="P58" i="8"/>
  <c r="P50" i="8"/>
  <c r="P31" i="8"/>
  <c r="P32" i="8"/>
  <c r="P22" i="8"/>
  <c r="P23" i="8"/>
  <c r="P93" i="8"/>
  <c r="P61" i="8"/>
  <c r="P79" i="8"/>
  <c r="P47" i="8"/>
  <c r="P42" i="8"/>
  <c r="P28" i="8"/>
  <c r="P84" i="8"/>
  <c r="P27" i="8"/>
  <c r="P44" i="8"/>
  <c r="P76" i="8"/>
  <c r="P89" i="8"/>
  <c r="P57" i="8"/>
  <c r="P75" i="8"/>
  <c r="P43" i="8"/>
  <c r="P24" i="8"/>
  <c r="P92" i="8"/>
  <c r="P52" i="8"/>
  <c r="P68" i="8"/>
  <c r="P34" i="8"/>
  <c r="P85" i="8"/>
  <c r="P53" i="8"/>
  <c r="P71" i="8"/>
  <c r="P78" i="8"/>
  <c r="P86" i="8"/>
  <c r="P60" i="8"/>
  <c r="P80" i="8"/>
  <c r="P37" i="8"/>
  <c r="P21" i="8"/>
  <c r="P49" i="8"/>
  <c r="P90" i="8"/>
  <c r="P36" i="8"/>
  <c r="P35" i="8"/>
  <c r="P45" i="8"/>
  <c r="P70" i="8"/>
  <c r="P72" i="8"/>
  <c r="P63" i="8"/>
  <c r="P73" i="8"/>
  <c r="P91" i="8"/>
  <c r="P54" i="8"/>
  <c r="P30" i="8"/>
  <c r="P38" i="8"/>
  <c r="P67" i="8"/>
  <c r="P82" i="8"/>
  <c r="P64" i="8"/>
  <c r="P33" i="8"/>
  <c r="P81" i="8"/>
  <c r="P59" i="8"/>
  <c r="P88" i="8"/>
  <c r="P41" i="8"/>
  <c r="P48" i="8"/>
  <c r="P77" i="8"/>
  <c r="P62" i="8"/>
  <c r="P56" i="8"/>
  <c r="P26" i="8"/>
  <c r="P46" i="8"/>
  <c r="Q88" i="8"/>
  <c r="Q31" i="8"/>
  <c r="Q45" i="8"/>
  <c r="Q37" i="8"/>
  <c r="Q70" i="8"/>
  <c r="Q87" i="8"/>
  <c r="Q30" i="8"/>
  <c r="Q46" i="8"/>
  <c r="Q36" i="8"/>
  <c r="Q92" i="8"/>
  <c r="Q81" i="8"/>
  <c r="Q25" i="8"/>
  <c r="Q89" i="8"/>
  <c r="Q33" i="8"/>
  <c r="Q63" i="8"/>
  <c r="Q62" i="8"/>
  <c r="Q82" i="8"/>
  <c r="Q28" i="8"/>
  <c r="Q51" i="8"/>
  <c r="Q85" i="8"/>
  <c r="Q72" i="8"/>
  <c r="Q93" i="8"/>
  <c r="Q80" i="8"/>
  <c r="Q29" i="8"/>
  <c r="Q38" i="8"/>
  <c r="Q55" i="8"/>
  <c r="Q75" i="8"/>
  <c r="Q27" i="8"/>
  <c r="Q76" i="8"/>
  <c r="Q65" i="8"/>
  <c r="Q84" i="8"/>
  <c r="Q73" i="8"/>
  <c r="Q21" i="8"/>
  <c r="Q26" i="8"/>
  <c r="Q34" i="8"/>
  <c r="Q50" i="8"/>
  <c r="Q32" i="8"/>
  <c r="Q69" i="8"/>
  <c r="Q56" i="8"/>
  <c r="Q77" i="8"/>
  <c r="Q64" i="8"/>
  <c r="Q74" i="8"/>
  <c r="Q23" i="8"/>
  <c r="Q86" i="8"/>
  <c r="Q43" i="8"/>
  <c r="Q90" i="8"/>
  <c r="Q44" i="8"/>
  <c r="Q48" i="8"/>
  <c r="Q79" i="8"/>
  <c r="Q83" i="8"/>
  <c r="Q78" i="8"/>
  <c r="Q59" i="8"/>
  <c r="Q49" i="8"/>
  <c r="Q41" i="8"/>
  <c r="Q54" i="8"/>
  <c r="Q39" i="8"/>
  <c r="Q67" i="8"/>
  <c r="Q47" i="8"/>
  <c r="Q68" i="8"/>
  <c r="Q24" i="8"/>
  <c r="Q35" i="8"/>
  <c r="Q42" i="8"/>
  <c r="Q22" i="8"/>
  <c r="Q40" i="8"/>
  <c r="Q57" i="8"/>
  <c r="Q61" i="8"/>
  <c r="Q91" i="8"/>
  <c r="Q71" i="8"/>
  <c r="Q53" i="8"/>
  <c r="Q60" i="8"/>
  <c r="Q52" i="8"/>
  <c r="Q66" i="8"/>
  <c r="Q58" i="8"/>
  <c r="O48" i="8"/>
  <c r="O38" i="8"/>
  <c r="O56" i="8"/>
  <c r="O43" i="8"/>
  <c r="O46" i="8"/>
  <c r="O42" i="8"/>
  <c r="O26" i="8"/>
  <c r="O86" i="8"/>
  <c r="O92" i="8"/>
  <c r="O34" i="8"/>
  <c r="O47" i="8"/>
  <c r="O40" i="8"/>
  <c r="O35" i="8"/>
  <c r="O33" i="8"/>
  <c r="O90" i="8"/>
  <c r="O61" i="8"/>
  <c r="O69" i="8"/>
  <c r="O83" i="8"/>
  <c r="O30" i="8"/>
  <c r="O91" i="8"/>
  <c r="O36" i="8"/>
  <c r="O28" i="8"/>
  <c r="O77" i="8"/>
  <c r="O65" i="8"/>
  <c r="O54" i="8"/>
  <c r="O62" i="8"/>
  <c r="O87" i="8"/>
  <c r="O76" i="8"/>
  <c r="O23" i="8"/>
  <c r="O84" i="8"/>
  <c r="O32" i="8"/>
  <c r="O25" i="8"/>
  <c r="O70" i="8"/>
  <c r="O58" i="8"/>
  <c r="O39" i="8"/>
  <c r="O31" i="8"/>
  <c r="O80" i="8"/>
  <c r="O67" i="8"/>
  <c r="O88" i="8"/>
  <c r="O75" i="8"/>
  <c r="O27" i="8"/>
  <c r="O22" i="8"/>
  <c r="O45" i="8"/>
  <c r="O41" i="8"/>
  <c r="O89" i="8"/>
  <c r="O71" i="8"/>
  <c r="O63" i="8"/>
  <c r="O74" i="8"/>
  <c r="O82" i="8"/>
  <c r="O64" i="8"/>
  <c r="O68" i="8"/>
  <c r="O49" i="8"/>
  <c r="O57" i="8"/>
  <c r="O93" i="8"/>
  <c r="O55" i="8"/>
  <c r="O59" i="8"/>
  <c r="O73" i="8"/>
  <c r="O50" i="8"/>
  <c r="O51" i="8"/>
  <c r="O60" i="8"/>
  <c r="O52" i="8"/>
  <c r="O66" i="8"/>
  <c r="O37" i="8"/>
  <c r="O85" i="8"/>
  <c r="O72" i="8"/>
  <c r="O29" i="8"/>
  <c r="O44" i="8"/>
  <c r="O78" i="8"/>
  <c r="O24" i="8"/>
  <c r="O79" i="8"/>
  <c r="O53" i="8"/>
  <c r="O21" i="8"/>
  <c r="O81" i="8"/>
  <c r="P18" i="8"/>
  <c r="Q18" i="8"/>
  <c r="O18" i="8"/>
  <c r="F7" i="7" l="1"/>
  <c r="V8" i="5"/>
  <c r="W7" i="5"/>
  <c r="F6" i="5"/>
  <c r="F7" i="5" s="1"/>
  <c r="E5" i="8"/>
  <c r="J5" i="8" s="1"/>
  <c r="E9" i="8"/>
  <c r="E10" i="8" s="1"/>
  <c r="J6" i="8"/>
  <c r="E4" i="8"/>
  <c r="W8" i="5" l="1"/>
  <c r="V9" i="5"/>
  <c r="F8" i="5"/>
  <c r="V18" i="8"/>
  <c r="M75" i="8"/>
  <c r="R75" i="8" s="1"/>
  <c r="V14" i="8"/>
  <c r="M36" i="8"/>
  <c r="N36" i="8" s="1"/>
  <c r="M63" i="8"/>
  <c r="N63" i="8" s="1"/>
  <c r="V4" i="8"/>
  <c r="M23" i="8"/>
  <c r="R23" i="8" s="1"/>
  <c r="V15" i="8"/>
  <c r="M62" i="8"/>
  <c r="N62" i="8" s="1"/>
  <c r="M46" i="8"/>
  <c r="N46" i="8" s="1"/>
  <c r="M40" i="8"/>
  <c r="R40" i="8" s="1"/>
  <c r="M41" i="8"/>
  <c r="N41" i="8" s="1"/>
  <c r="M56" i="8"/>
  <c r="R56" i="8" s="1"/>
  <c r="M77" i="8"/>
  <c r="V23" i="8"/>
  <c r="V21" i="8"/>
  <c r="M80" i="8"/>
  <c r="N80" i="8" s="1"/>
  <c r="V5" i="8"/>
  <c r="M29" i="8"/>
  <c r="R29" i="8" s="1"/>
  <c r="M58" i="8"/>
  <c r="R58" i="8" s="1"/>
  <c r="M74" i="8"/>
  <c r="N74" i="8" s="1"/>
  <c r="M65" i="8"/>
  <c r="R65" i="8" s="1"/>
  <c r="M89" i="8"/>
  <c r="R89" i="8" s="1"/>
  <c r="V10" i="8"/>
  <c r="V20" i="8"/>
  <c r="M90" i="8"/>
  <c r="N90" i="8" s="1"/>
  <c r="V11" i="8"/>
  <c r="M67" i="8"/>
  <c r="R67" i="8" s="1"/>
  <c r="M32" i="8"/>
  <c r="N32" i="8" s="1"/>
  <c r="M35" i="8"/>
  <c r="N35" i="8" s="1"/>
  <c r="M39" i="8"/>
  <c r="R39" i="8" s="1"/>
  <c r="M31" i="8"/>
  <c r="R31" i="8" s="1"/>
  <c r="M60" i="8"/>
  <c r="N60" i="8" s="1"/>
  <c r="M87" i="8"/>
  <c r="N87" i="8" s="1"/>
  <c r="M68" i="8"/>
  <c r="R68" i="8" s="1"/>
  <c r="V3" i="8"/>
  <c r="M82" i="8"/>
  <c r="N82" i="8" s="1"/>
  <c r="V9" i="8"/>
  <c r="M47" i="8"/>
  <c r="R47" i="8" s="1"/>
  <c r="V16" i="8"/>
  <c r="M30" i="8"/>
  <c r="N30" i="8" s="1"/>
  <c r="M59" i="8"/>
  <c r="R59" i="8" s="1"/>
  <c r="M34" i="8"/>
  <c r="R34" i="8" s="1"/>
  <c r="M79" i="8"/>
  <c r="R79" i="8" s="1"/>
  <c r="M50" i="8"/>
  <c r="R50" i="8" s="1"/>
  <c r="M27" i="8"/>
  <c r="N27" i="8" s="1"/>
  <c r="M33" i="8"/>
  <c r="N33" i="8" s="1"/>
  <c r="M85" i="8"/>
  <c r="N85" i="8" s="1"/>
  <c r="V25" i="8"/>
  <c r="M78" i="8"/>
  <c r="R78" i="8" s="1"/>
  <c r="M72" i="8"/>
  <c r="R72" i="8" s="1"/>
  <c r="V17" i="8"/>
  <c r="M61" i="8"/>
  <c r="R61" i="8" s="1"/>
  <c r="M93" i="8"/>
  <c r="N93" i="8" s="1"/>
  <c r="V22" i="8"/>
  <c r="M28" i="8"/>
  <c r="N28" i="8" s="1"/>
  <c r="M54" i="8"/>
  <c r="R54" i="8" s="1"/>
  <c r="M44" i="8"/>
  <c r="R44" i="8" s="1"/>
  <c r="V2" i="8"/>
  <c r="V19" i="8"/>
  <c r="M64" i="8"/>
  <c r="R64" i="8" s="1"/>
  <c r="M26" i="8"/>
  <c r="N26" i="8" s="1"/>
  <c r="M69" i="8"/>
  <c r="N69" i="8" s="1"/>
  <c r="V8" i="8"/>
  <c r="M25" i="8"/>
  <c r="M70" i="8"/>
  <c r="R70" i="8" s="1"/>
  <c r="V26" i="8"/>
  <c r="M92" i="8"/>
  <c r="N92" i="8" s="1"/>
  <c r="M45" i="8"/>
  <c r="R45" i="8" s="1"/>
  <c r="M83" i="8"/>
  <c r="N83" i="8" s="1"/>
  <c r="V7" i="8"/>
  <c r="V12" i="8"/>
  <c r="M49" i="8"/>
  <c r="N49" i="8" s="1"/>
  <c r="M73" i="8"/>
  <c r="N73" i="8" s="1"/>
  <c r="M21" i="8"/>
  <c r="R21" i="8" s="1"/>
  <c r="M53" i="8"/>
  <c r="N53" i="8" s="1"/>
  <c r="V24" i="8"/>
  <c r="M42" i="8"/>
  <c r="R42" i="8" s="1"/>
  <c r="M86" i="8"/>
  <c r="N86" i="8" s="1"/>
  <c r="V27" i="8"/>
  <c r="M24" i="8"/>
  <c r="R24" i="8" s="1"/>
  <c r="M57" i="8"/>
  <c r="N57" i="8" s="1"/>
  <c r="M88" i="8"/>
  <c r="R88" i="8" s="1"/>
  <c r="M76" i="8"/>
  <c r="N76" i="8" s="1"/>
  <c r="M52" i="8"/>
  <c r="N52" i="8" s="1"/>
  <c r="V28" i="8"/>
  <c r="M81" i="8"/>
  <c r="N81" i="8" s="1"/>
  <c r="M48" i="8"/>
  <c r="N48" i="8" s="1"/>
  <c r="V6" i="8"/>
  <c r="M55" i="8"/>
  <c r="N55" i="8" s="1"/>
  <c r="M71" i="8"/>
  <c r="R71" i="8" s="1"/>
  <c r="M38" i="8"/>
  <c r="R38" i="8" s="1"/>
  <c r="M37" i="8"/>
  <c r="N37" i="8" s="1"/>
  <c r="M22" i="8"/>
  <c r="R22" i="8" s="1"/>
  <c r="M84" i="8"/>
  <c r="R84" i="8" s="1"/>
  <c r="R85" i="8"/>
  <c r="M51" i="8"/>
  <c r="V13" i="8"/>
  <c r="M66" i="8"/>
  <c r="M91" i="8"/>
  <c r="M43" i="8"/>
  <c r="R46" i="8" l="1"/>
  <c r="N40" i="8"/>
  <c r="R87" i="8"/>
  <c r="N78" i="8"/>
  <c r="N29" i="8"/>
  <c r="N68" i="8"/>
  <c r="R90" i="8"/>
  <c r="N34" i="8"/>
  <c r="N59" i="8"/>
  <c r="W9" i="5"/>
  <c r="V10" i="5"/>
  <c r="N75" i="8"/>
  <c r="N72" i="8"/>
  <c r="R80" i="8"/>
  <c r="R62" i="8"/>
  <c r="R60" i="8"/>
  <c r="R30" i="8"/>
  <c r="N58" i="8"/>
  <c r="N88" i="8"/>
  <c r="N79" i="8"/>
  <c r="R27" i="8"/>
  <c r="R93" i="8"/>
  <c r="N56" i="8"/>
  <c r="R32" i="8"/>
  <c r="N44" i="8"/>
  <c r="R26" i="8"/>
  <c r="N21" i="8"/>
  <c r="R92" i="8"/>
  <c r="N38" i="8"/>
  <c r="N50" i="8"/>
  <c r="R82" i="8"/>
  <c r="N64" i="8"/>
  <c r="R74" i="8"/>
  <c r="N67" i="8"/>
  <c r="N31" i="8"/>
  <c r="R63" i="8"/>
  <c r="R76" i="8"/>
  <c r="R41" i="8"/>
  <c r="N61" i="8"/>
  <c r="R36" i="8"/>
  <c r="N71" i="8"/>
  <c r="N42" i="8"/>
  <c r="N65" i="8"/>
  <c r="R35" i="8"/>
  <c r="N47" i="8"/>
  <c r="N89" i="8"/>
  <c r="N39" i="8"/>
  <c r="R86" i="8"/>
  <c r="N23" i="8"/>
  <c r="R48" i="8"/>
  <c r="R77" i="8"/>
  <c r="N77" i="8"/>
  <c r="R69" i="8"/>
  <c r="R33" i="8"/>
  <c r="R81" i="8"/>
  <c r="R53" i="8"/>
  <c r="N70" i="8"/>
  <c r="R73" i="8"/>
  <c r="N54" i="8"/>
  <c r="R55" i="8"/>
  <c r="R49" i="8"/>
  <c r="R28" i="8"/>
  <c r="N24" i="8"/>
  <c r="R57" i="8"/>
  <c r="R83" i="8"/>
  <c r="N45" i="8"/>
  <c r="N22" i="8"/>
  <c r="R37" i="8"/>
  <c r="R52" i="8"/>
  <c r="N25" i="8"/>
  <c r="R25" i="8"/>
  <c r="N84" i="8"/>
  <c r="R43" i="8"/>
  <c r="N43" i="8"/>
  <c r="R66" i="8"/>
  <c r="N66" i="8"/>
  <c r="R91" i="8"/>
  <c r="N91" i="8"/>
  <c r="N51" i="8"/>
  <c r="R51" i="8"/>
  <c r="N18" i="8"/>
  <c r="W10" i="5" l="1"/>
  <c r="V11" i="5"/>
  <c r="E7" i="8"/>
  <c r="F4" i="8" s="1"/>
  <c r="H4" i="8" s="1"/>
  <c r="F8" i="8"/>
  <c r="V12" i="5" l="1"/>
  <c r="W11" i="5"/>
  <c r="F6" i="8"/>
  <c r="H6" i="8" s="1"/>
  <c r="F9" i="8" s="1"/>
  <c r="F10" i="8" s="1"/>
  <c r="F5" i="8"/>
  <c r="H5" i="8" s="1"/>
  <c r="G9" i="8"/>
  <c r="W12" i="5" l="1"/>
  <c r="V13" i="5"/>
  <c r="W13" i="5" l="1"/>
  <c r="V14" i="5"/>
  <c r="V15" i="5" l="1"/>
  <c r="W14" i="5"/>
  <c r="V16" i="5" l="1"/>
  <c r="W15" i="5"/>
  <c r="W16" i="5" l="1"/>
  <c r="V17" i="5"/>
  <c r="W17" i="5" l="1"/>
  <c r="V18" i="5"/>
  <c r="V19" i="5" l="1"/>
  <c r="W18" i="5"/>
  <c r="V20" i="5" l="1"/>
  <c r="W19" i="5"/>
  <c r="W20" i="5" l="1"/>
  <c r="V21" i="5"/>
  <c r="W21" i="5" l="1"/>
  <c r="V22" i="5"/>
  <c r="V23" i="5" l="1"/>
  <c r="W22" i="5"/>
  <c r="V24" i="5" l="1"/>
  <c r="W23" i="5"/>
  <c r="W24" i="5" l="1"/>
  <c r="V25" i="5"/>
  <c r="W25" i="5" l="1"/>
  <c r="V26" i="5"/>
  <c r="V27" i="5" l="1"/>
  <c r="W26" i="5"/>
  <c r="V28" i="5" l="1"/>
  <c r="W27" i="5"/>
  <c r="W28" i="5" l="1"/>
  <c r="V29" i="5"/>
  <c r="W29" i="5" l="1"/>
  <c r="V30" i="5"/>
  <c r="V31" i="5" l="1"/>
  <c r="W30" i="5"/>
  <c r="V32" i="5" l="1"/>
  <c r="W31" i="5"/>
  <c r="W32" i="5" l="1"/>
  <c r="V33" i="5"/>
  <c r="W33" i="5" l="1"/>
  <c r="V34" i="5"/>
  <c r="W34" i="5" s="1"/>
</calcChain>
</file>

<file path=xl/sharedStrings.xml><?xml version="1.0" encoding="utf-8"?>
<sst xmlns="http://schemas.openxmlformats.org/spreadsheetml/2006/main" count="1319" uniqueCount="484">
  <si>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</si>
  <si>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</si>
  <si>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</si>
  <si>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</si>
  <si>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</si>
  <si>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</si>
  <si>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</si>
  <si>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</si>
  <si>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</si>
  <si>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</si>
  <si>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</si>
  <si>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</si>
  <si>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</si>
  <si>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</si>
  <si>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</si>
  <si>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</si>
  <si>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</si>
  <si>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</si>
  <si>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</si>
  <si>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</si>
  <si>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</si>
  <si>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</si>
  <si>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</si>
  <si>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</si>
  <si>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</si>
  <si>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</si>
  <si>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</si>
  <si>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</si>
  <si>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Find errors in elements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</si>
  <si>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</si>
  <si>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</si>
  <si>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</si>
  <si>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</si>
  <si>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</si>
  <si>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</si>
  <si>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</si>
  <si>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</si>
  <si>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</si>
  <si>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</si>
  <si>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</si>
  <si>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</si>
  <si>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</si>
  <si>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</si>
  <si>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</si>
  <si>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</si>
  <si>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</si>
  <si>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</si>
  <si>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</si>
  <si>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</si>
  <si>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</si>
  <si>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</si>
  <si>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</si>
  <si>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</si>
  <si>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</si>
  <si>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</si>
  <si>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</si>
  <si>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</si>
  <si>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</si>
  <si>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</si>
  <si>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</si>
  <si>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S2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</si>
  <si>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</si>
  <si>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</si>
  <si>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</si>
  <si>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</si>
  <si>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</si>
  <si>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</si>
  <si>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</si>
  <si>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</si>
  <si>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</si>
  <si>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</si>
  <si>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</si>
  <si>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BBSAG</t>
  </si>
  <si>
    <t>V500 Cyg</t>
  </si>
  <si>
    <t>Vandenbroere J</t>
  </si>
  <si>
    <t>BBSAG Bull.96</t>
  </si>
  <si>
    <t>B</t>
  </si>
  <si>
    <t>Dedoch A</t>
  </si>
  <si>
    <t>BBSAG Bull.115</t>
  </si>
  <si>
    <t>IBVS 4888</t>
  </si>
  <si>
    <t>IBVS 4222</t>
  </si>
  <si>
    <t>IBVS 5296</t>
  </si>
  <si>
    <t>A.A.Wachmann AAAN 11.5.43</t>
  </si>
  <si>
    <t>B.S.Whitney AJ 64.261</t>
  </si>
  <si>
    <t>D.Sasselov BRNO 26</t>
  </si>
  <si>
    <t>V.Wagner BRNO 26</t>
  </si>
  <si>
    <t>A.Slatinsky PI 22</t>
  </si>
  <si>
    <t>A.Slatinsky BRNO 30</t>
  </si>
  <si>
    <t>A.Dedoch BRNO 30</t>
  </si>
  <si>
    <t>R.Slatinska BRNO 30</t>
  </si>
  <si>
    <t>M.Znojilova BRNO 30</t>
  </si>
  <si>
    <t>Moschner&amp;Kleikamp BAVM 59</t>
  </si>
  <si>
    <t>P.Lutcha BRNO 31</t>
  </si>
  <si>
    <t>P.Stepan BRNO 31</t>
  </si>
  <si>
    <t>M.Nesvara BRNO 31</t>
  </si>
  <si>
    <t>K.Koss BRNO 31</t>
  </si>
  <si>
    <t>P.Hajek BRNO 31</t>
  </si>
  <si>
    <t>A.Dedoch BRNO 31</t>
  </si>
  <si>
    <t>M.Zejda BRNO 31</t>
  </si>
  <si>
    <t>M.Tichy BRNO 31</t>
  </si>
  <si>
    <t>J.Dvorak B. BRNO 31</t>
  </si>
  <si>
    <t>P.Adamek BRNO 31</t>
  </si>
  <si>
    <t>J.Cechal BRNO 32</t>
  </si>
  <si>
    <t>J.Cerny BRNO 32</t>
  </si>
  <si>
    <t>J.Barton BRNO 32</t>
  </si>
  <si>
    <t>M.Netolicky BRNO 32</t>
  </si>
  <si>
    <t>O.Bracek BRNO 32</t>
  </si>
  <si>
    <t>L.Filipenska BRNO 32</t>
  </si>
  <si>
    <t>S.Macuchova BRNO 32</t>
  </si>
  <si>
    <t>ROTSE</t>
  </si>
  <si>
    <t>NOTE:  7 hours time was subtracted from the ToM…much better fit!</t>
  </si>
  <si>
    <t>EA/SD</t>
  </si>
  <si>
    <t>Krajci</t>
  </si>
  <si>
    <t>I</t>
  </si>
  <si>
    <t>See page B</t>
  </si>
  <si>
    <t># of data points:</t>
  </si>
  <si>
    <t>V500 Cyg / gsc 2693-0139?</t>
  </si>
  <si>
    <t>IBVS 5806</t>
  </si>
  <si>
    <t>Or &gt;&gt;&gt;&gt;&gt;&gt;</t>
  </si>
  <si>
    <t>Quad</t>
  </si>
  <si>
    <t>Q. fit</t>
  </si>
  <si>
    <t>Start of linear fit (row #)</t>
  </si>
  <si>
    <t>OEJV 0074</t>
  </si>
  <si>
    <t>vis</t>
  </si>
  <si>
    <t>CCD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</si>
  <si>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</si>
  <si>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</si>
  <si>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</si>
  <si>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</si>
  <si>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</si>
  <si>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</si>
  <si>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</si>
  <si>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</si>
  <si>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</si>
  <si>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</si>
  <si>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</si>
  <si>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</si>
  <si>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</si>
  <si>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</si>
  <si>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</si>
  <si>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</si>
  <si>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</si>
  <si>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</si>
  <si>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</si>
  <si>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</si>
  <si>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</si>
  <si>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</si>
  <si>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</si>
  <si>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</si>
  <si>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</si>
  <si>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</si>
  <si>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</si>
  <si>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</si>
  <si>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</si>
  <si>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</si>
  <si>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</si>
  <si>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</si>
  <si>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</si>
  <si>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</si>
  <si>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</si>
  <si>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</si>
  <si>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</si>
  <si>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</si>
  <si>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</si>
  <si>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</si>
  <si>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</si>
  <si>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</si>
  <si>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</si>
  <si>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</si>
  <si>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</si>
  <si>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</si>
  <si>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</si>
  <si>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</si>
  <si>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</si>
  <si>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</si>
  <si>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</si>
  <si>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</si>
  <si>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</si>
  <si>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</si>
  <si>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</si>
  <si>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</si>
  <si>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</si>
  <si>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</si>
  <si>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</si>
  <si>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</si>
  <si>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</si>
  <si>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</si>
  <si>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</si>
  <si>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</si>
  <si>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</si>
  <si>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</si>
  <si>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</si>
  <si>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</si>
  <si>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</si>
  <si>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</si>
  <si>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</si>
  <si>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</si>
  <si>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IBVS 5918</t>
  </si>
  <si>
    <t>IBVS 5959</t>
  </si>
  <si>
    <t>II</t>
  </si>
  <si>
    <t>IBVS 6010</t>
  </si>
  <si>
    <t>Minima from the Lichtenknecker Database of the BAV</t>
  </si>
  <si>
    <t>PE</t>
  </si>
  <si>
    <t>http://www.bav-astro.de/LkDB/index.php?lang=en&amp;sprache_dial=en</t>
  </si>
  <si>
    <t>pg</t>
  </si>
  <si>
    <t>F </t>
  </si>
  <si>
    <t>2428164.304 </t>
  </si>
  <si>
    <t> 27.12.1935 19:17 </t>
  </si>
  <si>
    <t> 0.015 </t>
  </si>
  <si>
    <t>P </t>
  </si>
  <si>
    <t> A.A.Wachmann </t>
  </si>
  <si>
    <t> AAAN 11.5.43 </t>
  </si>
  <si>
    <t>2428307.518 </t>
  </si>
  <si>
    <t> 19.05.1936 00:25 </t>
  </si>
  <si>
    <t> -0.024 </t>
  </si>
  <si>
    <t>2428308.488 </t>
  </si>
  <si>
    <t> 19.05.1936 23:42 </t>
  </si>
  <si>
    <t> 0.022 </t>
  </si>
  <si>
    <t>2428332.467 </t>
  </si>
  <si>
    <t> 12.06.1936 23:12 </t>
  </si>
  <si>
    <t> -0.029 </t>
  </si>
  <si>
    <t>2428419.370 </t>
  </si>
  <si>
    <t> 07.09.1936 20:52 </t>
  </si>
  <si>
    <t> -0.002 </t>
  </si>
  <si>
    <t>2428635.612 </t>
  </si>
  <si>
    <t> 12.04.1937 02:41 </t>
  </si>
  <si>
    <t> -0.026 </t>
  </si>
  <si>
    <t>2428835.273 </t>
  </si>
  <si>
    <t> 28.10.1937 18:33 </t>
  </si>
  <si>
    <t> 0.005 </t>
  </si>
  <si>
    <t>2428860.223 </t>
  </si>
  <si>
    <t> 22.11.1937 17:21 </t>
  </si>
  <si>
    <t> 0.001 </t>
  </si>
  <si>
    <t>2429250.255 </t>
  </si>
  <si>
    <t> 17.12.1938 18:07 </t>
  </si>
  <si>
    <t>2436110.678 </t>
  </si>
  <si>
    <t> 29.09.1957 04:16 </t>
  </si>
  <si>
    <t> -0.000 </t>
  </si>
  <si>
    <t> B.S.Whitney </t>
  </si>
  <si>
    <t> AJ 64.261 </t>
  </si>
  <si>
    <t>2436172.600 </t>
  </si>
  <si>
    <t> 30.11.1957 02:24 </t>
  </si>
  <si>
    <t> -0.001 </t>
  </si>
  <si>
    <t>2436440.623 </t>
  </si>
  <si>
    <t> 25.08.1958 02:57 </t>
  </si>
  <si>
    <t> 0.000 </t>
  </si>
  <si>
    <t>2445556.449 </t>
  </si>
  <si>
    <t> 09.08.1983 22:46 </t>
  </si>
  <si>
    <t> -0.156 </t>
  </si>
  <si>
    <t>V </t>
  </si>
  <si>
    <t> D.Sasselov </t>
  </si>
  <si>
    <t> BRNO 26 </t>
  </si>
  <si>
    <t>2445556.456 </t>
  </si>
  <si>
    <t> 09.08.1983 22:56 </t>
  </si>
  <si>
    <t> -0.149 </t>
  </si>
  <si>
    <t> V.Wagner </t>
  </si>
  <si>
    <t>2447357.475 </t>
  </si>
  <si>
    <t> 14.07.1988 23:24 </t>
  </si>
  <si>
    <t> 0.040 </t>
  </si>
  <si>
    <t> A.Slatinsky </t>
  </si>
  <si>
    <t> PI 22 </t>
  </si>
  <si>
    <t>2447369.482 </t>
  </si>
  <si>
    <t> 26.07.1988 23:34 </t>
  </si>
  <si>
    <t> 0.032 </t>
  </si>
  <si>
    <t> BRNO 30 </t>
  </si>
  <si>
    <t>2447369.483 </t>
  </si>
  <si>
    <t> 26.07.1988 23:35 </t>
  </si>
  <si>
    <t> 0.033 </t>
  </si>
  <si>
    <t> A.Dedoch </t>
  </si>
  <si>
    <t>2447674.474 </t>
  </si>
  <si>
    <t> 27.05.1989 23:22 </t>
  </si>
  <si>
    <t> 0.034 </t>
  </si>
  <si>
    <t>2447735.464 </t>
  </si>
  <si>
    <t> 27.07.1989 23:08 </t>
  </si>
  <si>
    <t> 0.026 </t>
  </si>
  <si>
    <t>2447735.466 </t>
  </si>
  <si>
    <t> 27.07.1989 23:11 </t>
  </si>
  <si>
    <t> 0.028 </t>
  </si>
  <si>
    <t> R.Slatinska </t>
  </si>
  <si>
    <t>2447735.476 </t>
  </si>
  <si>
    <t> 27.07.1989 23:25 </t>
  </si>
  <si>
    <t> 0.038 </t>
  </si>
  <si>
    <t> M.Znojilova </t>
  </si>
  <si>
    <t>2448039.540 </t>
  </si>
  <si>
    <t> 28.05.1990 00:57 </t>
  </si>
  <si>
    <t> 0.035 </t>
  </si>
  <si>
    <t> Moschner&amp;Kleikamp </t>
  </si>
  <si>
    <t>BAVM 59 </t>
  </si>
  <si>
    <t>2448101.456 </t>
  </si>
  <si>
    <t> 28.07.1990 22:56 </t>
  </si>
  <si>
    <t> 0.029 </t>
  </si>
  <si>
    <t> J.Vandenbroere </t>
  </si>
  <si>
    <t> BBS 96 </t>
  </si>
  <si>
    <t>2448443.424 </t>
  </si>
  <si>
    <t> 05.07.1991 22:10 </t>
  </si>
  <si>
    <t> P.Lutcha </t>
  </si>
  <si>
    <t> BRNO 31 </t>
  </si>
  <si>
    <t>2448443.455 </t>
  </si>
  <si>
    <t> 05.07.1991 22:55 </t>
  </si>
  <si>
    <t> 0.069 </t>
  </si>
  <si>
    <t> P.Stepan </t>
  </si>
  <si>
    <t>2448443.456 </t>
  </si>
  <si>
    <t> 05.07.1991 22:56 </t>
  </si>
  <si>
    <t> 0.070 </t>
  </si>
  <si>
    <t> M.Nesvara </t>
  </si>
  <si>
    <t>2448833.435 </t>
  </si>
  <si>
    <t> 29.07.1992 22:26 </t>
  </si>
  <si>
    <t> 0.031 </t>
  </si>
  <si>
    <t> K.Koss </t>
  </si>
  <si>
    <t>2448833.444 </t>
  </si>
  <si>
    <t> 29.07.1992 22:39 </t>
  </si>
  <si>
    <t> P.Hajek </t>
  </si>
  <si>
    <t>2448833.450 </t>
  </si>
  <si>
    <t> 29.07.1992 22:48 </t>
  </si>
  <si>
    <t> 0.046 </t>
  </si>
  <si>
    <t>2448833.451 </t>
  </si>
  <si>
    <t> 29.07.1992 22:49 </t>
  </si>
  <si>
    <t> 0.047 </t>
  </si>
  <si>
    <t>2448833.453 </t>
  </si>
  <si>
    <t> 29.07.1992 22:52 </t>
  </si>
  <si>
    <t> 0.049 </t>
  </si>
  <si>
    <t> M.Zejda </t>
  </si>
  <si>
    <t>2448833.455 </t>
  </si>
  <si>
    <t> 29.07.1992 22:55 </t>
  </si>
  <si>
    <t> 0.051 </t>
  </si>
  <si>
    <t> M.Tichy </t>
  </si>
  <si>
    <t>2448833.458 </t>
  </si>
  <si>
    <t> 29.07.1992 22:59 </t>
  </si>
  <si>
    <t> 0.054 </t>
  </si>
  <si>
    <t> J.Dvorak B. </t>
  </si>
  <si>
    <t>2448833.462 </t>
  </si>
  <si>
    <t> 29.07.1992 23:05 </t>
  </si>
  <si>
    <t> 0.058 </t>
  </si>
  <si>
    <t> P.Adamek </t>
  </si>
  <si>
    <t>2448893.523 </t>
  </si>
  <si>
    <t> 28.09.1992 00:33 </t>
  </si>
  <si>
    <t> 0.045 </t>
  </si>
  <si>
    <t>2449503.5052 </t>
  </si>
  <si>
    <t> 31.05.1994 00:07 </t>
  </si>
  <si>
    <t> 0.0460 </t>
  </si>
  <si>
    <t>E </t>
  </si>
  <si>
    <t>o</t>
  </si>
  <si>
    <t> W.Moschner </t>
  </si>
  <si>
    <t>BAVM 80 </t>
  </si>
  <si>
    <t>2449515.5204 </t>
  </si>
  <si>
    <t> 12.06.1994 00:29 </t>
  </si>
  <si>
    <t> 0.0464 </t>
  </si>
  <si>
    <t>2449527.5367 </t>
  </si>
  <si>
    <t> 24.06.1994 00:52 </t>
  </si>
  <si>
    <t> 0.0479 </t>
  </si>
  <si>
    <t>2450601.480 </t>
  </si>
  <si>
    <t> 01.06.1997 23:31 </t>
  </si>
  <si>
    <t> 0.055 </t>
  </si>
  <si>
    <t> BBS 115 </t>
  </si>
  <si>
    <t>2451016.4602 </t>
  </si>
  <si>
    <t> 21.07.1998 23:02 </t>
  </si>
  <si>
    <t> 0.0632 </t>
  </si>
  <si>
    <t> J.Cechal </t>
  </si>
  <si>
    <t> BRNO 32 </t>
  </si>
  <si>
    <t>?</t>
  </si>
  <si>
    <t> J.Safar </t>
  </si>
  <si>
    <t>IBVS 4888 </t>
  </si>
  <si>
    <t>2451016.4616 </t>
  </si>
  <si>
    <t> 21.07.1998 23:04 </t>
  </si>
  <si>
    <t> 0.0646 </t>
  </si>
  <si>
    <t> J.Cerny </t>
  </si>
  <si>
    <t>2451016.4630 </t>
  </si>
  <si>
    <t> 21.07.1998 23:06 </t>
  </si>
  <si>
    <t> 0.0660 </t>
  </si>
  <si>
    <t> J.Barton </t>
  </si>
  <si>
    <t> M.Netolicky </t>
  </si>
  <si>
    <t>2451016.4658 </t>
  </si>
  <si>
    <t> 21.07.1998 23:10 </t>
  </si>
  <si>
    <t> 0.0688 </t>
  </si>
  <si>
    <t> O.Bracek </t>
  </si>
  <si>
    <t>2451016.466 </t>
  </si>
  <si>
    <t> 21.07.1998 23:11 </t>
  </si>
  <si>
    <t> J.Goždál </t>
  </si>
  <si>
    <t>OEJV 0074 </t>
  </si>
  <si>
    <t>2451016.4671 </t>
  </si>
  <si>
    <t> 21.07.1998 23:12 </t>
  </si>
  <si>
    <t> 0.0701 </t>
  </si>
  <si>
    <t> L.Filipenska </t>
  </si>
  <si>
    <t>2451016.4683 </t>
  </si>
  <si>
    <t> 21.07.1998 23:14 </t>
  </si>
  <si>
    <t> 0.0713 </t>
  </si>
  <si>
    <t> S.Macuchova </t>
  </si>
  <si>
    <t>2451699.46170 </t>
  </si>
  <si>
    <t> 03.06.2000 23:04 </t>
  </si>
  <si>
    <t> 0.07075 </t>
  </si>
  <si>
    <t>C </t>
  </si>
  <si>
    <t>2451783.56438 </t>
  </si>
  <si>
    <t> 27.08.2000 01:32 </t>
  </si>
  <si>
    <t> 0.06998 </t>
  </si>
  <si>
    <t> J.Šafár </t>
  </si>
  <si>
    <t>2452027.55975 </t>
  </si>
  <si>
    <t> 28.04.2001 01:26 </t>
  </si>
  <si>
    <t> 0.07293 </t>
  </si>
  <si>
    <t>2452053.43890 </t>
  </si>
  <si>
    <t> 23.05.2001 22:32 </t>
  </si>
  <si>
    <t> 0.07410 </t>
  </si>
  <si>
    <t> P.Hájek </t>
  </si>
  <si>
    <t>2452200.3907 </t>
  </si>
  <si>
    <t> 17.10.2001 21:22 </t>
  </si>
  <si>
    <t> 0.0759 </t>
  </si>
  <si>
    <t> K.&amp; M.Rätz </t>
  </si>
  <si>
    <t>BAVM 152 </t>
  </si>
  <si>
    <t>2452492.440 </t>
  </si>
  <si>
    <t> 05.08.2002 22:33 </t>
  </si>
  <si>
    <t> 0.074 </t>
  </si>
  <si>
    <t> P.Novotná </t>
  </si>
  <si>
    <t>2452492.442 </t>
  </si>
  <si>
    <t> 05.08.2002 22:36 </t>
  </si>
  <si>
    <t> 0.076 </t>
  </si>
  <si>
    <t>2452492.445 </t>
  </si>
  <si>
    <t> 05.08.2002 22:40 </t>
  </si>
  <si>
    <t> 0.079 </t>
  </si>
  <si>
    <t>2452492.447 </t>
  </si>
  <si>
    <t> 05.08.2002 22:43 </t>
  </si>
  <si>
    <t> 0.081 </t>
  </si>
  <si>
    <t> R.Kucerová </t>
  </si>
  <si>
    <t>2452858.442 </t>
  </si>
  <si>
    <t> 06.08.2003 22:36 </t>
  </si>
  <si>
    <t> 0.087 </t>
  </si>
  <si>
    <t> V.Novotný </t>
  </si>
  <si>
    <t>2453212.417 </t>
  </si>
  <si>
    <t> 25.07.2004 22:00 </t>
  </si>
  <si>
    <t> 0.088 </t>
  </si>
  <si>
    <t>2453613.5285 </t>
  </si>
  <si>
    <t> 31.08.2005 00:41 </t>
  </si>
  <si>
    <t> 0.0910 </t>
  </si>
  <si>
    <t> M. Zejda et al. </t>
  </si>
  <si>
    <t>IBVS 5741 </t>
  </si>
  <si>
    <t>2453977.6723 </t>
  </si>
  <si>
    <t> 30.08.2006 04:08 </t>
  </si>
  <si>
    <t> 0.0946 </t>
  </si>
  <si>
    <t> T.Krajci </t>
  </si>
  <si>
    <t>IBVS 5806 </t>
  </si>
  <si>
    <t>2454942.5629 </t>
  </si>
  <si>
    <t> 21.04.2009 01:30 </t>
  </si>
  <si>
    <t> 0.1061 </t>
  </si>
  <si>
    <t> W.Moschner &amp; P.Frank </t>
  </si>
  <si>
    <t>BAVM 209 </t>
  </si>
  <si>
    <t>2455083.5077 </t>
  </si>
  <si>
    <t> 09.09.2009 00:11 </t>
  </si>
  <si>
    <t> 0.1083 </t>
  </si>
  <si>
    <t>-U;-I</t>
  </si>
  <si>
    <t> M.Rätz &amp; K.Rätz </t>
  </si>
  <si>
    <t>BAVM 214 </t>
  </si>
  <si>
    <t>2455370.4700 </t>
  </si>
  <si>
    <t> 22.06.2010 23:16 </t>
  </si>
  <si>
    <t>28684</t>
  </si>
  <si>
    <t> 0.1022 </t>
  </si>
  <si>
    <t> U.Schmidt </t>
  </si>
  <si>
    <t>2455661.6084 </t>
  </si>
  <si>
    <t> 10.04.2011 02:36 </t>
  </si>
  <si>
    <t>28999</t>
  </si>
  <si>
    <t> 0.1133 </t>
  </si>
  <si>
    <t>BAVM 220 </t>
  </si>
  <si>
    <t>IBVS 5741</t>
  </si>
  <si>
    <t>RHN 2017</t>
  </si>
  <si>
    <t>My time zone &gt;&gt;&gt;&gt;&gt;</t>
  </si>
  <si>
    <t>(PST=8, PDT=MDT=7, MDT=CST=6, etc.)</t>
  </si>
  <si>
    <t>Linear Ephemeris =</t>
  </si>
  <si>
    <t>Quad. Ephemeris =</t>
  </si>
  <si>
    <t>Add cycle</t>
  </si>
  <si>
    <t>JD today</t>
  </si>
  <si>
    <t>Old Cycle</t>
  </si>
  <si>
    <t>New Cycle</t>
  </si>
  <si>
    <t>Next ToM</t>
  </si>
  <si>
    <t>V0500 Cyg / GSC 2693-0139</t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</si>
  <si>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</si>
  <si>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</si>
  <si>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wt</t>
  </si>
  <si>
    <t>Use weighted differences--little difference</t>
  </si>
  <si>
    <t>Linear Fit</t>
  </si>
  <si>
    <t>Quadratic fit</t>
  </si>
  <si>
    <t>BAD?</t>
  </si>
  <si>
    <t>JAAVSO52#1</t>
  </si>
  <si>
    <t xml:space="preserve">Mag </t>
  </si>
  <si>
    <t>Next ToM-P</t>
  </si>
  <si>
    <t>Next ToM-S</t>
  </si>
  <si>
    <t>11.75-12.46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</si>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</sst>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E+00"/>
    <numFmt numFmtId="166" formatCode="0.0%"/>
    <numFmt numFmtId="167" formatCode="0.0000"/>
  </numFmts>
  <fonts count="38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17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i/>
      <sz val="10"/>
      <name val="Arial"/>
      <family val="2"/>
    </font>
    <font>
      <sz val="12"/>
      <color indexed="8"/>
      <name val="Times New Roman"/>
      <family val="1"/>
    </font>
    <font>
      <sz val="10"/>
      <color indexed="8"/>
      <name val="Arial"/>
      <family val="2"/>
    </font>
    <font>
      <sz val="10"/>
      <color indexed="8"/>
      <name val="Arial Unicode MS"/>
    </font>
    <font>
      <b/>
      <sz val="12"/>
      <color indexed="8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3"/>
      <name val="Arial"/>
      <family val="2"/>
    </font>
    <font>
      <sz val="10"/>
      <color indexed="17"/>
      <name val="Arial"/>
      <family val="2"/>
    </font>
    <font>
      <i/>
      <sz val="10"/>
      <color indexed="2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4" fillId="0" borderId="2" applyNumberFormat="0" applyFont="0" applyFill="0" applyAlignment="0" applyProtection="0"/>
  </cellStyleXfs>
  <cellXfs count="13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0" xfId="0" applyFont="1" applyAlignment="1"/>
    <xf numFmtId="0" fontId="0" fillId="0" borderId="0" xfId="0" applyAlignment="1">
      <alignment horizontal="right"/>
    </xf>
    <xf numFmtId="0" fontId="8" fillId="0" borderId="0" xfId="0" applyFont="1" applyAlignment="1"/>
    <xf numFmtId="0" fontId="5" fillId="0" borderId="0" xfId="0" applyFont="1" applyAlignment="1">
      <alignment horizontal="left"/>
    </xf>
    <xf numFmtId="0" fontId="0" fillId="0" borderId="0" xfId="0" applyAlignment="1">
      <alignment wrapText="1"/>
    </xf>
    <xf numFmtId="0" fontId="9" fillId="0" borderId="0" xfId="0" applyFont="1" applyAlignment="1"/>
    <xf numFmtId="0" fontId="10" fillId="0" borderId="0" xfId="0" applyFont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12" fillId="0" borderId="0" xfId="0" applyFont="1" applyAlignme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13" fillId="0" borderId="0" xfId="0" applyFont="1" applyAlignment="1"/>
    <xf numFmtId="0" fontId="5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14" fillId="0" borderId="0" xfId="0" applyFont="1" applyAlignment="1"/>
    <xf numFmtId="0" fontId="0" fillId="0" borderId="9" xfId="0" applyBorder="1" applyAlignment="1"/>
    <xf numFmtId="0" fontId="0" fillId="0" borderId="10" xfId="0" applyBorder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6" fillId="0" borderId="11" xfId="0" applyFont="1" applyBorder="1" applyAlignment="1"/>
    <xf numFmtId="0" fontId="6" fillId="0" borderId="12" xfId="0" applyFont="1" applyBorder="1" applyAlignment="1"/>
    <xf numFmtId="0" fontId="16" fillId="0" borderId="0" xfId="0" applyFont="1">
      <alignment vertical="top"/>
    </xf>
    <xf numFmtId="0" fontId="0" fillId="0" borderId="0" xfId="0">
      <alignment vertical="top"/>
    </xf>
    <xf numFmtId="0" fontId="6" fillId="0" borderId="0" xfId="0" applyFont="1">
      <alignment vertical="top"/>
    </xf>
    <xf numFmtId="0" fontId="18" fillId="0" borderId="0" xfId="0" applyFont="1">
      <alignment vertical="top"/>
    </xf>
    <xf numFmtId="0" fontId="6" fillId="0" borderId="0" xfId="0" applyFont="1" applyAlignment="1">
      <alignment horizontal="center"/>
    </xf>
    <xf numFmtId="0" fontId="6" fillId="0" borderId="13" xfId="0" applyFont="1" applyBorder="1">
      <alignment vertical="top"/>
    </xf>
    <xf numFmtId="0" fontId="12" fillId="0" borderId="14" xfId="0" applyFont="1" applyBorder="1">
      <alignment vertical="top"/>
    </xf>
    <xf numFmtId="0" fontId="8" fillId="0" borderId="6" xfId="0" applyFont="1" applyBorder="1">
      <alignment vertical="top"/>
    </xf>
    <xf numFmtId="165" fontId="8" fillId="0" borderId="6" xfId="0" applyNumberFormat="1" applyFont="1" applyBorder="1" applyAlignment="1">
      <alignment horizontal="center"/>
    </xf>
    <xf numFmtId="166" fontId="6" fillId="0" borderId="0" xfId="0" applyNumberFormat="1" applyFont="1">
      <alignment vertical="top"/>
    </xf>
    <xf numFmtId="14" fontId="0" fillId="0" borderId="0" xfId="0" applyNumberFormat="1">
      <alignment vertical="top"/>
    </xf>
    <xf numFmtId="0" fontId="6" fillId="0" borderId="15" xfId="0" applyFont="1" applyBorder="1">
      <alignment vertical="top"/>
    </xf>
    <xf numFmtId="0" fontId="12" fillId="0" borderId="16" xfId="0" applyFont="1" applyBorder="1">
      <alignment vertical="top"/>
    </xf>
    <xf numFmtId="0" fontId="8" fillId="0" borderId="7" xfId="0" applyFont="1" applyBorder="1">
      <alignment vertical="top"/>
    </xf>
    <xf numFmtId="165" fontId="8" fillId="0" borderId="7" xfId="0" applyNumberFormat="1" applyFont="1" applyBorder="1" applyAlignment="1">
      <alignment horizontal="center"/>
    </xf>
    <xf numFmtId="0" fontId="6" fillId="0" borderId="17" xfId="0" applyFont="1" applyBorder="1">
      <alignment vertical="top"/>
    </xf>
    <xf numFmtId="0" fontId="12" fillId="0" borderId="18" xfId="0" applyFont="1" applyBorder="1">
      <alignment vertical="top"/>
    </xf>
    <xf numFmtId="0" fontId="8" fillId="0" borderId="8" xfId="0" applyFont="1" applyBorder="1">
      <alignment vertical="top"/>
    </xf>
    <xf numFmtId="165" fontId="8" fillId="0" borderId="8" xfId="0" applyNumberFormat="1" applyFont="1" applyBorder="1" applyAlignment="1">
      <alignment horizontal="center"/>
    </xf>
    <xf numFmtId="0" fontId="18" fillId="0" borderId="5" xfId="0" applyFont="1" applyBorder="1">
      <alignment vertical="top"/>
    </xf>
    <xf numFmtId="0" fontId="0" fillId="0" borderId="5" xfId="0" applyBorder="1">
      <alignment vertical="top"/>
    </xf>
    <xf numFmtId="0" fontId="12" fillId="0" borderId="0" xfId="0" applyFont="1">
      <alignment vertical="top"/>
    </xf>
    <xf numFmtId="165" fontId="8" fillId="0" borderId="0" xfId="0" applyNumberFormat="1" applyFont="1" applyAlignment="1">
      <alignment horizontal="center"/>
    </xf>
    <xf numFmtId="0" fontId="20" fillId="0" borderId="0" xfId="0" applyFont="1">
      <alignment vertical="top"/>
    </xf>
    <xf numFmtId="166" fontId="20" fillId="0" borderId="0" xfId="0" applyNumberFormat="1" applyFont="1">
      <alignment vertical="top"/>
    </xf>
    <xf numFmtId="10" fontId="20" fillId="0" borderId="0" xfId="0" applyNumberFormat="1" applyFont="1">
      <alignment vertical="top"/>
    </xf>
    <xf numFmtId="0" fontId="8" fillId="0" borderId="0" xfId="0" applyFont="1">
      <alignment vertical="top"/>
    </xf>
    <xf numFmtId="0" fontId="21" fillId="0" borderId="0" xfId="0" applyFont="1" applyAlignment="1">
      <alignment horizontal="center"/>
    </xf>
    <xf numFmtId="0" fontId="22" fillId="0" borderId="0" xfId="0" applyFont="1">
      <alignment vertical="top"/>
    </xf>
    <xf numFmtId="0" fontId="23" fillId="0" borderId="0" xfId="0" applyFont="1" applyAlignment="1">
      <alignment horizontal="center"/>
    </xf>
    <xf numFmtId="0" fontId="19" fillId="0" borderId="0" xfId="0" applyFont="1">
      <alignment vertical="top"/>
    </xf>
    <xf numFmtId="0" fontId="14" fillId="0" borderId="5" xfId="0" applyFont="1" applyBorder="1" applyAlignment="1">
      <alignment horizontal="center"/>
    </xf>
    <xf numFmtId="0" fontId="21" fillId="2" borderId="1" xfId="0" applyFont="1" applyFill="1" applyBorder="1">
      <alignment vertical="top"/>
    </xf>
    <xf numFmtId="0" fontId="8" fillId="0" borderId="19" xfId="0" applyFont="1" applyBorder="1">
      <alignment vertical="top"/>
    </xf>
    <xf numFmtId="11" fontId="0" fillId="0" borderId="0" xfId="0" applyNumberFormat="1" applyAlignme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/>
    <xf numFmtId="0" fontId="26" fillId="0" borderId="0" xfId="0" applyFont="1" applyAlignment="1"/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11" fillId="0" borderId="0" xfId="7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3" borderId="20" xfId="0" applyFont="1" applyFill="1" applyBorder="1" applyAlignment="1">
      <alignment horizontal="left" vertical="top" wrapText="1" indent="1"/>
    </xf>
    <xf numFmtId="0" fontId="5" fillId="3" borderId="20" xfId="0" applyFont="1" applyFill="1" applyBorder="1" applyAlignment="1">
      <alignment horizontal="center" vertical="top" wrapText="1"/>
    </xf>
    <xf numFmtId="0" fontId="5" fillId="3" borderId="20" xfId="0" applyFont="1" applyFill="1" applyBorder="1" applyAlignment="1">
      <alignment horizontal="right" vertical="top" wrapText="1"/>
    </xf>
    <xf numFmtId="0" fontId="11" fillId="3" borderId="20" xfId="7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left" vertical="center"/>
    </xf>
    <xf numFmtId="0" fontId="14" fillId="0" borderId="0" xfId="0" applyFont="1">
      <alignment vertical="top"/>
    </xf>
    <xf numFmtId="0" fontId="21" fillId="0" borderId="0" xfId="0" applyFont="1">
      <alignment vertical="top"/>
    </xf>
    <xf numFmtId="0" fontId="13" fillId="0" borderId="0" xfId="0" applyFont="1">
      <alignment vertical="top"/>
    </xf>
    <xf numFmtId="0" fontId="10" fillId="0" borderId="0" xfId="0" applyFont="1">
      <alignment vertical="top"/>
    </xf>
    <xf numFmtId="22" fontId="8" fillId="0" borderId="0" xfId="0" applyNumberFormat="1" applyFont="1">
      <alignment vertical="top"/>
    </xf>
    <xf numFmtId="0" fontId="30" fillId="0" borderId="0" xfId="0" applyFont="1" applyAlignment="1"/>
    <xf numFmtId="0" fontId="31" fillId="4" borderId="0" xfId="0" applyFont="1" applyFill="1" applyAlignment="1"/>
    <xf numFmtId="167" fontId="0" fillId="0" borderId="0" xfId="0" applyNumberFormat="1" applyAlignment="1">
      <alignment horizontal="left"/>
    </xf>
    <xf numFmtId="0" fontId="21" fillId="0" borderId="0" xfId="0" applyFont="1" applyAlignment="1" applyProtection="1">
      <alignment horizontal="left"/>
      <protection locked="0"/>
    </xf>
    <xf numFmtId="10" fontId="6" fillId="0" borderId="0" xfId="0" applyNumberFormat="1" applyFont="1">
      <alignment vertical="top"/>
    </xf>
    <xf numFmtId="0" fontId="32" fillId="0" borderId="0" xfId="0" applyFont="1">
      <alignment vertical="top"/>
    </xf>
    <xf numFmtId="0" fontId="32" fillId="0" borderId="0" xfId="0" applyFont="1" applyAlignment="1">
      <alignment horizontal="left"/>
    </xf>
    <xf numFmtId="0" fontId="33" fillId="0" borderId="0" xfId="0" applyFont="1">
      <alignment vertical="top"/>
    </xf>
    <xf numFmtId="0" fontId="21" fillId="2" borderId="19" xfId="0" applyFont="1" applyFill="1" applyBorder="1">
      <alignment vertical="top"/>
    </xf>
    <xf numFmtId="0" fontId="0" fillId="0" borderId="1" xfId="0" applyBorder="1">
      <alignment vertical="top"/>
    </xf>
    <xf numFmtId="0" fontId="0" fillId="0" borderId="1" xfId="0" applyBorder="1" applyAlignment="1"/>
    <xf numFmtId="0" fontId="21" fillId="2" borderId="0" xfId="0" applyFont="1" applyFill="1">
      <alignment vertical="top"/>
    </xf>
    <xf numFmtId="0" fontId="0" fillId="0" borderId="5" xfId="0" applyBorder="1" applyAlignment="1"/>
    <xf numFmtId="0" fontId="24" fillId="0" borderId="21" xfId="0" applyFont="1" applyBorder="1" applyAlignment="1">
      <alignment horizontal="center"/>
    </xf>
    <xf numFmtId="0" fontId="24" fillId="0" borderId="21" xfId="0" applyFont="1" applyBorder="1" applyAlignment="1">
      <alignment horizontal="centerContinuous"/>
    </xf>
    <xf numFmtId="0" fontId="25" fillId="0" borderId="0" xfId="0" applyFont="1" applyAlignment="1"/>
    <xf numFmtId="0" fontId="22" fillId="0" borderId="5" xfId="0" applyFont="1" applyBorder="1" applyAlignment="1">
      <alignment horizontal="center"/>
    </xf>
    <xf numFmtId="0" fontId="35" fillId="0" borderId="0" xfId="0" applyFont="1" applyAlignment="1" applyProtection="1">
      <alignment horizontal="left" vertical="center" wrapText="1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>
      <alignment horizontal="left"/>
    </xf>
    <xf numFmtId="0" fontId="0" fillId="0" borderId="22" xfId="0" applyBorder="1" applyAlignment="1"/>
    <xf numFmtId="0" fontId="36" fillId="0" borderId="25" xfId="0" applyFont="1" applyBorder="1" applyAlignment="1">
      <alignment horizontal="right" vertical="center"/>
    </xf>
    <xf numFmtId="0" fontId="36" fillId="0" borderId="27" xfId="0" applyFont="1" applyBorder="1" applyAlignment="1">
      <alignment horizontal="right" vertical="center"/>
    </xf>
    <xf numFmtId="0" fontId="19" fillId="5" borderId="23" xfId="0" applyFont="1" applyFill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37" fillId="0" borderId="26" xfId="0" applyFont="1" applyBorder="1" applyAlignment="1">
      <alignment horizontal="right" vertical="center"/>
    </xf>
    <xf numFmtId="22" fontId="37" fillId="0" borderId="26" xfId="0" applyNumberFormat="1" applyFont="1" applyBorder="1" applyAlignment="1">
      <alignment horizontal="right" vertical="center"/>
    </xf>
    <xf numFmtId="22" fontId="37" fillId="0" borderId="28" xfId="0" applyNumberFormat="1" applyFont="1" applyBorder="1" applyAlignment="1">
      <alignment horizontal="right" vertical="center"/>
    </xf>
    <xf numFmtId="0" fontId="19" fillId="5" borderId="24" xfId="0" applyFont="1" applyFill="1" applyBorder="1" applyAlignment="1">
      <alignment horizontal="center" vertical="center"/>
    </xf>
    <xf numFmtId="0" fontId="19" fillId="0" borderId="0" xfId="0" applyFont="1" applyAlignment="1"/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V0500 Cyg - O-C Diagr.</a:t>
            </a:r>
          </a:p>
        </c:rich>
      </c:tx>
      <c:layout>
        <c:manualLayout>
          <c:xMode val="edge"/>
          <c:yMode val="edge"/>
          <c:x val="0.36152622713205623"/>
          <c:y val="1.47928994082840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79453609967107"/>
          <c:y val="8.8757396449704137E-2"/>
          <c:w val="0.85738115636199919"/>
          <c:h val="0.730769230769230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1'!$F$21:$F$965</c:f>
              <c:numCache>
                <c:formatCode>General</c:formatCode>
                <c:ptCount val="945"/>
                <c:pt idx="0">
                  <c:v>-32190</c:v>
                </c:pt>
                <c:pt idx="1">
                  <c:v>-32035</c:v>
                </c:pt>
                <c:pt idx="2">
                  <c:v>-32034</c:v>
                </c:pt>
                <c:pt idx="3">
                  <c:v>-32008</c:v>
                </c:pt>
                <c:pt idx="4">
                  <c:v>-31914</c:v>
                </c:pt>
                <c:pt idx="5">
                  <c:v>-31680</c:v>
                </c:pt>
                <c:pt idx="6">
                  <c:v>-31464</c:v>
                </c:pt>
                <c:pt idx="7">
                  <c:v>-31437</c:v>
                </c:pt>
                <c:pt idx="8">
                  <c:v>-31437</c:v>
                </c:pt>
                <c:pt idx="9">
                  <c:v>-31015</c:v>
                </c:pt>
                <c:pt idx="10">
                  <c:v>-23592</c:v>
                </c:pt>
                <c:pt idx="11">
                  <c:v>-23525</c:v>
                </c:pt>
                <c:pt idx="12">
                  <c:v>-23235</c:v>
                </c:pt>
                <c:pt idx="13">
                  <c:v>-13372</c:v>
                </c:pt>
                <c:pt idx="14">
                  <c:v>-13372</c:v>
                </c:pt>
                <c:pt idx="15">
                  <c:v>-13371.5</c:v>
                </c:pt>
                <c:pt idx="16">
                  <c:v>-13371.5</c:v>
                </c:pt>
                <c:pt idx="17">
                  <c:v>-11423</c:v>
                </c:pt>
                <c:pt idx="18">
                  <c:v>-11410</c:v>
                </c:pt>
                <c:pt idx="19">
                  <c:v>-11410</c:v>
                </c:pt>
                <c:pt idx="20">
                  <c:v>-11080</c:v>
                </c:pt>
                <c:pt idx="21">
                  <c:v>-11014</c:v>
                </c:pt>
                <c:pt idx="22">
                  <c:v>-11014</c:v>
                </c:pt>
                <c:pt idx="23">
                  <c:v>-11014</c:v>
                </c:pt>
                <c:pt idx="24">
                  <c:v>-10685</c:v>
                </c:pt>
                <c:pt idx="25">
                  <c:v>-10618</c:v>
                </c:pt>
                <c:pt idx="26">
                  <c:v>-10248</c:v>
                </c:pt>
                <c:pt idx="27">
                  <c:v>-10248</c:v>
                </c:pt>
                <c:pt idx="28">
                  <c:v>-10248</c:v>
                </c:pt>
                <c:pt idx="29">
                  <c:v>-9826</c:v>
                </c:pt>
                <c:pt idx="30">
                  <c:v>-9826</c:v>
                </c:pt>
                <c:pt idx="31">
                  <c:v>-9826</c:v>
                </c:pt>
                <c:pt idx="32">
                  <c:v>-9826</c:v>
                </c:pt>
                <c:pt idx="33">
                  <c:v>-9826</c:v>
                </c:pt>
                <c:pt idx="34">
                  <c:v>-9826</c:v>
                </c:pt>
                <c:pt idx="35">
                  <c:v>-9826</c:v>
                </c:pt>
                <c:pt idx="36">
                  <c:v>-9826</c:v>
                </c:pt>
                <c:pt idx="37">
                  <c:v>-9826</c:v>
                </c:pt>
                <c:pt idx="38">
                  <c:v>-9761</c:v>
                </c:pt>
                <c:pt idx="39">
                  <c:v>-9101</c:v>
                </c:pt>
                <c:pt idx="40">
                  <c:v>-9088</c:v>
                </c:pt>
                <c:pt idx="41">
                  <c:v>-9075</c:v>
                </c:pt>
                <c:pt idx="42">
                  <c:v>-7913</c:v>
                </c:pt>
                <c:pt idx="43">
                  <c:v>-7464</c:v>
                </c:pt>
                <c:pt idx="44">
                  <c:v>-7464</c:v>
                </c:pt>
                <c:pt idx="45">
                  <c:v>-7464</c:v>
                </c:pt>
                <c:pt idx="46">
                  <c:v>-7464</c:v>
                </c:pt>
                <c:pt idx="47">
                  <c:v>-7464</c:v>
                </c:pt>
                <c:pt idx="48">
                  <c:v>-7464</c:v>
                </c:pt>
                <c:pt idx="49">
                  <c:v>-7464</c:v>
                </c:pt>
                <c:pt idx="50">
                  <c:v>-7464</c:v>
                </c:pt>
                <c:pt idx="51">
                  <c:v>-7464</c:v>
                </c:pt>
                <c:pt idx="52">
                  <c:v>-7033</c:v>
                </c:pt>
                <c:pt idx="53">
                  <c:v>-6725</c:v>
                </c:pt>
                <c:pt idx="54">
                  <c:v>-6634</c:v>
                </c:pt>
                <c:pt idx="55">
                  <c:v>-6370</c:v>
                </c:pt>
                <c:pt idx="56">
                  <c:v>-6342</c:v>
                </c:pt>
                <c:pt idx="57">
                  <c:v>-6183</c:v>
                </c:pt>
                <c:pt idx="58">
                  <c:v>-5867</c:v>
                </c:pt>
                <c:pt idx="59">
                  <c:v>-5867</c:v>
                </c:pt>
                <c:pt idx="60">
                  <c:v>-5867</c:v>
                </c:pt>
                <c:pt idx="61">
                  <c:v>-5867</c:v>
                </c:pt>
                <c:pt idx="62">
                  <c:v>-5867</c:v>
                </c:pt>
                <c:pt idx="63">
                  <c:v>-5471</c:v>
                </c:pt>
                <c:pt idx="64">
                  <c:v>-5088</c:v>
                </c:pt>
                <c:pt idx="65">
                  <c:v>-4654</c:v>
                </c:pt>
                <c:pt idx="66">
                  <c:v>-4260</c:v>
                </c:pt>
                <c:pt idx="67">
                  <c:v>-4260</c:v>
                </c:pt>
                <c:pt idx="68">
                  <c:v>-4260</c:v>
                </c:pt>
                <c:pt idx="69">
                  <c:v>-3216</c:v>
                </c:pt>
                <c:pt idx="70">
                  <c:v>-3063.5</c:v>
                </c:pt>
                <c:pt idx="71">
                  <c:v>-2753</c:v>
                </c:pt>
                <c:pt idx="72">
                  <c:v>-2438</c:v>
                </c:pt>
                <c:pt idx="73">
                  <c:v>-14</c:v>
                </c:pt>
                <c:pt idx="74">
                  <c:v>-6.5</c:v>
                </c:pt>
                <c:pt idx="75">
                  <c:v>-1</c:v>
                </c:pt>
                <c:pt idx="76">
                  <c:v>0</c:v>
                </c:pt>
                <c:pt idx="77">
                  <c:v>2418</c:v>
                </c:pt>
              </c:numCache>
            </c:numRef>
          </c:xVal>
          <c:yVal>
            <c:numRef>
              <c:f>'Active 1'!$H$21:$H$965</c:f>
              <c:numCache>
                <c:formatCode>General</c:formatCode>
                <c:ptCount val="945"/>
                <c:pt idx="0">
                  <c:v>0.1880269999965094</c:v>
                </c:pt>
                <c:pt idx="1">
                  <c:v>0.14741549999598647</c:v>
                </c:pt>
                <c:pt idx="2">
                  <c:v>0.19319220000033965</c:v>
                </c:pt>
                <c:pt idx="3">
                  <c:v>0.14238639999894076</c:v>
                </c:pt>
                <c:pt idx="4">
                  <c:v>0.16839619999518618</c:v>
                </c:pt>
                <c:pt idx="5">
                  <c:v>0.14214399999764282</c:v>
                </c:pt>
                <c:pt idx="6">
                  <c:v>0.17091119999895454</c:v>
                </c:pt>
                <c:pt idx="7">
                  <c:v>0</c:v>
                </c:pt>
                <c:pt idx="8">
                  <c:v>0.16688209999847459</c:v>
                </c:pt>
                <c:pt idx="9">
                  <c:v>0.1766494999974384</c:v>
                </c:pt>
                <c:pt idx="10">
                  <c:v>9.0093599996180274E-2</c:v>
                </c:pt>
                <c:pt idx="11">
                  <c:v>8.9132499997504056E-2</c:v>
                </c:pt>
                <c:pt idx="12">
                  <c:v>8.7375499999325257E-2</c:v>
                </c:pt>
                <c:pt idx="18">
                  <c:v>5.8530000023893081E-3</c:v>
                </c:pt>
                <c:pt idx="19">
                  <c:v>6.8529999989550561E-3</c:v>
                </c:pt>
                <c:pt idx="20">
                  <c:v>4.1639999981271103E-3</c:v>
                </c:pt>
                <c:pt idx="21">
                  <c:v>-4.5738000044366345E-3</c:v>
                </c:pt>
                <c:pt idx="31">
                  <c:v>4.1457999977865256E-3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B2-4297-AF24-1C3CB850E185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1'!$D$21:$D$965</c:f>
                <c:numCache>
                  <c:formatCode>General</c:formatCode>
                  <c:ptCount val="945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  <c:pt idx="42">
                    <c:v>8.0000000000000002E-3</c:v>
                  </c:pt>
                  <c:pt idx="43">
                    <c:v>3.0999999999999999E-3</c:v>
                  </c:pt>
                  <c:pt idx="49">
                    <c:v>0</c:v>
                  </c:pt>
                  <c:pt idx="53">
                    <c:v>0</c:v>
                  </c:pt>
                  <c:pt idx="54">
                    <c:v>1.9E-3</c:v>
                  </c:pt>
                  <c:pt idx="55">
                    <c:v>1.6999999999999999E-3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6.9999999999999999E-4</c:v>
                  </c:pt>
                  <c:pt idx="71">
                    <c:v>1.6999999999999999E-3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5.9999999999999995E-4</c:v>
                  </c:pt>
                  <c:pt idx="75">
                    <c:v>4.0000000000000002E-4</c:v>
                  </c:pt>
                  <c:pt idx="76">
                    <c:v>8.9999999999999998E-4</c:v>
                  </c:pt>
                  <c:pt idx="77">
                    <c:v>5.9999999999999995E-4</c:v>
                  </c:pt>
                </c:numCache>
              </c:numRef>
            </c:plus>
            <c:minus>
              <c:numRef>
                <c:f>'Active 1'!$D$21:$D$965</c:f>
                <c:numCache>
                  <c:formatCode>General</c:formatCode>
                  <c:ptCount val="945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  <c:pt idx="42">
                    <c:v>8.0000000000000002E-3</c:v>
                  </c:pt>
                  <c:pt idx="43">
                    <c:v>3.0999999999999999E-3</c:v>
                  </c:pt>
                  <c:pt idx="49">
                    <c:v>0</c:v>
                  </c:pt>
                  <c:pt idx="53">
                    <c:v>0</c:v>
                  </c:pt>
                  <c:pt idx="54">
                    <c:v>1.9E-3</c:v>
                  </c:pt>
                  <c:pt idx="55">
                    <c:v>1.6999999999999999E-3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6.9999999999999999E-4</c:v>
                  </c:pt>
                  <c:pt idx="71">
                    <c:v>1.6999999999999999E-3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5.9999999999999995E-4</c:v>
                  </c:pt>
                  <c:pt idx="75">
                    <c:v>4.0000000000000002E-4</c:v>
                  </c:pt>
                  <c:pt idx="76">
                    <c:v>8.9999999999999998E-4</c:v>
                  </c:pt>
                  <c:pt idx="7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1'!$F$21:$F$965</c:f>
              <c:numCache>
                <c:formatCode>General</c:formatCode>
                <c:ptCount val="945"/>
                <c:pt idx="0">
                  <c:v>-32190</c:v>
                </c:pt>
                <c:pt idx="1">
                  <c:v>-32035</c:v>
                </c:pt>
                <c:pt idx="2">
                  <c:v>-32034</c:v>
                </c:pt>
                <c:pt idx="3">
                  <c:v>-32008</c:v>
                </c:pt>
                <c:pt idx="4">
                  <c:v>-31914</c:v>
                </c:pt>
                <c:pt idx="5">
                  <c:v>-31680</c:v>
                </c:pt>
                <c:pt idx="6">
                  <c:v>-31464</c:v>
                </c:pt>
                <c:pt idx="7">
                  <c:v>-31437</c:v>
                </c:pt>
                <c:pt idx="8">
                  <c:v>-31437</c:v>
                </c:pt>
                <c:pt idx="9">
                  <c:v>-31015</c:v>
                </c:pt>
                <c:pt idx="10">
                  <c:v>-23592</c:v>
                </c:pt>
                <c:pt idx="11">
                  <c:v>-23525</c:v>
                </c:pt>
                <c:pt idx="12">
                  <c:v>-23235</c:v>
                </c:pt>
                <c:pt idx="13">
                  <c:v>-13372</c:v>
                </c:pt>
                <c:pt idx="14">
                  <c:v>-13372</c:v>
                </c:pt>
                <c:pt idx="15">
                  <c:v>-13371.5</c:v>
                </c:pt>
                <c:pt idx="16">
                  <c:v>-13371.5</c:v>
                </c:pt>
                <c:pt idx="17">
                  <c:v>-11423</c:v>
                </c:pt>
                <c:pt idx="18">
                  <c:v>-11410</c:v>
                </c:pt>
                <c:pt idx="19">
                  <c:v>-11410</c:v>
                </c:pt>
                <c:pt idx="20">
                  <c:v>-11080</c:v>
                </c:pt>
                <c:pt idx="21">
                  <c:v>-11014</c:v>
                </c:pt>
                <c:pt idx="22">
                  <c:v>-11014</c:v>
                </c:pt>
                <c:pt idx="23">
                  <c:v>-11014</c:v>
                </c:pt>
                <c:pt idx="24">
                  <c:v>-10685</c:v>
                </c:pt>
                <c:pt idx="25">
                  <c:v>-10618</c:v>
                </c:pt>
                <c:pt idx="26">
                  <c:v>-10248</c:v>
                </c:pt>
                <c:pt idx="27">
                  <c:v>-10248</c:v>
                </c:pt>
                <c:pt idx="28">
                  <c:v>-10248</c:v>
                </c:pt>
                <c:pt idx="29">
                  <c:v>-9826</c:v>
                </c:pt>
                <c:pt idx="30">
                  <c:v>-9826</c:v>
                </c:pt>
                <c:pt idx="31">
                  <c:v>-9826</c:v>
                </c:pt>
                <c:pt idx="32">
                  <c:v>-9826</c:v>
                </c:pt>
                <c:pt idx="33">
                  <c:v>-9826</c:v>
                </c:pt>
                <c:pt idx="34">
                  <c:v>-9826</c:v>
                </c:pt>
                <c:pt idx="35">
                  <c:v>-9826</c:v>
                </c:pt>
                <c:pt idx="36">
                  <c:v>-9826</c:v>
                </c:pt>
                <c:pt idx="37">
                  <c:v>-9826</c:v>
                </c:pt>
                <c:pt idx="38">
                  <c:v>-9761</c:v>
                </c:pt>
                <c:pt idx="39">
                  <c:v>-9101</c:v>
                </c:pt>
                <c:pt idx="40">
                  <c:v>-9088</c:v>
                </c:pt>
                <c:pt idx="41">
                  <c:v>-9075</c:v>
                </c:pt>
                <c:pt idx="42">
                  <c:v>-7913</c:v>
                </c:pt>
                <c:pt idx="43">
                  <c:v>-7464</c:v>
                </c:pt>
                <c:pt idx="44">
                  <c:v>-7464</c:v>
                </c:pt>
                <c:pt idx="45">
                  <c:v>-7464</c:v>
                </c:pt>
                <c:pt idx="46">
                  <c:v>-7464</c:v>
                </c:pt>
                <c:pt idx="47">
                  <c:v>-7464</c:v>
                </c:pt>
                <c:pt idx="48">
                  <c:v>-7464</c:v>
                </c:pt>
                <c:pt idx="49">
                  <c:v>-7464</c:v>
                </c:pt>
                <c:pt idx="50">
                  <c:v>-7464</c:v>
                </c:pt>
                <c:pt idx="51">
                  <c:v>-7464</c:v>
                </c:pt>
                <c:pt idx="52">
                  <c:v>-7033</c:v>
                </c:pt>
                <c:pt idx="53">
                  <c:v>-6725</c:v>
                </c:pt>
                <c:pt idx="54">
                  <c:v>-6634</c:v>
                </c:pt>
                <c:pt idx="55">
                  <c:v>-6370</c:v>
                </c:pt>
                <c:pt idx="56">
                  <c:v>-6342</c:v>
                </c:pt>
                <c:pt idx="57">
                  <c:v>-6183</c:v>
                </c:pt>
                <c:pt idx="58">
                  <c:v>-5867</c:v>
                </c:pt>
                <c:pt idx="59">
                  <c:v>-5867</c:v>
                </c:pt>
                <c:pt idx="60">
                  <c:v>-5867</c:v>
                </c:pt>
                <c:pt idx="61">
                  <c:v>-5867</c:v>
                </c:pt>
                <c:pt idx="62">
                  <c:v>-5867</c:v>
                </c:pt>
                <c:pt idx="63">
                  <c:v>-5471</c:v>
                </c:pt>
                <c:pt idx="64">
                  <c:v>-5088</c:v>
                </c:pt>
                <c:pt idx="65">
                  <c:v>-4654</c:v>
                </c:pt>
                <c:pt idx="66">
                  <c:v>-4260</c:v>
                </c:pt>
                <c:pt idx="67">
                  <c:v>-4260</c:v>
                </c:pt>
                <c:pt idx="68">
                  <c:v>-4260</c:v>
                </c:pt>
                <c:pt idx="69">
                  <c:v>-3216</c:v>
                </c:pt>
                <c:pt idx="70">
                  <c:v>-3063.5</c:v>
                </c:pt>
                <c:pt idx="71">
                  <c:v>-2753</c:v>
                </c:pt>
                <c:pt idx="72">
                  <c:v>-2438</c:v>
                </c:pt>
                <c:pt idx="73">
                  <c:v>-14</c:v>
                </c:pt>
                <c:pt idx="74">
                  <c:v>-6.5</c:v>
                </c:pt>
                <c:pt idx="75">
                  <c:v>-1</c:v>
                </c:pt>
                <c:pt idx="76">
                  <c:v>0</c:v>
                </c:pt>
                <c:pt idx="77">
                  <c:v>2418</c:v>
                </c:pt>
              </c:numCache>
            </c:numRef>
          </c:xVal>
          <c:yVal>
            <c:numRef>
              <c:f>'Active 1'!$I$21:$I$965</c:f>
              <c:numCache>
                <c:formatCode>General</c:formatCode>
                <c:ptCount val="945"/>
                <c:pt idx="22">
                  <c:v>-2.5738000040291809E-3</c:v>
                </c:pt>
                <c:pt idx="23">
                  <c:v>7.4261999980080873E-3</c:v>
                </c:pt>
                <c:pt idx="24">
                  <c:v>1.9604999979492277E-3</c:v>
                </c:pt>
                <c:pt idx="25">
                  <c:v>-5.0006000019493513E-3</c:v>
                </c:pt>
                <c:pt idx="26">
                  <c:v>3.7840000004507601E-4</c:v>
                </c:pt>
                <c:pt idx="29">
                  <c:v>-1.0854200001631398E-2</c:v>
                </c:pt>
                <c:pt idx="30">
                  <c:v>-1.8541999961598776E-3</c:v>
                </c:pt>
                <c:pt idx="32">
                  <c:v>4.1457999977865256E-3</c:v>
                </c:pt>
                <c:pt idx="33">
                  <c:v>5.1458000016282313E-3</c:v>
                </c:pt>
                <c:pt idx="34">
                  <c:v>7.1458000020356849E-3</c:v>
                </c:pt>
                <c:pt idx="35">
                  <c:v>9.1458000024431385E-3</c:v>
                </c:pt>
                <c:pt idx="37">
                  <c:v>1.6145800000231247E-2</c:v>
                </c:pt>
                <c:pt idx="38">
                  <c:v>2.6312999980291352E-3</c:v>
                </c:pt>
                <c:pt idx="42">
                  <c:v>-5.0271000000066124E-3</c:v>
                </c:pt>
                <c:pt idx="47">
                  <c:v>1.7111999986809678E-3</c:v>
                </c:pt>
                <c:pt idx="49">
                  <c:v>4.7111999956541695E-3</c:v>
                </c:pt>
                <c:pt idx="58">
                  <c:v>-5.8988999953726307E-3</c:v>
                </c:pt>
                <c:pt idx="59">
                  <c:v>-3.898899994965177E-3</c:v>
                </c:pt>
                <c:pt idx="60">
                  <c:v>-8.988999979919754E-4</c:v>
                </c:pt>
                <c:pt idx="61">
                  <c:v>1.1011000024154782E-3</c:v>
                </c:pt>
                <c:pt idx="62">
                  <c:v>1.1011000024154782E-3</c:v>
                </c:pt>
                <c:pt idx="63">
                  <c:v>3.6743000018759631E-3</c:v>
                </c:pt>
                <c:pt idx="64">
                  <c:v>1.1503999994602054E-3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B2-4297-AF24-1C3CB850E185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1'!$D$21:$D$59</c:f>
                <c:numCache>
                  <c:formatCode>General</c:formatCode>
                  <c:ptCount val="39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'Active 1'!$D$21:$D$59</c:f>
                <c:numCache>
                  <c:formatCode>General</c:formatCode>
                  <c:ptCount val="39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1'!$F$21:$F$965</c:f>
              <c:numCache>
                <c:formatCode>General</c:formatCode>
                <c:ptCount val="945"/>
                <c:pt idx="0">
                  <c:v>-32190</c:v>
                </c:pt>
                <c:pt idx="1">
                  <c:v>-32035</c:v>
                </c:pt>
                <c:pt idx="2">
                  <c:v>-32034</c:v>
                </c:pt>
                <c:pt idx="3">
                  <c:v>-32008</c:v>
                </c:pt>
                <c:pt idx="4">
                  <c:v>-31914</c:v>
                </c:pt>
                <c:pt idx="5">
                  <c:v>-31680</c:v>
                </c:pt>
                <c:pt idx="6">
                  <c:v>-31464</c:v>
                </c:pt>
                <c:pt idx="7">
                  <c:v>-31437</c:v>
                </c:pt>
                <c:pt idx="8">
                  <c:v>-31437</c:v>
                </c:pt>
                <c:pt idx="9">
                  <c:v>-31015</c:v>
                </c:pt>
                <c:pt idx="10">
                  <c:v>-23592</c:v>
                </c:pt>
                <c:pt idx="11">
                  <c:v>-23525</c:v>
                </c:pt>
                <c:pt idx="12">
                  <c:v>-23235</c:v>
                </c:pt>
                <c:pt idx="13">
                  <c:v>-13372</c:v>
                </c:pt>
                <c:pt idx="14">
                  <c:v>-13372</c:v>
                </c:pt>
                <c:pt idx="15">
                  <c:v>-13371.5</c:v>
                </c:pt>
                <c:pt idx="16">
                  <c:v>-13371.5</c:v>
                </c:pt>
                <c:pt idx="17">
                  <c:v>-11423</c:v>
                </c:pt>
                <c:pt idx="18">
                  <c:v>-11410</c:v>
                </c:pt>
                <c:pt idx="19">
                  <c:v>-11410</c:v>
                </c:pt>
                <c:pt idx="20">
                  <c:v>-11080</c:v>
                </c:pt>
                <c:pt idx="21">
                  <c:v>-11014</c:v>
                </c:pt>
                <c:pt idx="22">
                  <c:v>-11014</c:v>
                </c:pt>
                <c:pt idx="23">
                  <c:v>-11014</c:v>
                </c:pt>
                <c:pt idx="24">
                  <c:v>-10685</c:v>
                </c:pt>
                <c:pt idx="25">
                  <c:v>-10618</c:v>
                </c:pt>
                <c:pt idx="26">
                  <c:v>-10248</c:v>
                </c:pt>
                <c:pt idx="27">
                  <c:v>-10248</c:v>
                </c:pt>
                <c:pt idx="28">
                  <c:v>-10248</c:v>
                </c:pt>
                <c:pt idx="29">
                  <c:v>-9826</c:v>
                </c:pt>
                <c:pt idx="30">
                  <c:v>-9826</c:v>
                </c:pt>
                <c:pt idx="31">
                  <c:v>-9826</c:v>
                </c:pt>
                <c:pt idx="32">
                  <c:v>-9826</c:v>
                </c:pt>
                <c:pt idx="33">
                  <c:v>-9826</c:v>
                </c:pt>
                <c:pt idx="34">
                  <c:v>-9826</c:v>
                </c:pt>
                <c:pt idx="35">
                  <c:v>-9826</c:v>
                </c:pt>
                <c:pt idx="36">
                  <c:v>-9826</c:v>
                </c:pt>
                <c:pt idx="37">
                  <c:v>-9826</c:v>
                </c:pt>
                <c:pt idx="38">
                  <c:v>-9761</c:v>
                </c:pt>
                <c:pt idx="39">
                  <c:v>-9101</c:v>
                </c:pt>
                <c:pt idx="40">
                  <c:v>-9088</c:v>
                </c:pt>
                <c:pt idx="41">
                  <c:v>-9075</c:v>
                </c:pt>
                <c:pt idx="42">
                  <c:v>-7913</c:v>
                </c:pt>
                <c:pt idx="43">
                  <c:v>-7464</c:v>
                </c:pt>
                <c:pt idx="44">
                  <c:v>-7464</c:v>
                </c:pt>
                <c:pt idx="45">
                  <c:v>-7464</c:v>
                </c:pt>
                <c:pt idx="46">
                  <c:v>-7464</c:v>
                </c:pt>
                <c:pt idx="47">
                  <c:v>-7464</c:v>
                </c:pt>
                <c:pt idx="48">
                  <c:v>-7464</c:v>
                </c:pt>
                <c:pt idx="49">
                  <c:v>-7464</c:v>
                </c:pt>
                <c:pt idx="50">
                  <c:v>-7464</c:v>
                </c:pt>
                <c:pt idx="51">
                  <c:v>-7464</c:v>
                </c:pt>
                <c:pt idx="52">
                  <c:v>-7033</c:v>
                </c:pt>
                <c:pt idx="53">
                  <c:v>-6725</c:v>
                </c:pt>
                <c:pt idx="54">
                  <c:v>-6634</c:v>
                </c:pt>
                <c:pt idx="55">
                  <c:v>-6370</c:v>
                </c:pt>
                <c:pt idx="56">
                  <c:v>-6342</c:v>
                </c:pt>
                <c:pt idx="57">
                  <c:v>-6183</c:v>
                </c:pt>
                <c:pt idx="58">
                  <c:v>-5867</c:v>
                </c:pt>
                <c:pt idx="59">
                  <c:v>-5867</c:v>
                </c:pt>
                <c:pt idx="60">
                  <c:v>-5867</c:v>
                </c:pt>
                <c:pt idx="61">
                  <c:v>-5867</c:v>
                </c:pt>
                <c:pt idx="62">
                  <c:v>-5867</c:v>
                </c:pt>
                <c:pt idx="63">
                  <c:v>-5471</c:v>
                </c:pt>
                <c:pt idx="64">
                  <c:v>-5088</c:v>
                </c:pt>
                <c:pt idx="65">
                  <c:v>-4654</c:v>
                </c:pt>
                <c:pt idx="66">
                  <c:v>-4260</c:v>
                </c:pt>
                <c:pt idx="67">
                  <c:v>-4260</c:v>
                </c:pt>
                <c:pt idx="68">
                  <c:v>-4260</c:v>
                </c:pt>
                <c:pt idx="69">
                  <c:v>-3216</c:v>
                </c:pt>
                <c:pt idx="70">
                  <c:v>-3063.5</c:v>
                </c:pt>
                <c:pt idx="71">
                  <c:v>-2753</c:v>
                </c:pt>
                <c:pt idx="72">
                  <c:v>-2438</c:v>
                </c:pt>
                <c:pt idx="73">
                  <c:v>-14</c:v>
                </c:pt>
                <c:pt idx="74">
                  <c:v>-6.5</c:v>
                </c:pt>
                <c:pt idx="75">
                  <c:v>-1</c:v>
                </c:pt>
                <c:pt idx="76">
                  <c:v>0</c:v>
                </c:pt>
                <c:pt idx="77">
                  <c:v>2418</c:v>
                </c:pt>
              </c:numCache>
            </c:numRef>
          </c:xVal>
          <c:yVal>
            <c:numRef>
              <c:f>'Active 1'!$J$21:$J$965</c:f>
              <c:numCache>
                <c:formatCode>General</c:formatCode>
                <c:ptCount val="945"/>
                <c:pt idx="36">
                  <c:v>1.214579999941634E-2</c:v>
                </c:pt>
                <c:pt idx="39">
                  <c:v>-2.5467000014032237E-3</c:v>
                </c:pt>
                <c:pt idx="40">
                  <c:v>-2.2496000019600615E-3</c:v>
                </c:pt>
                <c:pt idx="41">
                  <c:v>-8.5250000120140612E-4</c:v>
                </c:pt>
                <c:pt idx="44">
                  <c:v>-1.0888000033446588E-3</c:v>
                </c:pt>
                <c:pt idx="45">
                  <c:v>3.1119999766815454E-4</c:v>
                </c:pt>
                <c:pt idx="46">
                  <c:v>1.7111999986809678E-3</c:v>
                </c:pt>
                <c:pt idx="48">
                  <c:v>4.5111999934306368E-3</c:v>
                </c:pt>
                <c:pt idx="50">
                  <c:v>5.8111999969696626E-3</c:v>
                </c:pt>
                <c:pt idx="51">
                  <c:v>7.0111999957589433E-3</c:v>
                </c:pt>
                <c:pt idx="52">
                  <c:v>5.6155363417929038E-3</c:v>
                </c:pt>
                <c:pt idx="57">
                  <c:v>-6.3609999779146165E-4</c:v>
                </c:pt>
                <c:pt idx="66">
                  <c:v>-4.4200000411365181E-4</c:v>
                </c:pt>
                <c:pt idx="69">
                  <c:v>1.0327999989385717E-3</c:v>
                </c:pt>
                <c:pt idx="70">
                  <c:v>1.7795500025385991E-3</c:v>
                </c:pt>
                <c:pt idx="71">
                  <c:v>-7.2550999975646846E-3</c:v>
                </c:pt>
                <c:pt idx="72">
                  <c:v>8.0539999908069149E-4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B2-4297-AF24-1C3CB850E185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1'!$D$21:$D$81</c:f>
                <c:numCache>
                  <c:formatCode>General</c:formatCode>
                  <c:ptCount val="61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  <c:pt idx="42">
                    <c:v>8.0000000000000002E-3</c:v>
                  </c:pt>
                  <c:pt idx="43">
                    <c:v>3.0999999999999999E-3</c:v>
                  </c:pt>
                  <c:pt idx="49">
                    <c:v>0</c:v>
                  </c:pt>
                  <c:pt idx="53">
                    <c:v>0</c:v>
                  </c:pt>
                  <c:pt idx="54">
                    <c:v>1.9E-3</c:v>
                  </c:pt>
                  <c:pt idx="55">
                    <c:v>1.6999999999999999E-3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'Active 1'!$D$21:$D$81</c:f>
                <c:numCache>
                  <c:formatCode>General</c:formatCode>
                  <c:ptCount val="61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  <c:pt idx="42">
                    <c:v>8.0000000000000002E-3</c:v>
                  </c:pt>
                  <c:pt idx="43">
                    <c:v>3.0999999999999999E-3</c:v>
                  </c:pt>
                  <c:pt idx="49">
                    <c:v>0</c:v>
                  </c:pt>
                  <c:pt idx="53">
                    <c:v>0</c:v>
                  </c:pt>
                  <c:pt idx="54">
                    <c:v>1.9E-3</c:v>
                  </c:pt>
                  <c:pt idx="55">
                    <c:v>1.6999999999999999E-3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1'!$F$21:$F$965</c:f>
              <c:numCache>
                <c:formatCode>General</c:formatCode>
                <c:ptCount val="945"/>
                <c:pt idx="0">
                  <c:v>-32190</c:v>
                </c:pt>
                <c:pt idx="1">
                  <c:v>-32035</c:v>
                </c:pt>
                <c:pt idx="2">
                  <c:v>-32034</c:v>
                </c:pt>
                <c:pt idx="3">
                  <c:v>-32008</c:v>
                </c:pt>
                <c:pt idx="4">
                  <c:v>-31914</c:v>
                </c:pt>
                <c:pt idx="5">
                  <c:v>-31680</c:v>
                </c:pt>
                <c:pt idx="6">
                  <c:v>-31464</c:v>
                </c:pt>
                <c:pt idx="7">
                  <c:v>-31437</c:v>
                </c:pt>
                <c:pt idx="8">
                  <c:v>-31437</c:v>
                </c:pt>
                <c:pt idx="9">
                  <c:v>-31015</c:v>
                </c:pt>
                <c:pt idx="10">
                  <c:v>-23592</c:v>
                </c:pt>
                <c:pt idx="11">
                  <c:v>-23525</c:v>
                </c:pt>
                <c:pt idx="12">
                  <c:v>-23235</c:v>
                </c:pt>
                <c:pt idx="13">
                  <c:v>-13372</c:v>
                </c:pt>
                <c:pt idx="14">
                  <c:v>-13372</c:v>
                </c:pt>
                <c:pt idx="15">
                  <c:v>-13371.5</c:v>
                </c:pt>
                <c:pt idx="16">
                  <c:v>-13371.5</c:v>
                </c:pt>
                <c:pt idx="17">
                  <c:v>-11423</c:v>
                </c:pt>
                <c:pt idx="18">
                  <c:v>-11410</c:v>
                </c:pt>
                <c:pt idx="19">
                  <c:v>-11410</c:v>
                </c:pt>
                <c:pt idx="20">
                  <c:v>-11080</c:v>
                </c:pt>
                <c:pt idx="21">
                  <c:v>-11014</c:v>
                </c:pt>
                <c:pt idx="22">
                  <c:v>-11014</c:v>
                </c:pt>
                <c:pt idx="23">
                  <c:v>-11014</c:v>
                </c:pt>
                <c:pt idx="24">
                  <c:v>-10685</c:v>
                </c:pt>
                <c:pt idx="25">
                  <c:v>-10618</c:v>
                </c:pt>
                <c:pt idx="26">
                  <c:v>-10248</c:v>
                </c:pt>
                <c:pt idx="27">
                  <c:v>-10248</c:v>
                </c:pt>
                <c:pt idx="28">
                  <c:v>-10248</c:v>
                </c:pt>
                <c:pt idx="29">
                  <c:v>-9826</c:v>
                </c:pt>
                <c:pt idx="30">
                  <c:v>-9826</c:v>
                </c:pt>
                <c:pt idx="31">
                  <c:v>-9826</c:v>
                </c:pt>
                <c:pt idx="32">
                  <c:v>-9826</c:v>
                </c:pt>
                <c:pt idx="33">
                  <c:v>-9826</c:v>
                </c:pt>
                <c:pt idx="34">
                  <c:v>-9826</c:v>
                </c:pt>
                <c:pt idx="35">
                  <c:v>-9826</c:v>
                </c:pt>
                <c:pt idx="36">
                  <c:v>-9826</c:v>
                </c:pt>
                <c:pt idx="37">
                  <c:v>-9826</c:v>
                </c:pt>
                <c:pt idx="38">
                  <c:v>-9761</c:v>
                </c:pt>
                <c:pt idx="39">
                  <c:v>-9101</c:v>
                </c:pt>
                <c:pt idx="40">
                  <c:v>-9088</c:v>
                </c:pt>
                <c:pt idx="41">
                  <c:v>-9075</c:v>
                </c:pt>
                <c:pt idx="42">
                  <c:v>-7913</c:v>
                </c:pt>
                <c:pt idx="43">
                  <c:v>-7464</c:v>
                </c:pt>
                <c:pt idx="44">
                  <c:v>-7464</c:v>
                </c:pt>
                <c:pt idx="45">
                  <c:v>-7464</c:v>
                </c:pt>
                <c:pt idx="46">
                  <c:v>-7464</c:v>
                </c:pt>
                <c:pt idx="47">
                  <c:v>-7464</c:v>
                </c:pt>
                <c:pt idx="48">
                  <c:v>-7464</c:v>
                </c:pt>
                <c:pt idx="49">
                  <c:v>-7464</c:v>
                </c:pt>
                <c:pt idx="50">
                  <c:v>-7464</c:v>
                </c:pt>
                <c:pt idx="51">
                  <c:v>-7464</c:v>
                </c:pt>
                <c:pt idx="52">
                  <c:v>-7033</c:v>
                </c:pt>
                <c:pt idx="53">
                  <c:v>-6725</c:v>
                </c:pt>
                <c:pt idx="54">
                  <c:v>-6634</c:v>
                </c:pt>
                <c:pt idx="55">
                  <c:v>-6370</c:v>
                </c:pt>
                <c:pt idx="56">
                  <c:v>-6342</c:v>
                </c:pt>
                <c:pt idx="57">
                  <c:v>-6183</c:v>
                </c:pt>
                <c:pt idx="58">
                  <c:v>-5867</c:v>
                </c:pt>
                <c:pt idx="59">
                  <c:v>-5867</c:v>
                </c:pt>
                <c:pt idx="60">
                  <c:v>-5867</c:v>
                </c:pt>
                <c:pt idx="61">
                  <c:v>-5867</c:v>
                </c:pt>
                <c:pt idx="62">
                  <c:v>-5867</c:v>
                </c:pt>
                <c:pt idx="63">
                  <c:v>-5471</c:v>
                </c:pt>
                <c:pt idx="64">
                  <c:v>-5088</c:v>
                </c:pt>
                <c:pt idx="65">
                  <c:v>-4654</c:v>
                </c:pt>
                <c:pt idx="66">
                  <c:v>-4260</c:v>
                </c:pt>
                <c:pt idx="67">
                  <c:v>-4260</c:v>
                </c:pt>
                <c:pt idx="68">
                  <c:v>-4260</c:v>
                </c:pt>
                <c:pt idx="69">
                  <c:v>-3216</c:v>
                </c:pt>
                <c:pt idx="70">
                  <c:v>-3063.5</c:v>
                </c:pt>
                <c:pt idx="71">
                  <c:v>-2753</c:v>
                </c:pt>
                <c:pt idx="72">
                  <c:v>-2438</c:v>
                </c:pt>
                <c:pt idx="73">
                  <c:v>-14</c:v>
                </c:pt>
                <c:pt idx="74">
                  <c:v>-6.5</c:v>
                </c:pt>
                <c:pt idx="75">
                  <c:v>-1</c:v>
                </c:pt>
                <c:pt idx="76">
                  <c:v>0</c:v>
                </c:pt>
                <c:pt idx="77">
                  <c:v>2418</c:v>
                </c:pt>
              </c:numCache>
            </c:numRef>
          </c:xVal>
          <c:yVal>
            <c:numRef>
              <c:f>'Active 1'!$K$21:$K$965</c:f>
              <c:numCache>
                <c:formatCode>General</c:formatCode>
                <c:ptCount val="945"/>
                <c:pt idx="43">
                  <c:v>-1.0888000033446588E-3</c:v>
                </c:pt>
                <c:pt idx="53">
                  <c:v>-6.0749999829567969E-4</c:v>
                </c:pt>
                <c:pt idx="54">
                  <c:v>-2.247799995529931E-3</c:v>
                </c:pt>
                <c:pt idx="55">
                  <c:v>-1.8290000007255003E-3</c:v>
                </c:pt>
                <c:pt idx="56">
                  <c:v>-9.3139999808045104E-4</c:v>
                </c:pt>
                <c:pt idx="65">
                  <c:v>-2.6179999986197799E-4</c:v>
                </c:pt>
                <c:pt idx="67">
                  <c:v>-4.41999793110881E-4</c:v>
                </c:pt>
                <c:pt idx="68">
                  <c:v>-4.41999793110881E-4</c:v>
                </c:pt>
                <c:pt idx="73">
                  <c:v>1.5261998996720649E-3</c:v>
                </c:pt>
                <c:pt idx="74">
                  <c:v>2.451449996442534E-3</c:v>
                </c:pt>
                <c:pt idx="75">
                  <c:v>-7.6700001955032349E-5</c:v>
                </c:pt>
                <c:pt idx="76">
                  <c:v>-1.0000009933719411E-4</c:v>
                </c:pt>
                <c:pt idx="77">
                  <c:v>1.0605999996187165E-3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FB2-4297-AF24-1C3CB850E185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1'!$D$21:$D$81</c:f>
                <c:numCache>
                  <c:formatCode>General</c:formatCode>
                  <c:ptCount val="61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  <c:pt idx="42">
                    <c:v>8.0000000000000002E-3</c:v>
                  </c:pt>
                  <c:pt idx="43">
                    <c:v>3.0999999999999999E-3</c:v>
                  </c:pt>
                  <c:pt idx="49">
                    <c:v>0</c:v>
                  </c:pt>
                  <c:pt idx="53">
                    <c:v>0</c:v>
                  </c:pt>
                  <c:pt idx="54">
                    <c:v>1.9E-3</c:v>
                  </c:pt>
                  <c:pt idx="55">
                    <c:v>1.6999999999999999E-3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'Active 1'!$D$21:$D$81</c:f>
                <c:numCache>
                  <c:formatCode>General</c:formatCode>
                  <c:ptCount val="61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  <c:pt idx="42">
                    <c:v>8.0000000000000002E-3</c:v>
                  </c:pt>
                  <c:pt idx="43">
                    <c:v>3.0999999999999999E-3</c:v>
                  </c:pt>
                  <c:pt idx="49">
                    <c:v>0</c:v>
                  </c:pt>
                  <c:pt idx="53">
                    <c:v>0</c:v>
                  </c:pt>
                  <c:pt idx="54">
                    <c:v>1.9E-3</c:v>
                  </c:pt>
                  <c:pt idx="55">
                    <c:v>1.6999999999999999E-3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1'!$F$21:$F$965</c:f>
              <c:numCache>
                <c:formatCode>General</c:formatCode>
                <c:ptCount val="945"/>
                <c:pt idx="0">
                  <c:v>-32190</c:v>
                </c:pt>
                <c:pt idx="1">
                  <c:v>-32035</c:v>
                </c:pt>
                <c:pt idx="2">
                  <c:v>-32034</c:v>
                </c:pt>
                <c:pt idx="3">
                  <c:v>-32008</c:v>
                </c:pt>
                <c:pt idx="4">
                  <c:v>-31914</c:v>
                </c:pt>
                <c:pt idx="5">
                  <c:v>-31680</c:v>
                </c:pt>
                <c:pt idx="6">
                  <c:v>-31464</c:v>
                </c:pt>
                <c:pt idx="7">
                  <c:v>-31437</c:v>
                </c:pt>
                <c:pt idx="8">
                  <c:v>-31437</c:v>
                </c:pt>
                <c:pt idx="9">
                  <c:v>-31015</c:v>
                </c:pt>
                <c:pt idx="10">
                  <c:v>-23592</c:v>
                </c:pt>
                <c:pt idx="11">
                  <c:v>-23525</c:v>
                </c:pt>
                <c:pt idx="12">
                  <c:v>-23235</c:v>
                </c:pt>
                <c:pt idx="13">
                  <c:v>-13372</c:v>
                </c:pt>
                <c:pt idx="14">
                  <c:v>-13372</c:v>
                </c:pt>
                <c:pt idx="15">
                  <c:v>-13371.5</c:v>
                </c:pt>
                <c:pt idx="16">
                  <c:v>-13371.5</c:v>
                </c:pt>
                <c:pt idx="17">
                  <c:v>-11423</c:v>
                </c:pt>
                <c:pt idx="18">
                  <c:v>-11410</c:v>
                </c:pt>
                <c:pt idx="19">
                  <c:v>-11410</c:v>
                </c:pt>
                <c:pt idx="20">
                  <c:v>-11080</c:v>
                </c:pt>
                <c:pt idx="21">
                  <c:v>-11014</c:v>
                </c:pt>
                <c:pt idx="22">
                  <c:v>-11014</c:v>
                </c:pt>
                <c:pt idx="23">
                  <c:v>-11014</c:v>
                </c:pt>
                <c:pt idx="24">
                  <c:v>-10685</c:v>
                </c:pt>
                <c:pt idx="25">
                  <c:v>-10618</c:v>
                </c:pt>
                <c:pt idx="26">
                  <c:v>-10248</c:v>
                </c:pt>
                <c:pt idx="27">
                  <c:v>-10248</c:v>
                </c:pt>
                <c:pt idx="28">
                  <c:v>-10248</c:v>
                </c:pt>
                <c:pt idx="29">
                  <c:v>-9826</c:v>
                </c:pt>
                <c:pt idx="30">
                  <c:v>-9826</c:v>
                </c:pt>
                <c:pt idx="31">
                  <c:v>-9826</c:v>
                </c:pt>
                <c:pt idx="32">
                  <c:v>-9826</c:v>
                </c:pt>
                <c:pt idx="33">
                  <c:v>-9826</c:v>
                </c:pt>
                <c:pt idx="34">
                  <c:v>-9826</c:v>
                </c:pt>
                <c:pt idx="35">
                  <c:v>-9826</c:v>
                </c:pt>
                <c:pt idx="36">
                  <c:v>-9826</c:v>
                </c:pt>
                <c:pt idx="37">
                  <c:v>-9826</c:v>
                </c:pt>
                <c:pt idx="38">
                  <c:v>-9761</c:v>
                </c:pt>
                <c:pt idx="39">
                  <c:v>-9101</c:v>
                </c:pt>
                <c:pt idx="40">
                  <c:v>-9088</c:v>
                </c:pt>
                <c:pt idx="41">
                  <c:v>-9075</c:v>
                </c:pt>
                <c:pt idx="42">
                  <c:v>-7913</c:v>
                </c:pt>
                <c:pt idx="43">
                  <c:v>-7464</c:v>
                </c:pt>
                <c:pt idx="44">
                  <c:v>-7464</c:v>
                </c:pt>
                <c:pt idx="45">
                  <c:v>-7464</c:v>
                </c:pt>
                <c:pt idx="46">
                  <c:v>-7464</c:v>
                </c:pt>
                <c:pt idx="47">
                  <c:v>-7464</c:v>
                </c:pt>
                <c:pt idx="48">
                  <c:v>-7464</c:v>
                </c:pt>
                <c:pt idx="49">
                  <c:v>-7464</c:v>
                </c:pt>
                <c:pt idx="50">
                  <c:v>-7464</c:v>
                </c:pt>
                <c:pt idx="51">
                  <c:v>-7464</c:v>
                </c:pt>
                <c:pt idx="52">
                  <c:v>-7033</c:v>
                </c:pt>
                <c:pt idx="53">
                  <c:v>-6725</c:v>
                </c:pt>
                <c:pt idx="54">
                  <c:v>-6634</c:v>
                </c:pt>
                <c:pt idx="55">
                  <c:v>-6370</c:v>
                </c:pt>
                <c:pt idx="56">
                  <c:v>-6342</c:v>
                </c:pt>
                <c:pt idx="57">
                  <c:v>-6183</c:v>
                </c:pt>
                <c:pt idx="58">
                  <c:v>-5867</c:v>
                </c:pt>
                <c:pt idx="59">
                  <c:v>-5867</c:v>
                </c:pt>
                <c:pt idx="60">
                  <c:v>-5867</c:v>
                </c:pt>
                <c:pt idx="61">
                  <c:v>-5867</c:v>
                </c:pt>
                <c:pt idx="62">
                  <c:v>-5867</c:v>
                </c:pt>
                <c:pt idx="63">
                  <c:v>-5471</c:v>
                </c:pt>
                <c:pt idx="64">
                  <c:v>-5088</c:v>
                </c:pt>
                <c:pt idx="65">
                  <c:v>-4654</c:v>
                </c:pt>
                <c:pt idx="66">
                  <c:v>-4260</c:v>
                </c:pt>
                <c:pt idx="67">
                  <c:v>-4260</c:v>
                </c:pt>
                <c:pt idx="68">
                  <c:v>-4260</c:v>
                </c:pt>
                <c:pt idx="69">
                  <c:v>-3216</c:v>
                </c:pt>
                <c:pt idx="70">
                  <c:v>-3063.5</c:v>
                </c:pt>
                <c:pt idx="71">
                  <c:v>-2753</c:v>
                </c:pt>
                <c:pt idx="72">
                  <c:v>-2438</c:v>
                </c:pt>
                <c:pt idx="73">
                  <c:v>-14</c:v>
                </c:pt>
                <c:pt idx="74">
                  <c:v>-6.5</c:v>
                </c:pt>
                <c:pt idx="75">
                  <c:v>-1</c:v>
                </c:pt>
                <c:pt idx="76">
                  <c:v>0</c:v>
                </c:pt>
                <c:pt idx="77">
                  <c:v>2418</c:v>
                </c:pt>
              </c:numCache>
            </c:numRef>
          </c:xVal>
          <c:yVal>
            <c:numRef>
              <c:f>'Active 1'!$L$21:$L$965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FB2-4297-AF24-1C3CB850E185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1'!$D$21:$D$81</c:f>
                <c:numCache>
                  <c:formatCode>General</c:formatCode>
                  <c:ptCount val="61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  <c:pt idx="42">
                    <c:v>8.0000000000000002E-3</c:v>
                  </c:pt>
                  <c:pt idx="43">
                    <c:v>3.0999999999999999E-3</c:v>
                  </c:pt>
                  <c:pt idx="49">
                    <c:v>0</c:v>
                  </c:pt>
                  <c:pt idx="53">
                    <c:v>0</c:v>
                  </c:pt>
                  <c:pt idx="54">
                    <c:v>1.9E-3</c:v>
                  </c:pt>
                  <c:pt idx="55">
                    <c:v>1.6999999999999999E-3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'Active 1'!$D$21:$D$81</c:f>
                <c:numCache>
                  <c:formatCode>General</c:formatCode>
                  <c:ptCount val="61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  <c:pt idx="42">
                    <c:v>8.0000000000000002E-3</c:v>
                  </c:pt>
                  <c:pt idx="43">
                    <c:v>3.0999999999999999E-3</c:v>
                  </c:pt>
                  <c:pt idx="49">
                    <c:v>0</c:v>
                  </c:pt>
                  <c:pt idx="53">
                    <c:v>0</c:v>
                  </c:pt>
                  <c:pt idx="54">
                    <c:v>1.9E-3</c:v>
                  </c:pt>
                  <c:pt idx="55">
                    <c:v>1.6999999999999999E-3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1'!$F$21:$F$965</c:f>
              <c:numCache>
                <c:formatCode>General</c:formatCode>
                <c:ptCount val="945"/>
                <c:pt idx="0">
                  <c:v>-32190</c:v>
                </c:pt>
                <c:pt idx="1">
                  <c:v>-32035</c:v>
                </c:pt>
                <c:pt idx="2">
                  <c:v>-32034</c:v>
                </c:pt>
                <c:pt idx="3">
                  <c:v>-32008</c:v>
                </c:pt>
                <c:pt idx="4">
                  <c:v>-31914</c:v>
                </c:pt>
                <c:pt idx="5">
                  <c:v>-31680</c:v>
                </c:pt>
                <c:pt idx="6">
                  <c:v>-31464</c:v>
                </c:pt>
                <c:pt idx="7">
                  <c:v>-31437</c:v>
                </c:pt>
                <c:pt idx="8">
                  <c:v>-31437</c:v>
                </c:pt>
                <c:pt idx="9">
                  <c:v>-31015</c:v>
                </c:pt>
                <c:pt idx="10">
                  <c:v>-23592</c:v>
                </c:pt>
                <c:pt idx="11">
                  <c:v>-23525</c:v>
                </c:pt>
                <c:pt idx="12">
                  <c:v>-23235</c:v>
                </c:pt>
                <c:pt idx="13">
                  <c:v>-13372</c:v>
                </c:pt>
                <c:pt idx="14">
                  <c:v>-13372</c:v>
                </c:pt>
                <c:pt idx="15">
                  <c:v>-13371.5</c:v>
                </c:pt>
                <c:pt idx="16">
                  <c:v>-13371.5</c:v>
                </c:pt>
                <c:pt idx="17">
                  <c:v>-11423</c:v>
                </c:pt>
                <c:pt idx="18">
                  <c:v>-11410</c:v>
                </c:pt>
                <c:pt idx="19">
                  <c:v>-11410</c:v>
                </c:pt>
                <c:pt idx="20">
                  <c:v>-11080</c:v>
                </c:pt>
                <c:pt idx="21">
                  <c:v>-11014</c:v>
                </c:pt>
                <c:pt idx="22">
                  <c:v>-11014</c:v>
                </c:pt>
                <c:pt idx="23">
                  <c:v>-11014</c:v>
                </c:pt>
                <c:pt idx="24">
                  <c:v>-10685</c:v>
                </c:pt>
                <c:pt idx="25">
                  <c:v>-10618</c:v>
                </c:pt>
                <c:pt idx="26">
                  <c:v>-10248</c:v>
                </c:pt>
                <c:pt idx="27">
                  <c:v>-10248</c:v>
                </c:pt>
                <c:pt idx="28">
                  <c:v>-10248</c:v>
                </c:pt>
                <c:pt idx="29">
                  <c:v>-9826</c:v>
                </c:pt>
                <c:pt idx="30">
                  <c:v>-9826</c:v>
                </c:pt>
                <c:pt idx="31">
                  <c:v>-9826</c:v>
                </c:pt>
                <c:pt idx="32">
                  <c:v>-9826</c:v>
                </c:pt>
                <c:pt idx="33">
                  <c:v>-9826</c:v>
                </c:pt>
                <c:pt idx="34">
                  <c:v>-9826</c:v>
                </c:pt>
                <c:pt idx="35">
                  <c:v>-9826</c:v>
                </c:pt>
                <c:pt idx="36">
                  <c:v>-9826</c:v>
                </c:pt>
                <c:pt idx="37">
                  <c:v>-9826</c:v>
                </c:pt>
                <c:pt idx="38">
                  <c:v>-9761</c:v>
                </c:pt>
                <c:pt idx="39">
                  <c:v>-9101</c:v>
                </c:pt>
                <c:pt idx="40">
                  <c:v>-9088</c:v>
                </c:pt>
                <c:pt idx="41">
                  <c:v>-9075</c:v>
                </c:pt>
                <c:pt idx="42">
                  <c:v>-7913</c:v>
                </c:pt>
                <c:pt idx="43">
                  <c:v>-7464</c:v>
                </c:pt>
                <c:pt idx="44">
                  <c:v>-7464</c:v>
                </c:pt>
                <c:pt idx="45">
                  <c:v>-7464</c:v>
                </c:pt>
                <c:pt idx="46">
                  <c:v>-7464</c:v>
                </c:pt>
                <c:pt idx="47">
                  <c:v>-7464</c:v>
                </c:pt>
                <c:pt idx="48">
                  <c:v>-7464</c:v>
                </c:pt>
                <c:pt idx="49">
                  <c:v>-7464</c:v>
                </c:pt>
                <c:pt idx="50">
                  <c:v>-7464</c:v>
                </c:pt>
                <c:pt idx="51">
                  <c:v>-7464</c:v>
                </c:pt>
                <c:pt idx="52">
                  <c:v>-7033</c:v>
                </c:pt>
                <c:pt idx="53">
                  <c:v>-6725</c:v>
                </c:pt>
                <c:pt idx="54">
                  <c:v>-6634</c:v>
                </c:pt>
                <c:pt idx="55">
                  <c:v>-6370</c:v>
                </c:pt>
                <c:pt idx="56">
                  <c:v>-6342</c:v>
                </c:pt>
                <c:pt idx="57">
                  <c:v>-6183</c:v>
                </c:pt>
                <c:pt idx="58">
                  <c:v>-5867</c:v>
                </c:pt>
                <c:pt idx="59">
                  <c:v>-5867</c:v>
                </c:pt>
                <c:pt idx="60">
                  <c:v>-5867</c:v>
                </c:pt>
                <c:pt idx="61">
                  <c:v>-5867</c:v>
                </c:pt>
                <c:pt idx="62">
                  <c:v>-5867</c:v>
                </c:pt>
                <c:pt idx="63">
                  <c:v>-5471</c:v>
                </c:pt>
                <c:pt idx="64">
                  <c:v>-5088</c:v>
                </c:pt>
                <c:pt idx="65">
                  <c:v>-4654</c:v>
                </c:pt>
                <c:pt idx="66">
                  <c:v>-4260</c:v>
                </c:pt>
                <c:pt idx="67">
                  <c:v>-4260</c:v>
                </c:pt>
                <c:pt idx="68">
                  <c:v>-4260</c:v>
                </c:pt>
                <c:pt idx="69">
                  <c:v>-3216</c:v>
                </c:pt>
                <c:pt idx="70">
                  <c:v>-3063.5</c:v>
                </c:pt>
                <c:pt idx="71">
                  <c:v>-2753</c:v>
                </c:pt>
                <c:pt idx="72">
                  <c:v>-2438</c:v>
                </c:pt>
                <c:pt idx="73">
                  <c:v>-14</c:v>
                </c:pt>
                <c:pt idx="74">
                  <c:v>-6.5</c:v>
                </c:pt>
                <c:pt idx="75">
                  <c:v>-1</c:v>
                </c:pt>
                <c:pt idx="76">
                  <c:v>0</c:v>
                </c:pt>
                <c:pt idx="77">
                  <c:v>2418</c:v>
                </c:pt>
              </c:numCache>
            </c:numRef>
          </c:xVal>
          <c:yVal>
            <c:numRef>
              <c:f>'Active 1'!$M$21:$M$965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FB2-4297-AF24-1C3CB850E185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1'!$D$21:$D$81</c:f>
                <c:numCache>
                  <c:formatCode>General</c:formatCode>
                  <c:ptCount val="61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  <c:pt idx="42">
                    <c:v>8.0000000000000002E-3</c:v>
                  </c:pt>
                  <c:pt idx="43">
                    <c:v>3.0999999999999999E-3</c:v>
                  </c:pt>
                  <c:pt idx="49">
                    <c:v>0</c:v>
                  </c:pt>
                  <c:pt idx="53">
                    <c:v>0</c:v>
                  </c:pt>
                  <c:pt idx="54">
                    <c:v>1.9E-3</c:v>
                  </c:pt>
                  <c:pt idx="55">
                    <c:v>1.6999999999999999E-3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'Active 1'!$D$21:$D$81</c:f>
                <c:numCache>
                  <c:formatCode>General</c:formatCode>
                  <c:ptCount val="61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  <c:pt idx="42">
                    <c:v>8.0000000000000002E-3</c:v>
                  </c:pt>
                  <c:pt idx="43">
                    <c:v>3.0999999999999999E-3</c:v>
                  </c:pt>
                  <c:pt idx="49">
                    <c:v>0</c:v>
                  </c:pt>
                  <c:pt idx="53">
                    <c:v>0</c:v>
                  </c:pt>
                  <c:pt idx="54">
                    <c:v>1.9E-3</c:v>
                  </c:pt>
                  <c:pt idx="55">
                    <c:v>1.6999999999999999E-3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1'!$F$21:$F$965</c:f>
              <c:numCache>
                <c:formatCode>General</c:formatCode>
                <c:ptCount val="945"/>
                <c:pt idx="0">
                  <c:v>-32190</c:v>
                </c:pt>
                <c:pt idx="1">
                  <c:v>-32035</c:v>
                </c:pt>
                <c:pt idx="2">
                  <c:v>-32034</c:v>
                </c:pt>
                <c:pt idx="3">
                  <c:v>-32008</c:v>
                </c:pt>
                <c:pt idx="4">
                  <c:v>-31914</c:v>
                </c:pt>
                <c:pt idx="5">
                  <c:v>-31680</c:v>
                </c:pt>
                <c:pt idx="6">
                  <c:v>-31464</c:v>
                </c:pt>
                <c:pt idx="7">
                  <c:v>-31437</c:v>
                </c:pt>
                <c:pt idx="8">
                  <c:v>-31437</c:v>
                </c:pt>
                <c:pt idx="9">
                  <c:v>-31015</c:v>
                </c:pt>
                <c:pt idx="10">
                  <c:v>-23592</c:v>
                </c:pt>
                <c:pt idx="11">
                  <c:v>-23525</c:v>
                </c:pt>
                <c:pt idx="12">
                  <c:v>-23235</c:v>
                </c:pt>
                <c:pt idx="13">
                  <c:v>-13372</c:v>
                </c:pt>
                <c:pt idx="14">
                  <c:v>-13372</c:v>
                </c:pt>
                <c:pt idx="15">
                  <c:v>-13371.5</c:v>
                </c:pt>
                <c:pt idx="16">
                  <c:v>-13371.5</c:v>
                </c:pt>
                <c:pt idx="17">
                  <c:v>-11423</c:v>
                </c:pt>
                <c:pt idx="18">
                  <c:v>-11410</c:v>
                </c:pt>
                <c:pt idx="19">
                  <c:v>-11410</c:v>
                </c:pt>
                <c:pt idx="20">
                  <c:v>-11080</c:v>
                </c:pt>
                <c:pt idx="21">
                  <c:v>-11014</c:v>
                </c:pt>
                <c:pt idx="22">
                  <c:v>-11014</c:v>
                </c:pt>
                <c:pt idx="23">
                  <c:v>-11014</c:v>
                </c:pt>
                <c:pt idx="24">
                  <c:v>-10685</c:v>
                </c:pt>
                <c:pt idx="25">
                  <c:v>-10618</c:v>
                </c:pt>
                <c:pt idx="26">
                  <c:v>-10248</c:v>
                </c:pt>
                <c:pt idx="27">
                  <c:v>-10248</c:v>
                </c:pt>
                <c:pt idx="28">
                  <c:v>-10248</c:v>
                </c:pt>
                <c:pt idx="29">
                  <c:v>-9826</c:v>
                </c:pt>
                <c:pt idx="30">
                  <c:v>-9826</c:v>
                </c:pt>
                <c:pt idx="31">
                  <c:v>-9826</c:v>
                </c:pt>
                <c:pt idx="32">
                  <c:v>-9826</c:v>
                </c:pt>
                <c:pt idx="33">
                  <c:v>-9826</c:v>
                </c:pt>
                <c:pt idx="34">
                  <c:v>-9826</c:v>
                </c:pt>
                <c:pt idx="35">
                  <c:v>-9826</c:v>
                </c:pt>
                <c:pt idx="36">
                  <c:v>-9826</c:v>
                </c:pt>
                <c:pt idx="37">
                  <c:v>-9826</c:v>
                </c:pt>
                <c:pt idx="38">
                  <c:v>-9761</c:v>
                </c:pt>
                <c:pt idx="39">
                  <c:v>-9101</c:v>
                </c:pt>
                <c:pt idx="40">
                  <c:v>-9088</c:v>
                </c:pt>
                <c:pt idx="41">
                  <c:v>-9075</c:v>
                </c:pt>
                <c:pt idx="42">
                  <c:v>-7913</c:v>
                </c:pt>
                <c:pt idx="43">
                  <c:v>-7464</c:v>
                </c:pt>
                <c:pt idx="44">
                  <c:v>-7464</c:v>
                </c:pt>
                <c:pt idx="45">
                  <c:v>-7464</c:v>
                </c:pt>
                <c:pt idx="46">
                  <c:v>-7464</c:v>
                </c:pt>
                <c:pt idx="47">
                  <c:v>-7464</c:v>
                </c:pt>
                <c:pt idx="48">
                  <c:v>-7464</c:v>
                </c:pt>
                <c:pt idx="49">
                  <c:v>-7464</c:v>
                </c:pt>
                <c:pt idx="50">
                  <c:v>-7464</c:v>
                </c:pt>
                <c:pt idx="51">
                  <c:v>-7464</c:v>
                </c:pt>
                <c:pt idx="52">
                  <c:v>-7033</c:v>
                </c:pt>
                <c:pt idx="53">
                  <c:v>-6725</c:v>
                </c:pt>
                <c:pt idx="54">
                  <c:v>-6634</c:v>
                </c:pt>
                <c:pt idx="55">
                  <c:v>-6370</c:v>
                </c:pt>
                <c:pt idx="56">
                  <c:v>-6342</c:v>
                </c:pt>
                <c:pt idx="57">
                  <c:v>-6183</c:v>
                </c:pt>
                <c:pt idx="58">
                  <c:v>-5867</c:v>
                </c:pt>
                <c:pt idx="59">
                  <c:v>-5867</c:v>
                </c:pt>
                <c:pt idx="60">
                  <c:v>-5867</c:v>
                </c:pt>
                <c:pt idx="61">
                  <c:v>-5867</c:v>
                </c:pt>
                <c:pt idx="62">
                  <c:v>-5867</c:v>
                </c:pt>
                <c:pt idx="63">
                  <c:v>-5471</c:v>
                </c:pt>
                <c:pt idx="64">
                  <c:v>-5088</c:v>
                </c:pt>
                <c:pt idx="65">
                  <c:v>-4654</c:v>
                </c:pt>
                <c:pt idx="66">
                  <c:v>-4260</c:v>
                </c:pt>
                <c:pt idx="67">
                  <c:v>-4260</c:v>
                </c:pt>
                <c:pt idx="68">
                  <c:v>-4260</c:v>
                </c:pt>
                <c:pt idx="69">
                  <c:v>-3216</c:v>
                </c:pt>
                <c:pt idx="70">
                  <c:v>-3063.5</c:v>
                </c:pt>
                <c:pt idx="71">
                  <c:v>-2753</c:v>
                </c:pt>
                <c:pt idx="72">
                  <c:v>-2438</c:v>
                </c:pt>
                <c:pt idx="73">
                  <c:v>-14</c:v>
                </c:pt>
                <c:pt idx="74">
                  <c:v>-6.5</c:v>
                </c:pt>
                <c:pt idx="75">
                  <c:v>-1</c:v>
                </c:pt>
                <c:pt idx="76">
                  <c:v>0</c:v>
                </c:pt>
                <c:pt idx="77">
                  <c:v>2418</c:v>
                </c:pt>
              </c:numCache>
            </c:numRef>
          </c:xVal>
          <c:yVal>
            <c:numRef>
              <c:f>'Active 1'!$N$21:$N$965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FB2-4297-AF24-1C3CB850E185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Linear Fit</c:v>
                </c:pt>
              </c:strCache>
            </c:strRef>
          </c:tx>
          <c:spPr>
            <a:ln w="158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1'!$F$21:$F$965</c:f>
              <c:numCache>
                <c:formatCode>General</c:formatCode>
                <c:ptCount val="945"/>
                <c:pt idx="0">
                  <c:v>-32190</c:v>
                </c:pt>
                <c:pt idx="1">
                  <c:v>-32035</c:v>
                </c:pt>
                <c:pt idx="2">
                  <c:v>-32034</c:v>
                </c:pt>
                <c:pt idx="3">
                  <c:v>-32008</c:v>
                </c:pt>
                <c:pt idx="4">
                  <c:v>-31914</c:v>
                </c:pt>
                <c:pt idx="5">
                  <c:v>-31680</c:v>
                </c:pt>
                <c:pt idx="6">
                  <c:v>-31464</c:v>
                </c:pt>
                <c:pt idx="7">
                  <c:v>-31437</c:v>
                </c:pt>
                <c:pt idx="8">
                  <c:v>-31437</c:v>
                </c:pt>
                <c:pt idx="9">
                  <c:v>-31015</c:v>
                </c:pt>
                <c:pt idx="10">
                  <c:v>-23592</c:v>
                </c:pt>
                <c:pt idx="11">
                  <c:v>-23525</c:v>
                </c:pt>
                <c:pt idx="12">
                  <c:v>-23235</c:v>
                </c:pt>
                <c:pt idx="13">
                  <c:v>-13372</c:v>
                </c:pt>
                <c:pt idx="14">
                  <c:v>-13372</c:v>
                </c:pt>
                <c:pt idx="15">
                  <c:v>-13371.5</c:v>
                </c:pt>
                <c:pt idx="16">
                  <c:v>-13371.5</c:v>
                </c:pt>
                <c:pt idx="17">
                  <c:v>-11423</c:v>
                </c:pt>
                <c:pt idx="18">
                  <c:v>-11410</c:v>
                </c:pt>
                <c:pt idx="19">
                  <c:v>-11410</c:v>
                </c:pt>
                <c:pt idx="20">
                  <c:v>-11080</c:v>
                </c:pt>
                <c:pt idx="21">
                  <c:v>-11014</c:v>
                </c:pt>
                <c:pt idx="22">
                  <c:v>-11014</c:v>
                </c:pt>
                <c:pt idx="23">
                  <c:v>-11014</c:v>
                </c:pt>
                <c:pt idx="24">
                  <c:v>-10685</c:v>
                </c:pt>
                <c:pt idx="25">
                  <c:v>-10618</c:v>
                </c:pt>
                <c:pt idx="26">
                  <c:v>-10248</c:v>
                </c:pt>
                <c:pt idx="27">
                  <c:v>-10248</c:v>
                </c:pt>
                <c:pt idx="28">
                  <c:v>-10248</c:v>
                </c:pt>
                <c:pt idx="29">
                  <c:v>-9826</c:v>
                </c:pt>
                <c:pt idx="30">
                  <c:v>-9826</c:v>
                </c:pt>
                <c:pt idx="31">
                  <c:v>-9826</c:v>
                </c:pt>
                <c:pt idx="32">
                  <c:v>-9826</c:v>
                </c:pt>
                <c:pt idx="33">
                  <c:v>-9826</c:v>
                </c:pt>
                <c:pt idx="34">
                  <c:v>-9826</c:v>
                </c:pt>
                <c:pt idx="35">
                  <c:v>-9826</c:v>
                </c:pt>
                <c:pt idx="36">
                  <c:v>-9826</c:v>
                </c:pt>
                <c:pt idx="37">
                  <c:v>-9826</c:v>
                </c:pt>
                <c:pt idx="38">
                  <c:v>-9761</c:v>
                </c:pt>
                <c:pt idx="39">
                  <c:v>-9101</c:v>
                </c:pt>
                <c:pt idx="40">
                  <c:v>-9088</c:v>
                </c:pt>
                <c:pt idx="41">
                  <c:v>-9075</c:v>
                </c:pt>
                <c:pt idx="42">
                  <c:v>-7913</c:v>
                </c:pt>
                <c:pt idx="43">
                  <c:v>-7464</c:v>
                </c:pt>
                <c:pt idx="44">
                  <c:v>-7464</c:v>
                </c:pt>
                <c:pt idx="45">
                  <c:v>-7464</c:v>
                </c:pt>
                <c:pt idx="46">
                  <c:v>-7464</c:v>
                </c:pt>
                <c:pt idx="47">
                  <c:v>-7464</c:v>
                </c:pt>
                <c:pt idx="48">
                  <c:v>-7464</c:v>
                </c:pt>
                <c:pt idx="49">
                  <c:v>-7464</c:v>
                </c:pt>
                <c:pt idx="50">
                  <c:v>-7464</c:v>
                </c:pt>
                <c:pt idx="51">
                  <c:v>-7464</c:v>
                </c:pt>
                <c:pt idx="52">
                  <c:v>-7033</c:v>
                </c:pt>
                <c:pt idx="53">
                  <c:v>-6725</c:v>
                </c:pt>
                <c:pt idx="54">
                  <c:v>-6634</c:v>
                </c:pt>
                <c:pt idx="55">
                  <c:v>-6370</c:v>
                </c:pt>
                <c:pt idx="56">
                  <c:v>-6342</c:v>
                </c:pt>
                <c:pt idx="57">
                  <c:v>-6183</c:v>
                </c:pt>
                <c:pt idx="58">
                  <c:v>-5867</c:v>
                </c:pt>
                <c:pt idx="59">
                  <c:v>-5867</c:v>
                </c:pt>
                <c:pt idx="60">
                  <c:v>-5867</c:v>
                </c:pt>
                <c:pt idx="61">
                  <c:v>-5867</c:v>
                </c:pt>
                <c:pt idx="62">
                  <c:v>-5867</c:v>
                </c:pt>
                <c:pt idx="63">
                  <c:v>-5471</c:v>
                </c:pt>
                <c:pt idx="64">
                  <c:v>-5088</c:v>
                </c:pt>
                <c:pt idx="65">
                  <c:v>-4654</c:v>
                </c:pt>
                <c:pt idx="66">
                  <c:v>-4260</c:v>
                </c:pt>
                <c:pt idx="67">
                  <c:v>-4260</c:v>
                </c:pt>
                <c:pt idx="68">
                  <c:v>-4260</c:v>
                </c:pt>
                <c:pt idx="69">
                  <c:v>-3216</c:v>
                </c:pt>
                <c:pt idx="70">
                  <c:v>-3063.5</c:v>
                </c:pt>
                <c:pt idx="71">
                  <c:v>-2753</c:v>
                </c:pt>
                <c:pt idx="72">
                  <c:v>-2438</c:v>
                </c:pt>
                <c:pt idx="73">
                  <c:v>-14</c:v>
                </c:pt>
                <c:pt idx="74">
                  <c:v>-6.5</c:v>
                </c:pt>
                <c:pt idx="75">
                  <c:v>-1</c:v>
                </c:pt>
                <c:pt idx="76">
                  <c:v>0</c:v>
                </c:pt>
                <c:pt idx="77">
                  <c:v>2418</c:v>
                </c:pt>
              </c:numCache>
            </c:numRef>
          </c:xVal>
          <c:yVal>
            <c:numRef>
              <c:f>'Active 1'!$O$21:$O$965</c:f>
              <c:numCache>
                <c:formatCode>General</c:formatCode>
                <c:ptCount val="945"/>
                <c:pt idx="0">
                  <c:v>-1.2234851305768357E-5</c:v>
                </c:pt>
                <c:pt idx="1">
                  <c:v>-1.0942543979062266E-5</c:v>
                </c:pt>
                <c:pt idx="2">
                  <c:v>-1.0934206512438322E-5</c:v>
                </c:pt>
                <c:pt idx="3">
                  <c:v>-1.0717432380216631E-5</c:v>
                </c:pt>
                <c:pt idx="4">
                  <c:v>-9.9337105175690437E-6</c:v>
                </c:pt>
                <c:pt idx="5">
                  <c:v>-7.9827433275739918E-6</c:v>
                </c:pt>
                <c:pt idx="6">
                  <c:v>-6.181850536809291E-6</c:v>
                </c:pt>
                <c:pt idx="7">
                  <c:v>-5.9567389379637102E-6</c:v>
                </c:pt>
                <c:pt idx="8">
                  <c:v>-5.9567389379637102E-6</c:v>
                </c:pt>
                <c:pt idx="9">
                  <c:v>-2.4383280226734829E-6</c:v>
                </c:pt>
                <c:pt idx="10">
                  <c:v>5.945068672661452E-5</c:v>
                </c:pt>
                <c:pt idx="11">
                  <c:v>6.0009296990416527E-5</c:v>
                </c:pt>
                <c:pt idx="12">
                  <c:v>6.2427162311350602E-5</c:v>
                </c:pt>
                <c:pt idx="13">
                  <c:v>1.4465959562298035E-4</c:v>
                </c:pt>
                <c:pt idx="14">
                  <c:v>1.4465959562298035E-4</c:v>
                </c:pt>
                <c:pt idx="15">
                  <c:v>1.446637643562923E-4</c:v>
                </c:pt>
                <c:pt idx="16">
                  <c:v>1.446637643562923E-4</c:v>
                </c:pt>
                <c:pt idx="17">
                  <c:v>1.60909318072982E-4</c:v>
                </c:pt>
                <c:pt idx="18">
                  <c:v>1.6101770513909285E-4</c:v>
                </c:pt>
                <c:pt idx="19">
                  <c:v>1.6101770513909285E-4</c:v>
                </c:pt>
                <c:pt idx="20">
                  <c:v>1.6376906912498332E-4</c:v>
                </c:pt>
                <c:pt idx="21">
                  <c:v>1.6431934192216141E-4</c:v>
                </c:pt>
                <c:pt idx="22">
                  <c:v>1.6431934192216141E-4</c:v>
                </c:pt>
                <c:pt idx="23">
                  <c:v>1.6431934192216141E-4</c:v>
                </c:pt>
                <c:pt idx="24">
                  <c:v>1.6706236844142797E-4</c:v>
                </c:pt>
                <c:pt idx="25">
                  <c:v>1.6762097870522998E-4</c:v>
                </c:pt>
                <c:pt idx="26">
                  <c:v>1.707058413560769E-4</c:v>
                </c:pt>
                <c:pt idx="27">
                  <c:v>1.707058413560769E-4</c:v>
                </c:pt>
                <c:pt idx="28">
                  <c:v>1.707058413560769E-4</c:v>
                </c:pt>
                <c:pt idx="29">
                  <c:v>1.7422425227136716E-4</c:v>
                </c:pt>
                <c:pt idx="30">
                  <c:v>1.7422425227136716E-4</c:v>
                </c:pt>
                <c:pt idx="31">
                  <c:v>1.7422425227136716E-4</c:v>
                </c:pt>
                <c:pt idx="32">
                  <c:v>1.7422425227136716E-4</c:v>
                </c:pt>
                <c:pt idx="33">
                  <c:v>1.7422425227136716E-4</c:v>
                </c:pt>
                <c:pt idx="34">
                  <c:v>1.7422425227136716E-4</c:v>
                </c:pt>
                <c:pt idx="35">
                  <c:v>1.7422425227136716E-4</c:v>
                </c:pt>
                <c:pt idx="36">
                  <c:v>1.7422425227136716E-4</c:v>
                </c:pt>
                <c:pt idx="37">
                  <c:v>1.7422425227136716E-4</c:v>
                </c:pt>
                <c:pt idx="38">
                  <c:v>1.7476618760192133E-4</c:v>
                </c:pt>
                <c:pt idx="39">
                  <c:v>1.8026891557370228E-4</c:v>
                </c:pt>
                <c:pt idx="40">
                  <c:v>1.8037730263981312E-4</c:v>
                </c:pt>
                <c:pt idx="41">
                  <c:v>1.8048568970592397E-4</c:v>
                </c:pt>
                <c:pt idx="42">
                  <c:v>1.9017382592290802E-4</c:v>
                </c:pt>
                <c:pt idx="43">
                  <c:v>1.9391734843704386E-4</c:v>
                </c:pt>
                <c:pt idx="44">
                  <c:v>1.9391734843704386E-4</c:v>
                </c:pt>
                <c:pt idx="45">
                  <c:v>1.9391734843704386E-4</c:v>
                </c:pt>
                <c:pt idx="46">
                  <c:v>1.9391734843704386E-4</c:v>
                </c:pt>
                <c:pt idx="47">
                  <c:v>1.9391734843704386E-4</c:v>
                </c:pt>
                <c:pt idx="48">
                  <c:v>1.9391734843704386E-4</c:v>
                </c:pt>
                <c:pt idx="49">
                  <c:v>1.9391734843704386E-4</c:v>
                </c:pt>
                <c:pt idx="50">
                  <c:v>1.9391734843704386E-4</c:v>
                </c:pt>
                <c:pt idx="51">
                  <c:v>1.9391734843704386E-4</c:v>
                </c:pt>
                <c:pt idx="52">
                  <c:v>1.9751079655194932E-4</c:v>
                </c:pt>
                <c:pt idx="53">
                  <c:v>2.0007873627211377E-4</c:v>
                </c:pt>
                <c:pt idx="54">
                  <c:v>2.0083744573488963E-4</c:v>
                </c:pt>
                <c:pt idx="55">
                  <c:v>2.0303853692360199E-4</c:v>
                </c:pt>
                <c:pt idx="56">
                  <c:v>2.0327198598907152E-4</c:v>
                </c:pt>
                <c:pt idx="57">
                  <c:v>2.0459764318227328E-4</c:v>
                </c:pt>
                <c:pt idx="58">
                  <c:v>2.0723228263542901E-4</c:v>
                </c:pt>
                <c:pt idx="59">
                  <c:v>2.0723228263542901E-4</c:v>
                </c:pt>
                <c:pt idx="60">
                  <c:v>2.0723228263542901E-4</c:v>
                </c:pt>
                <c:pt idx="61">
                  <c:v>2.0723228263542901E-4</c:v>
                </c:pt>
                <c:pt idx="62">
                  <c:v>2.0723228263542901E-4</c:v>
                </c:pt>
                <c:pt idx="63">
                  <c:v>2.1053391941849761E-4</c:v>
                </c:pt>
                <c:pt idx="64">
                  <c:v>2.1372716913545532E-4</c:v>
                </c:pt>
                <c:pt idx="65">
                  <c:v>2.1734562965023251E-4</c:v>
                </c:pt>
                <c:pt idx="66">
                  <c:v>2.2063059150005326E-4</c:v>
                </c:pt>
                <c:pt idx="67">
                  <c:v>2.2063059150005326E-4</c:v>
                </c:pt>
                <c:pt idx="68">
                  <c:v>2.2063059150005326E-4</c:v>
                </c:pt>
                <c:pt idx="69">
                  <c:v>2.2933490665541588E-4</c:v>
                </c:pt>
                <c:pt idx="70">
                  <c:v>2.3060637031556224E-4</c:v>
                </c:pt>
                <c:pt idx="71">
                  <c:v>2.3319515370228647E-4</c:v>
                </c:pt>
                <c:pt idx="72">
                  <c:v>2.3582145568881829E-4</c:v>
                </c:pt>
                <c:pt idx="73">
                  <c:v>2.5603147478517747E-4</c:v>
                </c:pt>
                <c:pt idx="74">
                  <c:v>2.5609400578485681E-4</c:v>
                </c:pt>
                <c:pt idx="75">
                  <c:v>2.5613986185128832E-4</c:v>
                </c:pt>
                <c:pt idx="76">
                  <c:v>2.5614819931791221E-4</c:v>
                </c:pt>
                <c:pt idx="77">
                  <c:v>2.763081936145279E-4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FB2-4297-AF24-1C3CB850E185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strRef>
              <c:f>'Active 1'!$U$2:$U$42</c:f>
              <c:strCache>
                <c:ptCount val="37"/>
                <c:pt idx="18">
                  <c:v>BAD?</c:v>
                </c:pt>
                <c:pt idx="32">
                  <c:v>0.007300933</c:v>
                </c:pt>
                <c:pt idx="33">
                  <c:v>0.014300933</c:v>
                </c:pt>
                <c:pt idx="34">
                  <c:v>-0.16314405</c:v>
                </c:pt>
                <c:pt idx="35">
                  <c:v>-0.15614405</c:v>
                </c:pt>
                <c:pt idx="36">
                  <c:v>0.0137559</c:v>
                </c:pt>
              </c:strCache>
            </c:strRef>
          </c:xVal>
          <c:yVal>
            <c:numRef>
              <c:f>'Active 1'!$V$2:$V$42</c:f>
              <c:numCache>
                <c:formatCode>General</c:formatCode>
                <c:ptCount val="41"/>
                <c:pt idx="0">
                  <c:v>-30000</c:v>
                </c:pt>
                <c:pt idx="1">
                  <c:v>-29000</c:v>
                </c:pt>
                <c:pt idx="2">
                  <c:v>-28000</c:v>
                </c:pt>
                <c:pt idx="3">
                  <c:v>-27000</c:v>
                </c:pt>
                <c:pt idx="4">
                  <c:v>-26000</c:v>
                </c:pt>
                <c:pt idx="5">
                  <c:v>-25000</c:v>
                </c:pt>
                <c:pt idx="6">
                  <c:v>-24000</c:v>
                </c:pt>
                <c:pt idx="7">
                  <c:v>-23000</c:v>
                </c:pt>
                <c:pt idx="8">
                  <c:v>-22000</c:v>
                </c:pt>
                <c:pt idx="9">
                  <c:v>-21000</c:v>
                </c:pt>
                <c:pt idx="10">
                  <c:v>-20000</c:v>
                </c:pt>
                <c:pt idx="11">
                  <c:v>-19000</c:v>
                </c:pt>
                <c:pt idx="12">
                  <c:v>-18000</c:v>
                </c:pt>
                <c:pt idx="13">
                  <c:v>-17000</c:v>
                </c:pt>
                <c:pt idx="14">
                  <c:v>-16000</c:v>
                </c:pt>
                <c:pt idx="15">
                  <c:v>-15000</c:v>
                </c:pt>
                <c:pt idx="16">
                  <c:v>-14000</c:v>
                </c:pt>
                <c:pt idx="17">
                  <c:v>-13000</c:v>
                </c:pt>
                <c:pt idx="18">
                  <c:v>-12000</c:v>
                </c:pt>
                <c:pt idx="19">
                  <c:v>-11000</c:v>
                </c:pt>
                <c:pt idx="20">
                  <c:v>-10000</c:v>
                </c:pt>
                <c:pt idx="21">
                  <c:v>-9000</c:v>
                </c:pt>
                <c:pt idx="22">
                  <c:v>-8000</c:v>
                </c:pt>
                <c:pt idx="23">
                  <c:v>-7000</c:v>
                </c:pt>
                <c:pt idx="24">
                  <c:v>-6000</c:v>
                </c:pt>
                <c:pt idx="25">
                  <c:v>-5000</c:v>
                </c:pt>
                <c:pt idx="26">
                  <c:v>-4000</c:v>
                </c:pt>
                <c:pt idx="27">
                  <c:v>-3000</c:v>
                </c:pt>
                <c:pt idx="28">
                  <c:v>-2000</c:v>
                </c:pt>
                <c:pt idx="29">
                  <c:v>-1000</c:v>
                </c:pt>
                <c:pt idx="30">
                  <c:v>0</c:v>
                </c:pt>
                <c:pt idx="31">
                  <c:v>1000</c:v>
                </c:pt>
                <c:pt idx="32">
                  <c:v>2000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FB2-4297-AF24-1C3CB850E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9182744"/>
        <c:axId val="1"/>
      </c:scatterChart>
      <c:valAx>
        <c:axId val="889182744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09705627592572"/>
              <c:y val="0.875739644970414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291873963515755E-3"/>
              <c:y val="0.32248520710059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9182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043291852200064E-2"/>
          <c:y val="0.92603550295857984"/>
          <c:w val="0.8192385404560748"/>
          <c:h val="5.91715976331360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V0500 Cyg - O-C Diagr.</a:t>
            </a:r>
          </a:p>
        </c:rich>
      </c:tx>
      <c:layout>
        <c:manualLayout>
          <c:xMode val="edge"/>
          <c:yMode val="edge"/>
          <c:x val="0.37425149700598803"/>
          <c:y val="1.14942528735632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30538922155689E-2"/>
          <c:y val="7.1264527802909039E-2"/>
          <c:w val="0.87125748502994016"/>
          <c:h val="0.78850751730315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1'!$F$21:$F$965</c:f>
              <c:numCache>
                <c:formatCode>General</c:formatCode>
                <c:ptCount val="945"/>
                <c:pt idx="0">
                  <c:v>-32190</c:v>
                </c:pt>
                <c:pt idx="1">
                  <c:v>-32035</c:v>
                </c:pt>
                <c:pt idx="2">
                  <c:v>-32034</c:v>
                </c:pt>
                <c:pt idx="3">
                  <c:v>-32008</c:v>
                </c:pt>
                <c:pt idx="4">
                  <c:v>-31914</c:v>
                </c:pt>
                <c:pt idx="5">
                  <c:v>-31680</c:v>
                </c:pt>
                <c:pt idx="6">
                  <c:v>-31464</c:v>
                </c:pt>
                <c:pt idx="7">
                  <c:v>-31437</c:v>
                </c:pt>
                <c:pt idx="8">
                  <c:v>-31437</c:v>
                </c:pt>
                <c:pt idx="9">
                  <c:v>-31015</c:v>
                </c:pt>
                <c:pt idx="10">
                  <c:v>-23592</c:v>
                </c:pt>
                <c:pt idx="11">
                  <c:v>-23525</c:v>
                </c:pt>
                <c:pt idx="12">
                  <c:v>-23235</c:v>
                </c:pt>
                <c:pt idx="13">
                  <c:v>-13372</c:v>
                </c:pt>
                <c:pt idx="14">
                  <c:v>-13372</c:v>
                </c:pt>
                <c:pt idx="15">
                  <c:v>-13371.5</c:v>
                </c:pt>
                <c:pt idx="16">
                  <c:v>-13371.5</c:v>
                </c:pt>
                <c:pt idx="17">
                  <c:v>-11423</c:v>
                </c:pt>
                <c:pt idx="18">
                  <c:v>-11410</c:v>
                </c:pt>
                <c:pt idx="19">
                  <c:v>-11410</c:v>
                </c:pt>
                <c:pt idx="20">
                  <c:v>-11080</c:v>
                </c:pt>
                <c:pt idx="21">
                  <c:v>-11014</c:v>
                </c:pt>
                <c:pt idx="22">
                  <c:v>-11014</c:v>
                </c:pt>
                <c:pt idx="23">
                  <c:v>-11014</c:v>
                </c:pt>
                <c:pt idx="24">
                  <c:v>-10685</c:v>
                </c:pt>
                <c:pt idx="25">
                  <c:v>-10618</c:v>
                </c:pt>
                <c:pt idx="26">
                  <c:v>-10248</c:v>
                </c:pt>
                <c:pt idx="27">
                  <c:v>-10248</c:v>
                </c:pt>
                <c:pt idx="28">
                  <c:v>-10248</c:v>
                </c:pt>
                <c:pt idx="29">
                  <c:v>-9826</c:v>
                </c:pt>
                <c:pt idx="30">
                  <c:v>-9826</c:v>
                </c:pt>
                <c:pt idx="31">
                  <c:v>-9826</c:v>
                </c:pt>
                <c:pt idx="32">
                  <c:v>-9826</c:v>
                </c:pt>
                <c:pt idx="33">
                  <c:v>-9826</c:v>
                </c:pt>
                <c:pt idx="34">
                  <c:v>-9826</c:v>
                </c:pt>
                <c:pt idx="35">
                  <c:v>-9826</c:v>
                </c:pt>
                <c:pt idx="36">
                  <c:v>-9826</c:v>
                </c:pt>
                <c:pt idx="37">
                  <c:v>-9826</c:v>
                </c:pt>
                <c:pt idx="38">
                  <c:v>-9761</c:v>
                </c:pt>
                <c:pt idx="39">
                  <c:v>-9101</c:v>
                </c:pt>
                <c:pt idx="40">
                  <c:v>-9088</c:v>
                </c:pt>
                <c:pt idx="41">
                  <c:v>-9075</c:v>
                </c:pt>
                <c:pt idx="42">
                  <c:v>-7913</c:v>
                </c:pt>
                <c:pt idx="43">
                  <c:v>-7464</c:v>
                </c:pt>
                <c:pt idx="44">
                  <c:v>-7464</c:v>
                </c:pt>
                <c:pt idx="45">
                  <c:v>-7464</c:v>
                </c:pt>
                <c:pt idx="46">
                  <c:v>-7464</c:v>
                </c:pt>
                <c:pt idx="47">
                  <c:v>-7464</c:v>
                </c:pt>
                <c:pt idx="48">
                  <c:v>-7464</c:v>
                </c:pt>
                <c:pt idx="49">
                  <c:v>-7464</c:v>
                </c:pt>
                <c:pt idx="50">
                  <c:v>-7464</c:v>
                </c:pt>
                <c:pt idx="51">
                  <c:v>-7464</c:v>
                </c:pt>
                <c:pt idx="52">
                  <c:v>-7033</c:v>
                </c:pt>
                <c:pt idx="53">
                  <c:v>-6725</c:v>
                </c:pt>
                <c:pt idx="54">
                  <c:v>-6634</c:v>
                </c:pt>
                <c:pt idx="55">
                  <c:v>-6370</c:v>
                </c:pt>
                <c:pt idx="56">
                  <c:v>-6342</c:v>
                </c:pt>
                <c:pt idx="57">
                  <c:v>-6183</c:v>
                </c:pt>
                <c:pt idx="58">
                  <c:v>-5867</c:v>
                </c:pt>
                <c:pt idx="59">
                  <c:v>-5867</c:v>
                </c:pt>
                <c:pt idx="60">
                  <c:v>-5867</c:v>
                </c:pt>
                <c:pt idx="61">
                  <c:v>-5867</c:v>
                </c:pt>
                <c:pt idx="62">
                  <c:v>-5867</c:v>
                </c:pt>
                <c:pt idx="63">
                  <c:v>-5471</c:v>
                </c:pt>
                <c:pt idx="64">
                  <c:v>-5088</c:v>
                </c:pt>
                <c:pt idx="65">
                  <c:v>-4654</c:v>
                </c:pt>
                <c:pt idx="66">
                  <c:v>-4260</c:v>
                </c:pt>
                <c:pt idx="67">
                  <c:v>-4260</c:v>
                </c:pt>
                <c:pt idx="68">
                  <c:v>-4260</c:v>
                </c:pt>
                <c:pt idx="69">
                  <c:v>-3216</c:v>
                </c:pt>
                <c:pt idx="70">
                  <c:v>-3063.5</c:v>
                </c:pt>
                <c:pt idx="71">
                  <c:v>-2753</c:v>
                </c:pt>
                <c:pt idx="72">
                  <c:v>-2438</c:v>
                </c:pt>
                <c:pt idx="73">
                  <c:v>-14</c:v>
                </c:pt>
                <c:pt idx="74">
                  <c:v>-6.5</c:v>
                </c:pt>
                <c:pt idx="75">
                  <c:v>-1</c:v>
                </c:pt>
                <c:pt idx="76">
                  <c:v>0</c:v>
                </c:pt>
                <c:pt idx="77">
                  <c:v>2418</c:v>
                </c:pt>
              </c:numCache>
            </c:numRef>
          </c:xVal>
          <c:yVal>
            <c:numRef>
              <c:f>'Active 1'!$H$21:$H$965</c:f>
              <c:numCache>
                <c:formatCode>General</c:formatCode>
                <c:ptCount val="945"/>
                <c:pt idx="0">
                  <c:v>0.1880269999965094</c:v>
                </c:pt>
                <c:pt idx="1">
                  <c:v>0.14741549999598647</c:v>
                </c:pt>
                <c:pt idx="2">
                  <c:v>0.19319220000033965</c:v>
                </c:pt>
                <c:pt idx="3">
                  <c:v>0.14238639999894076</c:v>
                </c:pt>
                <c:pt idx="4">
                  <c:v>0.16839619999518618</c:v>
                </c:pt>
                <c:pt idx="5">
                  <c:v>0.14214399999764282</c:v>
                </c:pt>
                <c:pt idx="6">
                  <c:v>0.17091119999895454</c:v>
                </c:pt>
                <c:pt idx="7">
                  <c:v>0</c:v>
                </c:pt>
                <c:pt idx="8">
                  <c:v>0.16688209999847459</c:v>
                </c:pt>
                <c:pt idx="9">
                  <c:v>0.1766494999974384</c:v>
                </c:pt>
                <c:pt idx="10">
                  <c:v>9.0093599996180274E-2</c:v>
                </c:pt>
                <c:pt idx="11">
                  <c:v>8.9132499997504056E-2</c:v>
                </c:pt>
                <c:pt idx="12">
                  <c:v>8.7375499999325257E-2</c:v>
                </c:pt>
                <c:pt idx="18">
                  <c:v>5.8530000023893081E-3</c:v>
                </c:pt>
                <c:pt idx="19">
                  <c:v>6.8529999989550561E-3</c:v>
                </c:pt>
                <c:pt idx="20">
                  <c:v>4.1639999981271103E-3</c:v>
                </c:pt>
                <c:pt idx="21">
                  <c:v>-4.5738000044366345E-3</c:v>
                </c:pt>
                <c:pt idx="31">
                  <c:v>4.1457999977865256E-3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53-42C6-A0D5-2EC743AA17E1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1'!$D$21:$D$965</c:f>
                <c:numCache>
                  <c:formatCode>General</c:formatCode>
                  <c:ptCount val="945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  <c:pt idx="42">
                    <c:v>8.0000000000000002E-3</c:v>
                  </c:pt>
                  <c:pt idx="43">
                    <c:v>3.0999999999999999E-3</c:v>
                  </c:pt>
                  <c:pt idx="49">
                    <c:v>0</c:v>
                  </c:pt>
                  <c:pt idx="53">
                    <c:v>0</c:v>
                  </c:pt>
                  <c:pt idx="54">
                    <c:v>1.9E-3</c:v>
                  </c:pt>
                  <c:pt idx="55">
                    <c:v>1.6999999999999999E-3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6.9999999999999999E-4</c:v>
                  </c:pt>
                  <c:pt idx="71">
                    <c:v>1.6999999999999999E-3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5.9999999999999995E-4</c:v>
                  </c:pt>
                  <c:pt idx="75">
                    <c:v>4.0000000000000002E-4</c:v>
                  </c:pt>
                  <c:pt idx="76">
                    <c:v>8.9999999999999998E-4</c:v>
                  </c:pt>
                  <c:pt idx="77">
                    <c:v>5.9999999999999995E-4</c:v>
                  </c:pt>
                </c:numCache>
              </c:numRef>
            </c:plus>
            <c:minus>
              <c:numRef>
                <c:f>'Active 1'!$D$21:$D$965</c:f>
                <c:numCache>
                  <c:formatCode>General</c:formatCode>
                  <c:ptCount val="945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  <c:pt idx="42">
                    <c:v>8.0000000000000002E-3</c:v>
                  </c:pt>
                  <c:pt idx="43">
                    <c:v>3.0999999999999999E-3</c:v>
                  </c:pt>
                  <c:pt idx="49">
                    <c:v>0</c:v>
                  </c:pt>
                  <c:pt idx="53">
                    <c:v>0</c:v>
                  </c:pt>
                  <c:pt idx="54">
                    <c:v>1.9E-3</c:v>
                  </c:pt>
                  <c:pt idx="55">
                    <c:v>1.6999999999999999E-3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6.9999999999999999E-4</c:v>
                  </c:pt>
                  <c:pt idx="71">
                    <c:v>1.6999999999999999E-3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5.9999999999999995E-4</c:v>
                  </c:pt>
                  <c:pt idx="75">
                    <c:v>4.0000000000000002E-4</c:v>
                  </c:pt>
                  <c:pt idx="76">
                    <c:v>8.9999999999999998E-4</c:v>
                  </c:pt>
                  <c:pt idx="7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1'!$F$21:$F$965</c:f>
              <c:numCache>
                <c:formatCode>General</c:formatCode>
                <c:ptCount val="945"/>
                <c:pt idx="0">
                  <c:v>-32190</c:v>
                </c:pt>
                <c:pt idx="1">
                  <c:v>-32035</c:v>
                </c:pt>
                <c:pt idx="2">
                  <c:v>-32034</c:v>
                </c:pt>
                <c:pt idx="3">
                  <c:v>-32008</c:v>
                </c:pt>
                <c:pt idx="4">
                  <c:v>-31914</c:v>
                </c:pt>
                <c:pt idx="5">
                  <c:v>-31680</c:v>
                </c:pt>
                <c:pt idx="6">
                  <c:v>-31464</c:v>
                </c:pt>
                <c:pt idx="7">
                  <c:v>-31437</c:v>
                </c:pt>
                <c:pt idx="8">
                  <c:v>-31437</c:v>
                </c:pt>
                <c:pt idx="9">
                  <c:v>-31015</c:v>
                </c:pt>
                <c:pt idx="10">
                  <c:v>-23592</c:v>
                </c:pt>
                <c:pt idx="11">
                  <c:v>-23525</c:v>
                </c:pt>
                <c:pt idx="12">
                  <c:v>-23235</c:v>
                </c:pt>
                <c:pt idx="13">
                  <c:v>-13372</c:v>
                </c:pt>
                <c:pt idx="14">
                  <c:v>-13372</c:v>
                </c:pt>
                <c:pt idx="15">
                  <c:v>-13371.5</c:v>
                </c:pt>
                <c:pt idx="16">
                  <c:v>-13371.5</c:v>
                </c:pt>
                <c:pt idx="17">
                  <c:v>-11423</c:v>
                </c:pt>
                <c:pt idx="18">
                  <c:v>-11410</c:v>
                </c:pt>
                <c:pt idx="19">
                  <c:v>-11410</c:v>
                </c:pt>
                <c:pt idx="20">
                  <c:v>-11080</c:v>
                </c:pt>
                <c:pt idx="21">
                  <c:v>-11014</c:v>
                </c:pt>
                <c:pt idx="22">
                  <c:v>-11014</c:v>
                </c:pt>
                <c:pt idx="23">
                  <c:v>-11014</c:v>
                </c:pt>
                <c:pt idx="24">
                  <c:v>-10685</c:v>
                </c:pt>
                <c:pt idx="25">
                  <c:v>-10618</c:v>
                </c:pt>
                <c:pt idx="26">
                  <c:v>-10248</c:v>
                </c:pt>
                <c:pt idx="27">
                  <c:v>-10248</c:v>
                </c:pt>
                <c:pt idx="28">
                  <c:v>-10248</c:v>
                </c:pt>
                <c:pt idx="29">
                  <c:v>-9826</c:v>
                </c:pt>
                <c:pt idx="30">
                  <c:v>-9826</c:v>
                </c:pt>
                <c:pt idx="31">
                  <c:v>-9826</c:v>
                </c:pt>
                <c:pt idx="32">
                  <c:v>-9826</c:v>
                </c:pt>
                <c:pt idx="33">
                  <c:v>-9826</c:v>
                </c:pt>
                <c:pt idx="34">
                  <c:v>-9826</c:v>
                </c:pt>
                <c:pt idx="35">
                  <c:v>-9826</c:v>
                </c:pt>
                <c:pt idx="36">
                  <c:v>-9826</c:v>
                </c:pt>
                <c:pt idx="37">
                  <c:v>-9826</c:v>
                </c:pt>
                <c:pt idx="38">
                  <c:v>-9761</c:v>
                </c:pt>
                <c:pt idx="39">
                  <c:v>-9101</c:v>
                </c:pt>
                <c:pt idx="40">
                  <c:v>-9088</c:v>
                </c:pt>
                <c:pt idx="41">
                  <c:v>-9075</c:v>
                </c:pt>
                <c:pt idx="42">
                  <c:v>-7913</c:v>
                </c:pt>
                <c:pt idx="43">
                  <c:v>-7464</c:v>
                </c:pt>
                <c:pt idx="44">
                  <c:v>-7464</c:v>
                </c:pt>
                <c:pt idx="45">
                  <c:v>-7464</c:v>
                </c:pt>
                <c:pt idx="46">
                  <c:v>-7464</c:v>
                </c:pt>
                <c:pt idx="47">
                  <c:v>-7464</c:v>
                </c:pt>
                <c:pt idx="48">
                  <c:v>-7464</c:v>
                </c:pt>
                <c:pt idx="49">
                  <c:v>-7464</c:v>
                </c:pt>
                <c:pt idx="50">
                  <c:v>-7464</c:v>
                </c:pt>
                <c:pt idx="51">
                  <c:v>-7464</c:v>
                </c:pt>
                <c:pt idx="52">
                  <c:v>-7033</c:v>
                </c:pt>
                <c:pt idx="53">
                  <c:v>-6725</c:v>
                </c:pt>
                <c:pt idx="54">
                  <c:v>-6634</c:v>
                </c:pt>
                <c:pt idx="55">
                  <c:v>-6370</c:v>
                </c:pt>
                <c:pt idx="56">
                  <c:v>-6342</c:v>
                </c:pt>
                <c:pt idx="57">
                  <c:v>-6183</c:v>
                </c:pt>
                <c:pt idx="58">
                  <c:v>-5867</c:v>
                </c:pt>
                <c:pt idx="59">
                  <c:v>-5867</c:v>
                </c:pt>
                <c:pt idx="60">
                  <c:v>-5867</c:v>
                </c:pt>
                <c:pt idx="61">
                  <c:v>-5867</c:v>
                </c:pt>
                <c:pt idx="62">
                  <c:v>-5867</c:v>
                </c:pt>
                <c:pt idx="63">
                  <c:v>-5471</c:v>
                </c:pt>
                <c:pt idx="64">
                  <c:v>-5088</c:v>
                </c:pt>
                <c:pt idx="65">
                  <c:v>-4654</c:v>
                </c:pt>
                <c:pt idx="66">
                  <c:v>-4260</c:v>
                </c:pt>
                <c:pt idx="67">
                  <c:v>-4260</c:v>
                </c:pt>
                <c:pt idx="68">
                  <c:v>-4260</c:v>
                </c:pt>
                <c:pt idx="69">
                  <c:v>-3216</c:v>
                </c:pt>
                <c:pt idx="70">
                  <c:v>-3063.5</c:v>
                </c:pt>
                <c:pt idx="71">
                  <c:v>-2753</c:v>
                </c:pt>
                <c:pt idx="72">
                  <c:v>-2438</c:v>
                </c:pt>
                <c:pt idx="73">
                  <c:v>-14</c:v>
                </c:pt>
                <c:pt idx="74">
                  <c:v>-6.5</c:v>
                </c:pt>
                <c:pt idx="75">
                  <c:v>-1</c:v>
                </c:pt>
                <c:pt idx="76">
                  <c:v>0</c:v>
                </c:pt>
                <c:pt idx="77">
                  <c:v>2418</c:v>
                </c:pt>
              </c:numCache>
            </c:numRef>
          </c:xVal>
          <c:yVal>
            <c:numRef>
              <c:f>'Active 1'!$I$21:$I$965</c:f>
              <c:numCache>
                <c:formatCode>General</c:formatCode>
                <c:ptCount val="945"/>
                <c:pt idx="22">
                  <c:v>-2.5738000040291809E-3</c:v>
                </c:pt>
                <c:pt idx="23">
                  <c:v>7.4261999980080873E-3</c:v>
                </c:pt>
                <c:pt idx="24">
                  <c:v>1.9604999979492277E-3</c:v>
                </c:pt>
                <c:pt idx="25">
                  <c:v>-5.0006000019493513E-3</c:v>
                </c:pt>
                <c:pt idx="26">
                  <c:v>3.7840000004507601E-4</c:v>
                </c:pt>
                <c:pt idx="29">
                  <c:v>-1.0854200001631398E-2</c:v>
                </c:pt>
                <c:pt idx="30">
                  <c:v>-1.8541999961598776E-3</c:v>
                </c:pt>
                <c:pt idx="32">
                  <c:v>4.1457999977865256E-3</c:v>
                </c:pt>
                <c:pt idx="33">
                  <c:v>5.1458000016282313E-3</c:v>
                </c:pt>
                <c:pt idx="34">
                  <c:v>7.1458000020356849E-3</c:v>
                </c:pt>
                <c:pt idx="35">
                  <c:v>9.1458000024431385E-3</c:v>
                </c:pt>
                <c:pt idx="37">
                  <c:v>1.6145800000231247E-2</c:v>
                </c:pt>
                <c:pt idx="38">
                  <c:v>2.6312999980291352E-3</c:v>
                </c:pt>
                <c:pt idx="42">
                  <c:v>-5.0271000000066124E-3</c:v>
                </c:pt>
                <c:pt idx="47">
                  <c:v>1.7111999986809678E-3</c:v>
                </c:pt>
                <c:pt idx="49">
                  <c:v>4.7111999956541695E-3</c:v>
                </c:pt>
                <c:pt idx="58">
                  <c:v>-5.8988999953726307E-3</c:v>
                </c:pt>
                <c:pt idx="59">
                  <c:v>-3.898899994965177E-3</c:v>
                </c:pt>
                <c:pt idx="60">
                  <c:v>-8.988999979919754E-4</c:v>
                </c:pt>
                <c:pt idx="61">
                  <c:v>1.1011000024154782E-3</c:v>
                </c:pt>
                <c:pt idx="62">
                  <c:v>1.1011000024154782E-3</c:v>
                </c:pt>
                <c:pt idx="63">
                  <c:v>3.6743000018759631E-3</c:v>
                </c:pt>
                <c:pt idx="64">
                  <c:v>1.1503999994602054E-3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53-42C6-A0D5-2EC743AA17E1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1'!$D$21:$D$59</c:f>
                <c:numCache>
                  <c:formatCode>General</c:formatCode>
                  <c:ptCount val="39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'Active 1'!$D$21:$D$59</c:f>
                <c:numCache>
                  <c:formatCode>General</c:formatCode>
                  <c:ptCount val="39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1'!$F$21:$F$965</c:f>
              <c:numCache>
                <c:formatCode>General</c:formatCode>
                <c:ptCount val="945"/>
                <c:pt idx="0">
                  <c:v>-32190</c:v>
                </c:pt>
                <c:pt idx="1">
                  <c:v>-32035</c:v>
                </c:pt>
                <c:pt idx="2">
                  <c:v>-32034</c:v>
                </c:pt>
                <c:pt idx="3">
                  <c:v>-32008</c:v>
                </c:pt>
                <c:pt idx="4">
                  <c:v>-31914</c:v>
                </c:pt>
                <c:pt idx="5">
                  <c:v>-31680</c:v>
                </c:pt>
                <c:pt idx="6">
                  <c:v>-31464</c:v>
                </c:pt>
                <c:pt idx="7">
                  <c:v>-31437</c:v>
                </c:pt>
                <c:pt idx="8">
                  <c:v>-31437</c:v>
                </c:pt>
                <c:pt idx="9">
                  <c:v>-31015</c:v>
                </c:pt>
                <c:pt idx="10">
                  <c:v>-23592</c:v>
                </c:pt>
                <c:pt idx="11">
                  <c:v>-23525</c:v>
                </c:pt>
                <c:pt idx="12">
                  <c:v>-23235</c:v>
                </c:pt>
                <c:pt idx="13">
                  <c:v>-13372</c:v>
                </c:pt>
                <c:pt idx="14">
                  <c:v>-13372</c:v>
                </c:pt>
                <c:pt idx="15">
                  <c:v>-13371.5</c:v>
                </c:pt>
                <c:pt idx="16">
                  <c:v>-13371.5</c:v>
                </c:pt>
                <c:pt idx="17">
                  <c:v>-11423</c:v>
                </c:pt>
                <c:pt idx="18">
                  <c:v>-11410</c:v>
                </c:pt>
                <c:pt idx="19">
                  <c:v>-11410</c:v>
                </c:pt>
                <c:pt idx="20">
                  <c:v>-11080</c:v>
                </c:pt>
                <c:pt idx="21">
                  <c:v>-11014</c:v>
                </c:pt>
                <c:pt idx="22">
                  <c:v>-11014</c:v>
                </c:pt>
                <c:pt idx="23">
                  <c:v>-11014</c:v>
                </c:pt>
                <c:pt idx="24">
                  <c:v>-10685</c:v>
                </c:pt>
                <c:pt idx="25">
                  <c:v>-10618</c:v>
                </c:pt>
                <c:pt idx="26">
                  <c:v>-10248</c:v>
                </c:pt>
                <c:pt idx="27">
                  <c:v>-10248</c:v>
                </c:pt>
                <c:pt idx="28">
                  <c:v>-10248</c:v>
                </c:pt>
                <c:pt idx="29">
                  <c:v>-9826</c:v>
                </c:pt>
                <c:pt idx="30">
                  <c:v>-9826</c:v>
                </c:pt>
                <c:pt idx="31">
                  <c:v>-9826</c:v>
                </c:pt>
                <c:pt idx="32">
                  <c:v>-9826</c:v>
                </c:pt>
                <c:pt idx="33">
                  <c:v>-9826</c:v>
                </c:pt>
                <c:pt idx="34">
                  <c:v>-9826</c:v>
                </c:pt>
                <c:pt idx="35">
                  <c:v>-9826</c:v>
                </c:pt>
                <c:pt idx="36">
                  <c:v>-9826</c:v>
                </c:pt>
                <c:pt idx="37">
                  <c:v>-9826</c:v>
                </c:pt>
                <c:pt idx="38">
                  <c:v>-9761</c:v>
                </c:pt>
                <c:pt idx="39">
                  <c:v>-9101</c:v>
                </c:pt>
                <c:pt idx="40">
                  <c:v>-9088</c:v>
                </c:pt>
                <c:pt idx="41">
                  <c:v>-9075</c:v>
                </c:pt>
                <c:pt idx="42">
                  <c:v>-7913</c:v>
                </c:pt>
                <c:pt idx="43">
                  <c:v>-7464</c:v>
                </c:pt>
                <c:pt idx="44">
                  <c:v>-7464</c:v>
                </c:pt>
                <c:pt idx="45">
                  <c:v>-7464</c:v>
                </c:pt>
                <c:pt idx="46">
                  <c:v>-7464</c:v>
                </c:pt>
                <c:pt idx="47">
                  <c:v>-7464</c:v>
                </c:pt>
                <c:pt idx="48">
                  <c:v>-7464</c:v>
                </c:pt>
                <c:pt idx="49">
                  <c:v>-7464</c:v>
                </c:pt>
                <c:pt idx="50">
                  <c:v>-7464</c:v>
                </c:pt>
                <c:pt idx="51">
                  <c:v>-7464</c:v>
                </c:pt>
                <c:pt idx="52">
                  <c:v>-7033</c:v>
                </c:pt>
                <c:pt idx="53">
                  <c:v>-6725</c:v>
                </c:pt>
                <c:pt idx="54">
                  <c:v>-6634</c:v>
                </c:pt>
                <c:pt idx="55">
                  <c:v>-6370</c:v>
                </c:pt>
                <c:pt idx="56">
                  <c:v>-6342</c:v>
                </c:pt>
                <c:pt idx="57">
                  <c:v>-6183</c:v>
                </c:pt>
                <c:pt idx="58">
                  <c:v>-5867</c:v>
                </c:pt>
                <c:pt idx="59">
                  <c:v>-5867</c:v>
                </c:pt>
                <c:pt idx="60">
                  <c:v>-5867</c:v>
                </c:pt>
                <c:pt idx="61">
                  <c:v>-5867</c:v>
                </c:pt>
                <c:pt idx="62">
                  <c:v>-5867</c:v>
                </c:pt>
                <c:pt idx="63">
                  <c:v>-5471</c:v>
                </c:pt>
                <c:pt idx="64">
                  <c:v>-5088</c:v>
                </c:pt>
                <c:pt idx="65">
                  <c:v>-4654</c:v>
                </c:pt>
                <c:pt idx="66">
                  <c:v>-4260</c:v>
                </c:pt>
                <c:pt idx="67">
                  <c:v>-4260</c:v>
                </c:pt>
                <c:pt idx="68">
                  <c:v>-4260</c:v>
                </c:pt>
                <c:pt idx="69">
                  <c:v>-3216</c:v>
                </c:pt>
                <c:pt idx="70">
                  <c:v>-3063.5</c:v>
                </c:pt>
                <c:pt idx="71">
                  <c:v>-2753</c:v>
                </c:pt>
                <c:pt idx="72">
                  <c:v>-2438</c:v>
                </c:pt>
                <c:pt idx="73">
                  <c:v>-14</c:v>
                </c:pt>
                <c:pt idx="74">
                  <c:v>-6.5</c:v>
                </c:pt>
                <c:pt idx="75">
                  <c:v>-1</c:v>
                </c:pt>
                <c:pt idx="76">
                  <c:v>0</c:v>
                </c:pt>
                <c:pt idx="77">
                  <c:v>2418</c:v>
                </c:pt>
              </c:numCache>
            </c:numRef>
          </c:xVal>
          <c:yVal>
            <c:numRef>
              <c:f>'Active 1'!$J$21:$J$965</c:f>
              <c:numCache>
                <c:formatCode>General</c:formatCode>
                <c:ptCount val="945"/>
                <c:pt idx="36">
                  <c:v>1.214579999941634E-2</c:v>
                </c:pt>
                <c:pt idx="39">
                  <c:v>-2.5467000014032237E-3</c:v>
                </c:pt>
                <c:pt idx="40">
                  <c:v>-2.2496000019600615E-3</c:v>
                </c:pt>
                <c:pt idx="41">
                  <c:v>-8.5250000120140612E-4</c:v>
                </c:pt>
                <c:pt idx="44">
                  <c:v>-1.0888000033446588E-3</c:v>
                </c:pt>
                <c:pt idx="45">
                  <c:v>3.1119999766815454E-4</c:v>
                </c:pt>
                <c:pt idx="46">
                  <c:v>1.7111999986809678E-3</c:v>
                </c:pt>
                <c:pt idx="48">
                  <c:v>4.5111999934306368E-3</c:v>
                </c:pt>
                <c:pt idx="50">
                  <c:v>5.8111999969696626E-3</c:v>
                </c:pt>
                <c:pt idx="51">
                  <c:v>7.0111999957589433E-3</c:v>
                </c:pt>
                <c:pt idx="52">
                  <c:v>5.6155363417929038E-3</c:v>
                </c:pt>
                <c:pt idx="57">
                  <c:v>-6.3609999779146165E-4</c:v>
                </c:pt>
                <c:pt idx="66">
                  <c:v>-4.4200000411365181E-4</c:v>
                </c:pt>
                <c:pt idx="69">
                  <c:v>1.0327999989385717E-3</c:v>
                </c:pt>
                <c:pt idx="70">
                  <c:v>1.7795500025385991E-3</c:v>
                </c:pt>
                <c:pt idx="71">
                  <c:v>-7.2550999975646846E-3</c:v>
                </c:pt>
                <c:pt idx="72">
                  <c:v>8.0539999908069149E-4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553-42C6-A0D5-2EC743AA17E1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1'!$D$21:$D$81</c:f>
                <c:numCache>
                  <c:formatCode>General</c:formatCode>
                  <c:ptCount val="61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  <c:pt idx="42">
                    <c:v>8.0000000000000002E-3</c:v>
                  </c:pt>
                  <c:pt idx="43">
                    <c:v>3.0999999999999999E-3</c:v>
                  </c:pt>
                  <c:pt idx="49">
                    <c:v>0</c:v>
                  </c:pt>
                  <c:pt idx="53">
                    <c:v>0</c:v>
                  </c:pt>
                  <c:pt idx="54">
                    <c:v>1.9E-3</c:v>
                  </c:pt>
                  <c:pt idx="55">
                    <c:v>1.6999999999999999E-3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'Active 1'!$D$21:$D$81</c:f>
                <c:numCache>
                  <c:formatCode>General</c:formatCode>
                  <c:ptCount val="61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  <c:pt idx="42">
                    <c:v>8.0000000000000002E-3</c:v>
                  </c:pt>
                  <c:pt idx="43">
                    <c:v>3.0999999999999999E-3</c:v>
                  </c:pt>
                  <c:pt idx="49">
                    <c:v>0</c:v>
                  </c:pt>
                  <c:pt idx="53">
                    <c:v>0</c:v>
                  </c:pt>
                  <c:pt idx="54">
                    <c:v>1.9E-3</c:v>
                  </c:pt>
                  <c:pt idx="55">
                    <c:v>1.6999999999999999E-3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1'!$F$21:$F$965</c:f>
              <c:numCache>
                <c:formatCode>General</c:formatCode>
                <c:ptCount val="945"/>
                <c:pt idx="0">
                  <c:v>-32190</c:v>
                </c:pt>
                <c:pt idx="1">
                  <c:v>-32035</c:v>
                </c:pt>
                <c:pt idx="2">
                  <c:v>-32034</c:v>
                </c:pt>
                <c:pt idx="3">
                  <c:v>-32008</c:v>
                </c:pt>
                <c:pt idx="4">
                  <c:v>-31914</c:v>
                </c:pt>
                <c:pt idx="5">
                  <c:v>-31680</c:v>
                </c:pt>
                <c:pt idx="6">
                  <c:v>-31464</c:v>
                </c:pt>
                <c:pt idx="7">
                  <c:v>-31437</c:v>
                </c:pt>
                <c:pt idx="8">
                  <c:v>-31437</c:v>
                </c:pt>
                <c:pt idx="9">
                  <c:v>-31015</c:v>
                </c:pt>
                <c:pt idx="10">
                  <c:v>-23592</c:v>
                </c:pt>
                <c:pt idx="11">
                  <c:v>-23525</c:v>
                </c:pt>
                <c:pt idx="12">
                  <c:v>-23235</c:v>
                </c:pt>
                <c:pt idx="13">
                  <c:v>-13372</c:v>
                </c:pt>
                <c:pt idx="14">
                  <c:v>-13372</c:v>
                </c:pt>
                <c:pt idx="15">
                  <c:v>-13371.5</c:v>
                </c:pt>
                <c:pt idx="16">
                  <c:v>-13371.5</c:v>
                </c:pt>
                <c:pt idx="17">
                  <c:v>-11423</c:v>
                </c:pt>
                <c:pt idx="18">
                  <c:v>-11410</c:v>
                </c:pt>
                <c:pt idx="19">
                  <c:v>-11410</c:v>
                </c:pt>
                <c:pt idx="20">
                  <c:v>-11080</c:v>
                </c:pt>
                <c:pt idx="21">
                  <c:v>-11014</c:v>
                </c:pt>
                <c:pt idx="22">
                  <c:v>-11014</c:v>
                </c:pt>
                <c:pt idx="23">
                  <c:v>-11014</c:v>
                </c:pt>
                <c:pt idx="24">
                  <c:v>-10685</c:v>
                </c:pt>
                <c:pt idx="25">
                  <c:v>-10618</c:v>
                </c:pt>
                <c:pt idx="26">
                  <c:v>-10248</c:v>
                </c:pt>
                <c:pt idx="27">
                  <c:v>-10248</c:v>
                </c:pt>
                <c:pt idx="28">
                  <c:v>-10248</c:v>
                </c:pt>
                <c:pt idx="29">
                  <c:v>-9826</c:v>
                </c:pt>
                <c:pt idx="30">
                  <c:v>-9826</c:v>
                </c:pt>
                <c:pt idx="31">
                  <c:v>-9826</c:v>
                </c:pt>
                <c:pt idx="32">
                  <c:v>-9826</c:v>
                </c:pt>
                <c:pt idx="33">
                  <c:v>-9826</c:v>
                </c:pt>
                <c:pt idx="34">
                  <c:v>-9826</c:v>
                </c:pt>
                <c:pt idx="35">
                  <c:v>-9826</c:v>
                </c:pt>
                <c:pt idx="36">
                  <c:v>-9826</c:v>
                </c:pt>
                <c:pt idx="37">
                  <c:v>-9826</c:v>
                </c:pt>
                <c:pt idx="38">
                  <c:v>-9761</c:v>
                </c:pt>
                <c:pt idx="39">
                  <c:v>-9101</c:v>
                </c:pt>
                <c:pt idx="40">
                  <c:v>-9088</c:v>
                </c:pt>
                <c:pt idx="41">
                  <c:v>-9075</c:v>
                </c:pt>
                <c:pt idx="42">
                  <c:v>-7913</c:v>
                </c:pt>
                <c:pt idx="43">
                  <c:v>-7464</c:v>
                </c:pt>
                <c:pt idx="44">
                  <c:v>-7464</c:v>
                </c:pt>
                <c:pt idx="45">
                  <c:v>-7464</c:v>
                </c:pt>
                <c:pt idx="46">
                  <c:v>-7464</c:v>
                </c:pt>
                <c:pt idx="47">
                  <c:v>-7464</c:v>
                </c:pt>
                <c:pt idx="48">
                  <c:v>-7464</c:v>
                </c:pt>
                <c:pt idx="49">
                  <c:v>-7464</c:v>
                </c:pt>
                <c:pt idx="50">
                  <c:v>-7464</c:v>
                </c:pt>
                <c:pt idx="51">
                  <c:v>-7464</c:v>
                </c:pt>
                <c:pt idx="52">
                  <c:v>-7033</c:v>
                </c:pt>
                <c:pt idx="53">
                  <c:v>-6725</c:v>
                </c:pt>
                <c:pt idx="54">
                  <c:v>-6634</c:v>
                </c:pt>
                <c:pt idx="55">
                  <c:v>-6370</c:v>
                </c:pt>
                <c:pt idx="56">
                  <c:v>-6342</c:v>
                </c:pt>
                <c:pt idx="57">
                  <c:v>-6183</c:v>
                </c:pt>
                <c:pt idx="58">
                  <c:v>-5867</c:v>
                </c:pt>
                <c:pt idx="59">
                  <c:v>-5867</c:v>
                </c:pt>
                <c:pt idx="60">
                  <c:v>-5867</c:v>
                </c:pt>
                <c:pt idx="61">
                  <c:v>-5867</c:v>
                </c:pt>
                <c:pt idx="62">
                  <c:v>-5867</c:v>
                </c:pt>
                <c:pt idx="63">
                  <c:v>-5471</c:v>
                </c:pt>
                <c:pt idx="64">
                  <c:v>-5088</c:v>
                </c:pt>
                <c:pt idx="65">
                  <c:v>-4654</c:v>
                </c:pt>
                <c:pt idx="66">
                  <c:v>-4260</c:v>
                </c:pt>
                <c:pt idx="67">
                  <c:v>-4260</c:v>
                </c:pt>
                <c:pt idx="68">
                  <c:v>-4260</c:v>
                </c:pt>
                <c:pt idx="69">
                  <c:v>-3216</c:v>
                </c:pt>
                <c:pt idx="70">
                  <c:v>-3063.5</c:v>
                </c:pt>
                <c:pt idx="71">
                  <c:v>-2753</c:v>
                </c:pt>
                <c:pt idx="72">
                  <c:v>-2438</c:v>
                </c:pt>
                <c:pt idx="73">
                  <c:v>-14</c:v>
                </c:pt>
                <c:pt idx="74">
                  <c:v>-6.5</c:v>
                </c:pt>
                <c:pt idx="75">
                  <c:v>-1</c:v>
                </c:pt>
                <c:pt idx="76">
                  <c:v>0</c:v>
                </c:pt>
                <c:pt idx="77">
                  <c:v>2418</c:v>
                </c:pt>
              </c:numCache>
            </c:numRef>
          </c:xVal>
          <c:yVal>
            <c:numRef>
              <c:f>'Active 1'!$K$21:$K$965</c:f>
              <c:numCache>
                <c:formatCode>General</c:formatCode>
                <c:ptCount val="945"/>
                <c:pt idx="43">
                  <c:v>-1.0888000033446588E-3</c:v>
                </c:pt>
                <c:pt idx="53">
                  <c:v>-6.0749999829567969E-4</c:v>
                </c:pt>
                <c:pt idx="54">
                  <c:v>-2.247799995529931E-3</c:v>
                </c:pt>
                <c:pt idx="55">
                  <c:v>-1.8290000007255003E-3</c:v>
                </c:pt>
                <c:pt idx="56">
                  <c:v>-9.3139999808045104E-4</c:v>
                </c:pt>
                <c:pt idx="65">
                  <c:v>-2.6179999986197799E-4</c:v>
                </c:pt>
                <c:pt idx="67">
                  <c:v>-4.41999793110881E-4</c:v>
                </c:pt>
                <c:pt idx="68">
                  <c:v>-4.41999793110881E-4</c:v>
                </c:pt>
                <c:pt idx="73">
                  <c:v>1.5261998996720649E-3</c:v>
                </c:pt>
                <c:pt idx="74">
                  <c:v>2.451449996442534E-3</c:v>
                </c:pt>
                <c:pt idx="75">
                  <c:v>-7.6700001955032349E-5</c:v>
                </c:pt>
                <c:pt idx="76">
                  <c:v>-1.0000009933719411E-4</c:v>
                </c:pt>
                <c:pt idx="77">
                  <c:v>1.0605999996187165E-3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553-42C6-A0D5-2EC743AA17E1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1'!$D$21:$D$81</c:f>
                <c:numCache>
                  <c:formatCode>General</c:formatCode>
                  <c:ptCount val="61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  <c:pt idx="42">
                    <c:v>8.0000000000000002E-3</c:v>
                  </c:pt>
                  <c:pt idx="43">
                    <c:v>3.0999999999999999E-3</c:v>
                  </c:pt>
                  <c:pt idx="49">
                    <c:v>0</c:v>
                  </c:pt>
                  <c:pt idx="53">
                    <c:v>0</c:v>
                  </c:pt>
                  <c:pt idx="54">
                    <c:v>1.9E-3</c:v>
                  </c:pt>
                  <c:pt idx="55">
                    <c:v>1.6999999999999999E-3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'Active 1'!$D$21:$D$81</c:f>
                <c:numCache>
                  <c:formatCode>General</c:formatCode>
                  <c:ptCount val="61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  <c:pt idx="42">
                    <c:v>8.0000000000000002E-3</c:v>
                  </c:pt>
                  <c:pt idx="43">
                    <c:v>3.0999999999999999E-3</c:v>
                  </c:pt>
                  <c:pt idx="49">
                    <c:v>0</c:v>
                  </c:pt>
                  <c:pt idx="53">
                    <c:v>0</c:v>
                  </c:pt>
                  <c:pt idx="54">
                    <c:v>1.9E-3</c:v>
                  </c:pt>
                  <c:pt idx="55">
                    <c:v>1.6999999999999999E-3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1'!$F$21:$F$965</c:f>
              <c:numCache>
                <c:formatCode>General</c:formatCode>
                <c:ptCount val="945"/>
                <c:pt idx="0">
                  <c:v>-32190</c:v>
                </c:pt>
                <c:pt idx="1">
                  <c:v>-32035</c:v>
                </c:pt>
                <c:pt idx="2">
                  <c:v>-32034</c:v>
                </c:pt>
                <c:pt idx="3">
                  <c:v>-32008</c:v>
                </c:pt>
                <c:pt idx="4">
                  <c:v>-31914</c:v>
                </c:pt>
                <c:pt idx="5">
                  <c:v>-31680</c:v>
                </c:pt>
                <c:pt idx="6">
                  <c:v>-31464</c:v>
                </c:pt>
                <c:pt idx="7">
                  <c:v>-31437</c:v>
                </c:pt>
                <c:pt idx="8">
                  <c:v>-31437</c:v>
                </c:pt>
                <c:pt idx="9">
                  <c:v>-31015</c:v>
                </c:pt>
                <c:pt idx="10">
                  <c:v>-23592</c:v>
                </c:pt>
                <c:pt idx="11">
                  <c:v>-23525</c:v>
                </c:pt>
                <c:pt idx="12">
                  <c:v>-23235</c:v>
                </c:pt>
                <c:pt idx="13">
                  <c:v>-13372</c:v>
                </c:pt>
                <c:pt idx="14">
                  <c:v>-13372</c:v>
                </c:pt>
                <c:pt idx="15">
                  <c:v>-13371.5</c:v>
                </c:pt>
                <c:pt idx="16">
                  <c:v>-13371.5</c:v>
                </c:pt>
                <c:pt idx="17">
                  <c:v>-11423</c:v>
                </c:pt>
                <c:pt idx="18">
                  <c:v>-11410</c:v>
                </c:pt>
                <c:pt idx="19">
                  <c:v>-11410</c:v>
                </c:pt>
                <c:pt idx="20">
                  <c:v>-11080</c:v>
                </c:pt>
                <c:pt idx="21">
                  <c:v>-11014</c:v>
                </c:pt>
                <c:pt idx="22">
                  <c:v>-11014</c:v>
                </c:pt>
                <c:pt idx="23">
                  <c:v>-11014</c:v>
                </c:pt>
                <c:pt idx="24">
                  <c:v>-10685</c:v>
                </c:pt>
                <c:pt idx="25">
                  <c:v>-10618</c:v>
                </c:pt>
                <c:pt idx="26">
                  <c:v>-10248</c:v>
                </c:pt>
                <c:pt idx="27">
                  <c:v>-10248</c:v>
                </c:pt>
                <c:pt idx="28">
                  <c:v>-10248</c:v>
                </c:pt>
                <c:pt idx="29">
                  <c:v>-9826</c:v>
                </c:pt>
                <c:pt idx="30">
                  <c:v>-9826</c:v>
                </c:pt>
                <c:pt idx="31">
                  <c:v>-9826</c:v>
                </c:pt>
                <c:pt idx="32">
                  <c:v>-9826</c:v>
                </c:pt>
                <c:pt idx="33">
                  <c:v>-9826</c:v>
                </c:pt>
                <c:pt idx="34">
                  <c:v>-9826</c:v>
                </c:pt>
                <c:pt idx="35">
                  <c:v>-9826</c:v>
                </c:pt>
                <c:pt idx="36">
                  <c:v>-9826</c:v>
                </c:pt>
                <c:pt idx="37">
                  <c:v>-9826</c:v>
                </c:pt>
                <c:pt idx="38">
                  <c:v>-9761</c:v>
                </c:pt>
                <c:pt idx="39">
                  <c:v>-9101</c:v>
                </c:pt>
                <c:pt idx="40">
                  <c:v>-9088</c:v>
                </c:pt>
                <c:pt idx="41">
                  <c:v>-9075</c:v>
                </c:pt>
                <c:pt idx="42">
                  <c:v>-7913</c:v>
                </c:pt>
                <c:pt idx="43">
                  <c:v>-7464</c:v>
                </c:pt>
                <c:pt idx="44">
                  <c:v>-7464</c:v>
                </c:pt>
                <c:pt idx="45">
                  <c:v>-7464</c:v>
                </c:pt>
                <c:pt idx="46">
                  <c:v>-7464</c:v>
                </c:pt>
                <c:pt idx="47">
                  <c:v>-7464</c:v>
                </c:pt>
                <c:pt idx="48">
                  <c:v>-7464</c:v>
                </c:pt>
                <c:pt idx="49">
                  <c:v>-7464</c:v>
                </c:pt>
                <c:pt idx="50">
                  <c:v>-7464</c:v>
                </c:pt>
                <c:pt idx="51">
                  <c:v>-7464</c:v>
                </c:pt>
                <c:pt idx="52">
                  <c:v>-7033</c:v>
                </c:pt>
                <c:pt idx="53">
                  <c:v>-6725</c:v>
                </c:pt>
                <c:pt idx="54">
                  <c:v>-6634</c:v>
                </c:pt>
                <c:pt idx="55">
                  <c:v>-6370</c:v>
                </c:pt>
                <c:pt idx="56">
                  <c:v>-6342</c:v>
                </c:pt>
                <c:pt idx="57">
                  <c:v>-6183</c:v>
                </c:pt>
                <c:pt idx="58">
                  <c:v>-5867</c:v>
                </c:pt>
                <c:pt idx="59">
                  <c:v>-5867</c:v>
                </c:pt>
                <c:pt idx="60">
                  <c:v>-5867</c:v>
                </c:pt>
                <c:pt idx="61">
                  <c:v>-5867</c:v>
                </c:pt>
                <c:pt idx="62">
                  <c:v>-5867</c:v>
                </c:pt>
                <c:pt idx="63">
                  <c:v>-5471</c:v>
                </c:pt>
                <c:pt idx="64">
                  <c:v>-5088</c:v>
                </c:pt>
                <c:pt idx="65">
                  <c:v>-4654</c:v>
                </c:pt>
                <c:pt idx="66">
                  <c:v>-4260</c:v>
                </c:pt>
                <c:pt idx="67">
                  <c:v>-4260</c:v>
                </c:pt>
                <c:pt idx="68">
                  <c:v>-4260</c:v>
                </c:pt>
                <c:pt idx="69">
                  <c:v>-3216</c:v>
                </c:pt>
                <c:pt idx="70">
                  <c:v>-3063.5</c:v>
                </c:pt>
                <c:pt idx="71">
                  <c:v>-2753</c:v>
                </c:pt>
                <c:pt idx="72">
                  <c:v>-2438</c:v>
                </c:pt>
                <c:pt idx="73">
                  <c:v>-14</c:v>
                </c:pt>
                <c:pt idx="74">
                  <c:v>-6.5</c:v>
                </c:pt>
                <c:pt idx="75">
                  <c:v>-1</c:v>
                </c:pt>
                <c:pt idx="76">
                  <c:v>0</c:v>
                </c:pt>
                <c:pt idx="77">
                  <c:v>2418</c:v>
                </c:pt>
              </c:numCache>
            </c:numRef>
          </c:xVal>
          <c:yVal>
            <c:numRef>
              <c:f>'Active 1'!$L$21:$L$965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553-42C6-A0D5-2EC743AA17E1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1'!$D$21:$D$81</c:f>
                <c:numCache>
                  <c:formatCode>General</c:formatCode>
                  <c:ptCount val="61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  <c:pt idx="42">
                    <c:v>8.0000000000000002E-3</c:v>
                  </c:pt>
                  <c:pt idx="43">
                    <c:v>3.0999999999999999E-3</c:v>
                  </c:pt>
                  <c:pt idx="49">
                    <c:v>0</c:v>
                  </c:pt>
                  <c:pt idx="53">
                    <c:v>0</c:v>
                  </c:pt>
                  <c:pt idx="54">
                    <c:v>1.9E-3</c:v>
                  </c:pt>
                  <c:pt idx="55">
                    <c:v>1.6999999999999999E-3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'Active 1'!$D$21:$D$81</c:f>
                <c:numCache>
                  <c:formatCode>General</c:formatCode>
                  <c:ptCount val="61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  <c:pt idx="42">
                    <c:v>8.0000000000000002E-3</c:v>
                  </c:pt>
                  <c:pt idx="43">
                    <c:v>3.0999999999999999E-3</c:v>
                  </c:pt>
                  <c:pt idx="49">
                    <c:v>0</c:v>
                  </c:pt>
                  <c:pt idx="53">
                    <c:v>0</c:v>
                  </c:pt>
                  <c:pt idx="54">
                    <c:v>1.9E-3</c:v>
                  </c:pt>
                  <c:pt idx="55">
                    <c:v>1.6999999999999999E-3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1'!$F$21:$F$965</c:f>
              <c:numCache>
                <c:formatCode>General</c:formatCode>
                <c:ptCount val="945"/>
                <c:pt idx="0">
                  <c:v>-32190</c:v>
                </c:pt>
                <c:pt idx="1">
                  <c:v>-32035</c:v>
                </c:pt>
                <c:pt idx="2">
                  <c:v>-32034</c:v>
                </c:pt>
                <c:pt idx="3">
                  <c:v>-32008</c:v>
                </c:pt>
                <c:pt idx="4">
                  <c:v>-31914</c:v>
                </c:pt>
                <c:pt idx="5">
                  <c:v>-31680</c:v>
                </c:pt>
                <c:pt idx="6">
                  <c:v>-31464</c:v>
                </c:pt>
                <c:pt idx="7">
                  <c:v>-31437</c:v>
                </c:pt>
                <c:pt idx="8">
                  <c:v>-31437</c:v>
                </c:pt>
                <c:pt idx="9">
                  <c:v>-31015</c:v>
                </c:pt>
                <c:pt idx="10">
                  <c:v>-23592</c:v>
                </c:pt>
                <c:pt idx="11">
                  <c:v>-23525</c:v>
                </c:pt>
                <c:pt idx="12">
                  <c:v>-23235</c:v>
                </c:pt>
                <c:pt idx="13">
                  <c:v>-13372</c:v>
                </c:pt>
                <c:pt idx="14">
                  <c:v>-13372</c:v>
                </c:pt>
                <c:pt idx="15">
                  <c:v>-13371.5</c:v>
                </c:pt>
                <c:pt idx="16">
                  <c:v>-13371.5</c:v>
                </c:pt>
                <c:pt idx="17">
                  <c:v>-11423</c:v>
                </c:pt>
                <c:pt idx="18">
                  <c:v>-11410</c:v>
                </c:pt>
                <c:pt idx="19">
                  <c:v>-11410</c:v>
                </c:pt>
                <c:pt idx="20">
                  <c:v>-11080</c:v>
                </c:pt>
                <c:pt idx="21">
                  <c:v>-11014</c:v>
                </c:pt>
                <c:pt idx="22">
                  <c:v>-11014</c:v>
                </c:pt>
                <c:pt idx="23">
                  <c:v>-11014</c:v>
                </c:pt>
                <c:pt idx="24">
                  <c:v>-10685</c:v>
                </c:pt>
                <c:pt idx="25">
                  <c:v>-10618</c:v>
                </c:pt>
                <c:pt idx="26">
                  <c:v>-10248</c:v>
                </c:pt>
                <c:pt idx="27">
                  <c:v>-10248</c:v>
                </c:pt>
                <c:pt idx="28">
                  <c:v>-10248</c:v>
                </c:pt>
                <c:pt idx="29">
                  <c:v>-9826</c:v>
                </c:pt>
                <c:pt idx="30">
                  <c:v>-9826</c:v>
                </c:pt>
                <c:pt idx="31">
                  <c:v>-9826</c:v>
                </c:pt>
                <c:pt idx="32">
                  <c:v>-9826</c:v>
                </c:pt>
                <c:pt idx="33">
                  <c:v>-9826</c:v>
                </c:pt>
                <c:pt idx="34">
                  <c:v>-9826</c:v>
                </c:pt>
                <c:pt idx="35">
                  <c:v>-9826</c:v>
                </c:pt>
                <c:pt idx="36">
                  <c:v>-9826</c:v>
                </c:pt>
                <c:pt idx="37">
                  <c:v>-9826</c:v>
                </c:pt>
                <c:pt idx="38">
                  <c:v>-9761</c:v>
                </c:pt>
                <c:pt idx="39">
                  <c:v>-9101</c:v>
                </c:pt>
                <c:pt idx="40">
                  <c:v>-9088</c:v>
                </c:pt>
                <c:pt idx="41">
                  <c:v>-9075</c:v>
                </c:pt>
                <c:pt idx="42">
                  <c:v>-7913</c:v>
                </c:pt>
                <c:pt idx="43">
                  <c:v>-7464</c:v>
                </c:pt>
                <c:pt idx="44">
                  <c:v>-7464</c:v>
                </c:pt>
                <c:pt idx="45">
                  <c:v>-7464</c:v>
                </c:pt>
                <c:pt idx="46">
                  <c:v>-7464</c:v>
                </c:pt>
                <c:pt idx="47">
                  <c:v>-7464</c:v>
                </c:pt>
                <c:pt idx="48">
                  <c:v>-7464</c:v>
                </c:pt>
                <c:pt idx="49">
                  <c:v>-7464</c:v>
                </c:pt>
                <c:pt idx="50">
                  <c:v>-7464</c:v>
                </c:pt>
                <c:pt idx="51">
                  <c:v>-7464</c:v>
                </c:pt>
                <c:pt idx="52">
                  <c:v>-7033</c:v>
                </c:pt>
                <c:pt idx="53">
                  <c:v>-6725</c:v>
                </c:pt>
                <c:pt idx="54">
                  <c:v>-6634</c:v>
                </c:pt>
                <c:pt idx="55">
                  <c:v>-6370</c:v>
                </c:pt>
                <c:pt idx="56">
                  <c:v>-6342</c:v>
                </c:pt>
                <c:pt idx="57">
                  <c:v>-6183</c:v>
                </c:pt>
                <c:pt idx="58">
                  <c:v>-5867</c:v>
                </c:pt>
                <c:pt idx="59">
                  <c:v>-5867</c:v>
                </c:pt>
                <c:pt idx="60">
                  <c:v>-5867</c:v>
                </c:pt>
                <c:pt idx="61">
                  <c:v>-5867</c:v>
                </c:pt>
                <c:pt idx="62">
                  <c:v>-5867</c:v>
                </c:pt>
                <c:pt idx="63">
                  <c:v>-5471</c:v>
                </c:pt>
                <c:pt idx="64">
                  <c:v>-5088</c:v>
                </c:pt>
                <c:pt idx="65">
                  <c:v>-4654</c:v>
                </c:pt>
                <c:pt idx="66">
                  <c:v>-4260</c:v>
                </c:pt>
                <c:pt idx="67">
                  <c:v>-4260</c:v>
                </c:pt>
                <c:pt idx="68">
                  <c:v>-4260</c:v>
                </c:pt>
                <c:pt idx="69">
                  <c:v>-3216</c:v>
                </c:pt>
                <c:pt idx="70">
                  <c:v>-3063.5</c:v>
                </c:pt>
                <c:pt idx="71">
                  <c:v>-2753</c:v>
                </c:pt>
                <c:pt idx="72">
                  <c:v>-2438</c:v>
                </c:pt>
                <c:pt idx="73">
                  <c:v>-14</c:v>
                </c:pt>
                <c:pt idx="74">
                  <c:v>-6.5</c:v>
                </c:pt>
                <c:pt idx="75">
                  <c:v>-1</c:v>
                </c:pt>
                <c:pt idx="76">
                  <c:v>0</c:v>
                </c:pt>
                <c:pt idx="77">
                  <c:v>2418</c:v>
                </c:pt>
              </c:numCache>
            </c:numRef>
          </c:xVal>
          <c:yVal>
            <c:numRef>
              <c:f>'Active 1'!$M$21:$M$965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553-42C6-A0D5-2EC743AA17E1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1'!$D$21:$D$81</c:f>
                <c:numCache>
                  <c:formatCode>General</c:formatCode>
                  <c:ptCount val="61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  <c:pt idx="42">
                    <c:v>8.0000000000000002E-3</c:v>
                  </c:pt>
                  <c:pt idx="43">
                    <c:v>3.0999999999999999E-3</c:v>
                  </c:pt>
                  <c:pt idx="49">
                    <c:v>0</c:v>
                  </c:pt>
                  <c:pt idx="53">
                    <c:v>0</c:v>
                  </c:pt>
                  <c:pt idx="54">
                    <c:v>1.9E-3</c:v>
                  </c:pt>
                  <c:pt idx="55">
                    <c:v>1.6999999999999999E-3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'Active 1'!$D$21:$D$81</c:f>
                <c:numCache>
                  <c:formatCode>General</c:formatCode>
                  <c:ptCount val="61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  <c:pt idx="42">
                    <c:v>8.0000000000000002E-3</c:v>
                  </c:pt>
                  <c:pt idx="43">
                    <c:v>3.0999999999999999E-3</c:v>
                  </c:pt>
                  <c:pt idx="49">
                    <c:v>0</c:v>
                  </c:pt>
                  <c:pt idx="53">
                    <c:v>0</c:v>
                  </c:pt>
                  <c:pt idx="54">
                    <c:v>1.9E-3</c:v>
                  </c:pt>
                  <c:pt idx="55">
                    <c:v>1.6999999999999999E-3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1'!$F$21:$F$965</c:f>
              <c:numCache>
                <c:formatCode>General</c:formatCode>
                <c:ptCount val="945"/>
                <c:pt idx="0">
                  <c:v>-32190</c:v>
                </c:pt>
                <c:pt idx="1">
                  <c:v>-32035</c:v>
                </c:pt>
                <c:pt idx="2">
                  <c:v>-32034</c:v>
                </c:pt>
                <c:pt idx="3">
                  <c:v>-32008</c:v>
                </c:pt>
                <c:pt idx="4">
                  <c:v>-31914</c:v>
                </c:pt>
                <c:pt idx="5">
                  <c:v>-31680</c:v>
                </c:pt>
                <c:pt idx="6">
                  <c:v>-31464</c:v>
                </c:pt>
                <c:pt idx="7">
                  <c:v>-31437</c:v>
                </c:pt>
                <c:pt idx="8">
                  <c:v>-31437</c:v>
                </c:pt>
                <c:pt idx="9">
                  <c:v>-31015</c:v>
                </c:pt>
                <c:pt idx="10">
                  <c:v>-23592</c:v>
                </c:pt>
                <c:pt idx="11">
                  <c:v>-23525</c:v>
                </c:pt>
                <c:pt idx="12">
                  <c:v>-23235</c:v>
                </c:pt>
                <c:pt idx="13">
                  <c:v>-13372</c:v>
                </c:pt>
                <c:pt idx="14">
                  <c:v>-13372</c:v>
                </c:pt>
                <c:pt idx="15">
                  <c:v>-13371.5</c:v>
                </c:pt>
                <c:pt idx="16">
                  <c:v>-13371.5</c:v>
                </c:pt>
                <c:pt idx="17">
                  <c:v>-11423</c:v>
                </c:pt>
                <c:pt idx="18">
                  <c:v>-11410</c:v>
                </c:pt>
                <c:pt idx="19">
                  <c:v>-11410</c:v>
                </c:pt>
                <c:pt idx="20">
                  <c:v>-11080</c:v>
                </c:pt>
                <c:pt idx="21">
                  <c:v>-11014</c:v>
                </c:pt>
                <c:pt idx="22">
                  <c:v>-11014</c:v>
                </c:pt>
                <c:pt idx="23">
                  <c:v>-11014</c:v>
                </c:pt>
                <c:pt idx="24">
                  <c:v>-10685</c:v>
                </c:pt>
                <c:pt idx="25">
                  <c:v>-10618</c:v>
                </c:pt>
                <c:pt idx="26">
                  <c:v>-10248</c:v>
                </c:pt>
                <c:pt idx="27">
                  <c:v>-10248</c:v>
                </c:pt>
                <c:pt idx="28">
                  <c:v>-10248</c:v>
                </c:pt>
                <c:pt idx="29">
                  <c:v>-9826</c:v>
                </c:pt>
                <c:pt idx="30">
                  <c:v>-9826</c:v>
                </c:pt>
                <c:pt idx="31">
                  <c:v>-9826</c:v>
                </c:pt>
                <c:pt idx="32">
                  <c:v>-9826</c:v>
                </c:pt>
                <c:pt idx="33">
                  <c:v>-9826</c:v>
                </c:pt>
                <c:pt idx="34">
                  <c:v>-9826</c:v>
                </c:pt>
                <c:pt idx="35">
                  <c:v>-9826</c:v>
                </c:pt>
                <c:pt idx="36">
                  <c:v>-9826</c:v>
                </c:pt>
                <c:pt idx="37">
                  <c:v>-9826</c:v>
                </c:pt>
                <c:pt idx="38">
                  <c:v>-9761</c:v>
                </c:pt>
                <c:pt idx="39">
                  <c:v>-9101</c:v>
                </c:pt>
                <c:pt idx="40">
                  <c:v>-9088</c:v>
                </c:pt>
                <c:pt idx="41">
                  <c:v>-9075</c:v>
                </c:pt>
                <c:pt idx="42">
                  <c:v>-7913</c:v>
                </c:pt>
                <c:pt idx="43">
                  <c:v>-7464</c:v>
                </c:pt>
                <c:pt idx="44">
                  <c:v>-7464</c:v>
                </c:pt>
                <c:pt idx="45">
                  <c:v>-7464</c:v>
                </c:pt>
                <c:pt idx="46">
                  <c:v>-7464</c:v>
                </c:pt>
                <c:pt idx="47">
                  <c:v>-7464</c:v>
                </c:pt>
                <c:pt idx="48">
                  <c:v>-7464</c:v>
                </c:pt>
                <c:pt idx="49">
                  <c:v>-7464</c:v>
                </c:pt>
                <c:pt idx="50">
                  <c:v>-7464</c:v>
                </c:pt>
                <c:pt idx="51">
                  <c:v>-7464</c:v>
                </c:pt>
                <c:pt idx="52">
                  <c:v>-7033</c:v>
                </c:pt>
                <c:pt idx="53">
                  <c:v>-6725</c:v>
                </c:pt>
                <c:pt idx="54">
                  <c:v>-6634</c:v>
                </c:pt>
                <c:pt idx="55">
                  <c:v>-6370</c:v>
                </c:pt>
                <c:pt idx="56">
                  <c:v>-6342</c:v>
                </c:pt>
                <c:pt idx="57">
                  <c:v>-6183</c:v>
                </c:pt>
                <c:pt idx="58">
                  <c:v>-5867</c:v>
                </c:pt>
                <c:pt idx="59">
                  <c:v>-5867</c:v>
                </c:pt>
                <c:pt idx="60">
                  <c:v>-5867</c:v>
                </c:pt>
                <c:pt idx="61">
                  <c:v>-5867</c:v>
                </c:pt>
                <c:pt idx="62">
                  <c:v>-5867</c:v>
                </c:pt>
                <c:pt idx="63">
                  <c:v>-5471</c:v>
                </c:pt>
                <c:pt idx="64">
                  <c:v>-5088</c:v>
                </c:pt>
                <c:pt idx="65">
                  <c:v>-4654</c:v>
                </c:pt>
                <c:pt idx="66">
                  <c:v>-4260</c:v>
                </c:pt>
                <c:pt idx="67">
                  <c:v>-4260</c:v>
                </c:pt>
                <c:pt idx="68">
                  <c:v>-4260</c:v>
                </c:pt>
                <c:pt idx="69">
                  <c:v>-3216</c:v>
                </c:pt>
                <c:pt idx="70">
                  <c:v>-3063.5</c:v>
                </c:pt>
                <c:pt idx="71">
                  <c:v>-2753</c:v>
                </c:pt>
                <c:pt idx="72">
                  <c:v>-2438</c:v>
                </c:pt>
                <c:pt idx="73">
                  <c:v>-14</c:v>
                </c:pt>
                <c:pt idx="74">
                  <c:v>-6.5</c:v>
                </c:pt>
                <c:pt idx="75">
                  <c:v>-1</c:v>
                </c:pt>
                <c:pt idx="76">
                  <c:v>0</c:v>
                </c:pt>
                <c:pt idx="77">
                  <c:v>2418</c:v>
                </c:pt>
              </c:numCache>
            </c:numRef>
          </c:xVal>
          <c:yVal>
            <c:numRef>
              <c:f>'Active 1'!$N$21:$N$965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553-42C6-A0D5-2EC743AA17E1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Linear Fit</c:v>
                </c:pt>
              </c:strCache>
            </c:strRef>
          </c:tx>
          <c:spPr>
            <a:ln w="158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1'!$F$21:$F$965</c:f>
              <c:numCache>
                <c:formatCode>General</c:formatCode>
                <c:ptCount val="945"/>
                <c:pt idx="0">
                  <c:v>-32190</c:v>
                </c:pt>
                <c:pt idx="1">
                  <c:v>-32035</c:v>
                </c:pt>
                <c:pt idx="2">
                  <c:v>-32034</c:v>
                </c:pt>
                <c:pt idx="3">
                  <c:v>-32008</c:v>
                </c:pt>
                <c:pt idx="4">
                  <c:v>-31914</c:v>
                </c:pt>
                <c:pt idx="5">
                  <c:v>-31680</c:v>
                </c:pt>
                <c:pt idx="6">
                  <c:v>-31464</c:v>
                </c:pt>
                <c:pt idx="7">
                  <c:v>-31437</c:v>
                </c:pt>
                <c:pt idx="8">
                  <c:v>-31437</c:v>
                </c:pt>
                <c:pt idx="9">
                  <c:v>-31015</c:v>
                </c:pt>
                <c:pt idx="10">
                  <c:v>-23592</c:v>
                </c:pt>
                <c:pt idx="11">
                  <c:v>-23525</c:v>
                </c:pt>
                <c:pt idx="12">
                  <c:v>-23235</c:v>
                </c:pt>
                <c:pt idx="13">
                  <c:v>-13372</c:v>
                </c:pt>
                <c:pt idx="14">
                  <c:v>-13372</c:v>
                </c:pt>
                <c:pt idx="15">
                  <c:v>-13371.5</c:v>
                </c:pt>
                <c:pt idx="16">
                  <c:v>-13371.5</c:v>
                </c:pt>
                <c:pt idx="17">
                  <c:v>-11423</c:v>
                </c:pt>
                <c:pt idx="18">
                  <c:v>-11410</c:v>
                </c:pt>
                <c:pt idx="19">
                  <c:v>-11410</c:v>
                </c:pt>
                <c:pt idx="20">
                  <c:v>-11080</c:v>
                </c:pt>
                <c:pt idx="21">
                  <c:v>-11014</c:v>
                </c:pt>
                <c:pt idx="22">
                  <c:v>-11014</c:v>
                </c:pt>
                <c:pt idx="23">
                  <c:v>-11014</c:v>
                </c:pt>
                <c:pt idx="24">
                  <c:v>-10685</c:v>
                </c:pt>
                <c:pt idx="25">
                  <c:v>-10618</c:v>
                </c:pt>
                <c:pt idx="26">
                  <c:v>-10248</c:v>
                </c:pt>
                <c:pt idx="27">
                  <c:v>-10248</c:v>
                </c:pt>
                <c:pt idx="28">
                  <c:v>-10248</c:v>
                </c:pt>
                <c:pt idx="29">
                  <c:v>-9826</c:v>
                </c:pt>
                <c:pt idx="30">
                  <c:v>-9826</c:v>
                </c:pt>
                <c:pt idx="31">
                  <c:v>-9826</c:v>
                </c:pt>
                <c:pt idx="32">
                  <c:v>-9826</c:v>
                </c:pt>
                <c:pt idx="33">
                  <c:v>-9826</c:v>
                </c:pt>
                <c:pt idx="34">
                  <c:v>-9826</c:v>
                </c:pt>
                <c:pt idx="35">
                  <c:v>-9826</c:v>
                </c:pt>
                <c:pt idx="36">
                  <c:v>-9826</c:v>
                </c:pt>
                <c:pt idx="37">
                  <c:v>-9826</c:v>
                </c:pt>
                <c:pt idx="38">
                  <c:v>-9761</c:v>
                </c:pt>
                <c:pt idx="39">
                  <c:v>-9101</c:v>
                </c:pt>
                <c:pt idx="40">
                  <c:v>-9088</c:v>
                </c:pt>
                <c:pt idx="41">
                  <c:v>-9075</c:v>
                </c:pt>
                <c:pt idx="42">
                  <c:v>-7913</c:v>
                </c:pt>
                <c:pt idx="43">
                  <c:v>-7464</c:v>
                </c:pt>
                <c:pt idx="44">
                  <c:v>-7464</c:v>
                </c:pt>
                <c:pt idx="45">
                  <c:v>-7464</c:v>
                </c:pt>
                <c:pt idx="46">
                  <c:v>-7464</c:v>
                </c:pt>
                <c:pt idx="47">
                  <c:v>-7464</c:v>
                </c:pt>
                <c:pt idx="48">
                  <c:v>-7464</c:v>
                </c:pt>
                <c:pt idx="49">
                  <c:v>-7464</c:v>
                </c:pt>
                <c:pt idx="50">
                  <c:v>-7464</c:v>
                </c:pt>
                <c:pt idx="51">
                  <c:v>-7464</c:v>
                </c:pt>
                <c:pt idx="52">
                  <c:v>-7033</c:v>
                </c:pt>
                <c:pt idx="53">
                  <c:v>-6725</c:v>
                </c:pt>
                <c:pt idx="54">
                  <c:v>-6634</c:v>
                </c:pt>
                <c:pt idx="55">
                  <c:v>-6370</c:v>
                </c:pt>
                <c:pt idx="56">
                  <c:v>-6342</c:v>
                </c:pt>
                <c:pt idx="57">
                  <c:v>-6183</c:v>
                </c:pt>
                <c:pt idx="58">
                  <c:v>-5867</c:v>
                </c:pt>
                <c:pt idx="59">
                  <c:v>-5867</c:v>
                </c:pt>
                <c:pt idx="60">
                  <c:v>-5867</c:v>
                </c:pt>
                <c:pt idx="61">
                  <c:v>-5867</c:v>
                </c:pt>
                <c:pt idx="62">
                  <c:v>-5867</c:v>
                </c:pt>
                <c:pt idx="63">
                  <c:v>-5471</c:v>
                </c:pt>
                <c:pt idx="64">
                  <c:v>-5088</c:v>
                </c:pt>
                <c:pt idx="65">
                  <c:v>-4654</c:v>
                </c:pt>
                <c:pt idx="66">
                  <c:v>-4260</c:v>
                </c:pt>
                <c:pt idx="67">
                  <c:v>-4260</c:v>
                </c:pt>
                <c:pt idx="68">
                  <c:v>-4260</c:v>
                </c:pt>
                <c:pt idx="69">
                  <c:v>-3216</c:v>
                </c:pt>
                <c:pt idx="70">
                  <c:v>-3063.5</c:v>
                </c:pt>
                <c:pt idx="71">
                  <c:v>-2753</c:v>
                </c:pt>
                <c:pt idx="72">
                  <c:v>-2438</c:v>
                </c:pt>
                <c:pt idx="73">
                  <c:v>-14</c:v>
                </c:pt>
                <c:pt idx="74">
                  <c:v>-6.5</c:v>
                </c:pt>
                <c:pt idx="75">
                  <c:v>-1</c:v>
                </c:pt>
                <c:pt idx="76">
                  <c:v>0</c:v>
                </c:pt>
                <c:pt idx="77">
                  <c:v>2418</c:v>
                </c:pt>
              </c:numCache>
            </c:numRef>
          </c:xVal>
          <c:yVal>
            <c:numRef>
              <c:f>'Active 1'!$O$21:$O$965</c:f>
              <c:numCache>
                <c:formatCode>General</c:formatCode>
                <c:ptCount val="945"/>
                <c:pt idx="0">
                  <c:v>-1.2234851305768357E-5</c:v>
                </c:pt>
                <c:pt idx="1">
                  <c:v>-1.0942543979062266E-5</c:v>
                </c:pt>
                <c:pt idx="2">
                  <c:v>-1.0934206512438322E-5</c:v>
                </c:pt>
                <c:pt idx="3">
                  <c:v>-1.0717432380216631E-5</c:v>
                </c:pt>
                <c:pt idx="4">
                  <c:v>-9.9337105175690437E-6</c:v>
                </c:pt>
                <c:pt idx="5">
                  <c:v>-7.9827433275739918E-6</c:v>
                </c:pt>
                <c:pt idx="6">
                  <c:v>-6.181850536809291E-6</c:v>
                </c:pt>
                <c:pt idx="7">
                  <c:v>-5.9567389379637102E-6</c:v>
                </c:pt>
                <c:pt idx="8">
                  <c:v>-5.9567389379637102E-6</c:v>
                </c:pt>
                <c:pt idx="9">
                  <c:v>-2.4383280226734829E-6</c:v>
                </c:pt>
                <c:pt idx="10">
                  <c:v>5.945068672661452E-5</c:v>
                </c:pt>
                <c:pt idx="11">
                  <c:v>6.0009296990416527E-5</c:v>
                </c:pt>
                <c:pt idx="12">
                  <c:v>6.2427162311350602E-5</c:v>
                </c:pt>
                <c:pt idx="13">
                  <c:v>1.4465959562298035E-4</c:v>
                </c:pt>
                <c:pt idx="14">
                  <c:v>1.4465959562298035E-4</c:v>
                </c:pt>
                <c:pt idx="15">
                  <c:v>1.446637643562923E-4</c:v>
                </c:pt>
                <c:pt idx="16">
                  <c:v>1.446637643562923E-4</c:v>
                </c:pt>
                <c:pt idx="17">
                  <c:v>1.60909318072982E-4</c:v>
                </c:pt>
                <c:pt idx="18">
                  <c:v>1.6101770513909285E-4</c:v>
                </c:pt>
                <c:pt idx="19">
                  <c:v>1.6101770513909285E-4</c:v>
                </c:pt>
                <c:pt idx="20">
                  <c:v>1.6376906912498332E-4</c:v>
                </c:pt>
                <c:pt idx="21">
                  <c:v>1.6431934192216141E-4</c:v>
                </c:pt>
                <c:pt idx="22">
                  <c:v>1.6431934192216141E-4</c:v>
                </c:pt>
                <c:pt idx="23">
                  <c:v>1.6431934192216141E-4</c:v>
                </c:pt>
                <c:pt idx="24">
                  <c:v>1.6706236844142797E-4</c:v>
                </c:pt>
                <c:pt idx="25">
                  <c:v>1.6762097870522998E-4</c:v>
                </c:pt>
                <c:pt idx="26">
                  <c:v>1.707058413560769E-4</c:v>
                </c:pt>
                <c:pt idx="27">
                  <c:v>1.707058413560769E-4</c:v>
                </c:pt>
                <c:pt idx="28">
                  <c:v>1.707058413560769E-4</c:v>
                </c:pt>
                <c:pt idx="29">
                  <c:v>1.7422425227136716E-4</c:v>
                </c:pt>
                <c:pt idx="30">
                  <c:v>1.7422425227136716E-4</c:v>
                </c:pt>
                <c:pt idx="31">
                  <c:v>1.7422425227136716E-4</c:v>
                </c:pt>
                <c:pt idx="32">
                  <c:v>1.7422425227136716E-4</c:v>
                </c:pt>
                <c:pt idx="33">
                  <c:v>1.7422425227136716E-4</c:v>
                </c:pt>
                <c:pt idx="34">
                  <c:v>1.7422425227136716E-4</c:v>
                </c:pt>
                <c:pt idx="35">
                  <c:v>1.7422425227136716E-4</c:v>
                </c:pt>
                <c:pt idx="36">
                  <c:v>1.7422425227136716E-4</c:v>
                </c:pt>
                <c:pt idx="37">
                  <c:v>1.7422425227136716E-4</c:v>
                </c:pt>
                <c:pt idx="38">
                  <c:v>1.7476618760192133E-4</c:v>
                </c:pt>
                <c:pt idx="39">
                  <c:v>1.8026891557370228E-4</c:v>
                </c:pt>
                <c:pt idx="40">
                  <c:v>1.8037730263981312E-4</c:v>
                </c:pt>
                <c:pt idx="41">
                  <c:v>1.8048568970592397E-4</c:v>
                </c:pt>
                <c:pt idx="42">
                  <c:v>1.9017382592290802E-4</c:v>
                </c:pt>
                <c:pt idx="43">
                  <c:v>1.9391734843704386E-4</c:v>
                </c:pt>
                <c:pt idx="44">
                  <c:v>1.9391734843704386E-4</c:v>
                </c:pt>
                <c:pt idx="45">
                  <c:v>1.9391734843704386E-4</c:v>
                </c:pt>
                <c:pt idx="46">
                  <c:v>1.9391734843704386E-4</c:v>
                </c:pt>
                <c:pt idx="47">
                  <c:v>1.9391734843704386E-4</c:v>
                </c:pt>
                <c:pt idx="48">
                  <c:v>1.9391734843704386E-4</c:v>
                </c:pt>
                <c:pt idx="49">
                  <c:v>1.9391734843704386E-4</c:v>
                </c:pt>
                <c:pt idx="50">
                  <c:v>1.9391734843704386E-4</c:v>
                </c:pt>
                <c:pt idx="51">
                  <c:v>1.9391734843704386E-4</c:v>
                </c:pt>
                <c:pt idx="52">
                  <c:v>1.9751079655194932E-4</c:v>
                </c:pt>
                <c:pt idx="53">
                  <c:v>2.0007873627211377E-4</c:v>
                </c:pt>
                <c:pt idx="54">
                  <c:v>2.0083744573488963E-4</c:v>
                </c:pt>
                <c:pt idx="55">
                  <c:v>2.0303853692360199E-4</c:v>
                </c:pt>
                <c:pt idx="56">
                  <c:v>2.0327198598907152E-4</c:v>
                </c:pt>
                <c:pt idx="57">
                  <c:v>2.0459764318227328E-4</c:v>
                </c:pt>
                <c:pt idx="58">
                  <c:v>2.0723228263542901E-4</c:v>
                </c:pt>
                <c:pt idx="59">
                  <c:v>2.0723228263542901E-4</c:v>
                </c:pt>
                <c:pt idx="60">
                  <c:v>2.0723228263542901E-4</c:v>
                </c:pt>
                <c:pt idx="61">
                  <c:v>2.0723228263542901E-4</c:v>
                </c:pt>
                <c:pt idx="62">
                  <c:v>2.0723228263542901E-4</c:v>
                </c:pt>
                <c:pt idx="63">
                  <c:v>2.1053391941849761E-4</c:v>
                </c:pt>
                <c:pt idx="64">
                  <c:v>2.1372716913545532E-4</c:v>
                </c:pt>
                <c:pt idx="65">
                  <c:v>2.1734562965023251E-4</c:v>
                </c:pt>
                <c:pt idx="66">
                  <c:v>2.2063059150005326E-4</c:v>
                </c:pt>
                <c:pt idx="67">
                  <c:v>2.2063059150005326E-4</c:v>
                </c:pt>
                <c:pt idx="68">
                  <c:v>2.2063059150005326E-4</c:v>
                </c:pt>
                <c:pt idx="69">
                  <c:v>2.2933490665541588E-4</c:v>
                </c:pt>
                <c:pt idx="70">
                  <c:v>2.3060637031556224E-4</c:v>
                </c:pt>
                <c:pt idx="71">
                  <c:v>2.3319515370228647E-4</c:v>
                </c:pt>
                <c:pt idx="72">
                  <c:v>2.3582145568881829E-4</c:v>
                </c:pt>
                <c:pt idx="73">
                  <c:v>2.5603147478517747E-4</c:v>
                </c:pt>
                <c:pt idx="74">
                  <c:v>2.5609400578485681E-4</c:v>
                </c:pt>
                <c:pt idx="75">
                  <c:v>2.5613986185128832E-4</c:v>
                </c:pt>
                <c:pt idx="76">
                  <c:v>2.5614819931791221E-4</c:v>
                </c:pt>
                <c:pt idx="77">
                  <c:v>2.763081936145279E-4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553-42C6-A0D5-2EC743AA17E1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-32190</c:v>
                </c:pt>
                <c:pt idx="1">
                  <c:v>-32035</c:v>
                </c:pt>
                <c:pt idx="2">
                  <c:v>-32034</c:v>
                </c:pt>
                <c:pt idx="3">
                  <c:v>-32008</c:v>
                </c:pt>
                <c:pt idx="4">
                  <c:v>-31914</c:v>
                </c:pt>
                <c:pt idx="5">
                  <c:v>-31680</c:v>
                </c:pt>
                <c:pt idx="6">
                  <c:v>-31464</c:v>
                </c:pt>
                <c:pt idx="7">
                  <c:v>-31437</c:v>
                </c:pt>
                <c:pt idx="8">
                  <c:v>-31437</c:v>
                </c:pt>
                <c:pt idx="9">
                  <c:v>-31015</c:v>
                </c:pt>
                <c:pt idx="10">
                  <c:v>-23592</c:v>
                </c:pt>
                <c:pt idx="11">
                  <c:v>-23525</c:v>
                </c:pt>
                <c:pt idx="12">
                  <c:v>-23235</c:v>
                </c:pt>
                <c:pt idx="13">
                  <c:v>-13372</c:v>
                </c:pt>
                <c:pt idx="14">
                  <c:v>-13372</c:v>
                </c:pt>
                <c:pt idx="15">
                  <c:v>-13371.5</c:v>
                </c:pt>
                <c:pt idx="16">
                  <c:v>-13371.5</c:v>
                </c:pt>
                <c:pt idx="17">
                  <c:v>-11423</c:v>
                </c:pt>
                <c:pt idx="18">
                  <c:v>-11410</c:v>
                </c:pt>
                <c:pt idx="19">
                  <c:v>-11410</c:v>
                </c:pt>
                <c:pt idx="20">
                  <c:v>-11080</c:v>
                </c:pt>
                <c:pt idx="21">
                  <c:v>-11014</c:v>
                </c:pt>
                <c:pt idx="22">
                  <c:v>-11014</c:v>
                </c:pt>
                <c:pt idx="23">
                  <c:v>-11014</c:v>
                </c:pt>
                <c:pt idx="24">
                  <c:v>-10685</c:v>
                </c:pt>
                <c:pt idx="25">
                  <c:v>-10618</c:v>
                </c:pt>
                <c:pt idx="26">
                  <c:v>-10248</c:v>
                </c:pt>
                <c:pt idx="27">
                  <c:v>-10248</c:v>
                </c:pt>
                <c:pt idx="28">
                  <c:v>-10248</c:v>
                </c:pt>
                <c:pt idx="29">
                  <c:v>-9826</c:v>
                </c:pt>
                <c:pt idx="30">
                  <c:v>-9826</c:v>
                </c:pt>
                <c:pt idx="31">
                  <c:v>-9826</c:v>
                </c:pt>
                <c:pt idx="32">
                  <c:v>-9826</c:v>
                </c:pt>
                <c:pt idx="33">
                  <c:v>-9826</c:v>
                </c:pt>
                <c:pt idx="34">
                  <c:v>-9826</c:v>
                </c:pt>
                <c:pt idx="35">
                  <c:v>-9826</c:v>
                </c:pt>
                <c:pt idx="36">
                  <c:v>-9826</c:v>
                </c:pt>
                <c:pt idx="37">
                  <c:v>-9826</c:v>
                </c:pt>
                <c:pt idx="38">
                  <c:v>-9761</c:v>
                </c:pt>
                <c:pt idx="39">
                  <c:v>-9101</c:v>
                </c:pt>
                <c:pt idx="40">
                  <c:v>-9088</c:v>
                </c:pt>
                <c:pt idx="41">
                  <c:v>-9075</c:v>
                </c:pt>
                <c:pt idx="42">
                  <c:v>-7913</c:v>
                </c:pt>
                <c:pt idx="43">
                  <c:v>-7464</c:v>
                </c:pt>
                <c:pt idx="44">
                  <c:v>-7464</c:v>
                </c:pt>
                <c:pt idx="45">
                  <c:v>-7464</c:v>
                </c:pt>
                <c:pt idx="46">
                  <c:v>-7464</c:v>
                </c:pt>
                <c:pt idx="47">
                  <c:v>-7464</c:v>
                </c:pt>
                <c:pt idx="48">
                  <c:v>-7464</c:v>
                </c:pt>
                <c:pt idx="49">
                  <c:v>-7464</c:v>
                </c:pt>
                <c:pt idx="50">
                  <c:v>-7464</c:v>
                </c:pt>
                <c:pt idx="51">
                  <c:v>-7464</c:v>
                </c:pt>
                <c:pt idx="52">
                  <c:v>-7033</c:v>
                </c:pt>
                <c:pt idx="53">
                  <c:v>-6725</c:v>
                </c:pt>
                <c:pt idx="54">
                  <c:v>-6634</c:v>
                </c:pt>
                <c:pt idx="55">
                  <c:v>-6370</c:v>
                </c:pt>
                <c:pt idx="56">
                  <c:v>-6342</c:v>
                </c:pt>
                <c:pt idx="57">
                  <c:v>-6183</c:v>
                </c:pt>
                <c:pt idx="58">
                  <c:v>-5867</c:v>
                </c:pt>
                <c:pt idx="59">
                  <c:v>-5867</c:v>
                </c:pt>
                <c:pt idx="60">
                  <c:v>-5867</c:v>
                </c:pt>
                <c:pt idx="61">
                  <c:v>-5867</c:v>
                </c:pt>
                <c:pt idx="62">
                  <c:v>-5867</c:v>
                </c:pt>
                <c:pt idx="63">
                  <c:v>-5471</c:v>
                </c:pt>
                <c:pt idx="64">
                  <c:v>-5088</c:v>
                </c:pt>
                <c:pt idx="65">
                  <c:v>-4654</c:v>
                </c:pt>
                <c:pt idx="66">
                  <c:v>-4260</c:v>
                </c:pt>
                <c:pt idx="67">
                  <c:v>-4260</c:v>
                </c:pt>
                <c:pt idx="68">
                  <c:v>-4260</c:v>
                </c:pt>
                <c:pt idx="69">
                  <c:v>-3216</c:v>
                </c:pt>
                <c:pt idx="70">
                  <c:v>-3063.5</c:v>
                </c:pt>
                <c:pt idx="71">
                  <c:v>-2753</c:v>
                </c:pt>
                <c:pt idx="72">
                  <c:v>-2438</c:v>
                </c:pt>
                <c:pt idx="73">
                  <c:v>-14</c:v>
                </c:pt>
                <c:pt idx="74">
                  <c:v>-6.5</c:v>
                </c:pt>
                <c:pt idx="75">
                  <c:v>-1</c:v>
                </c:pt>
                <c:pt idx="76">
                  <c:v>0</c:v>
                </c:pt>
                <c:pt idx="77">
                  <c:v>2418</c:v>
                </c:pt>
              </c:numCache>
            </c:numRef>
          </c:xVal>
          <c:yVal>
            <c:numRef>
              <c:f>'Active 1'!$P$21:$P$999</c:f>
              <c:numCache>
                <c:formatCode>General</c:formatCode>
                <c:ptCount val="979"/>
                <c:pt idx="0">
                  <c:v>0.64563118661840713</c:v>
                </c:pt>
                <c:pt idx="1">
                  <c:v>0.64139480888585099</c:v>
                </c:pt>
                <c:pt idx="2">
                  <c:v>0.64136751244403234</c:v>
                </c:pt>
                <c:pt idx="3">
                  <c:v>0.64065796258015728</c:v>
                </c:pt>
                <c:pt idx="4">
                  <c:v>0.63809519967063422</c:v>
                </c:pt>
                <c:pt idx="5">
                  <c:v>0.63173278932452304</c:v>
                </c:pt>
                <c:pt idx="6">
                  <c:v>0.62588161993830005</c:v>
                </c:pt>
                <c:pt idx="7">
                  <c:v>0.62515169693763295</c:v>
                </c:pt>
                <c:pt idx="8">
                  <c:v>0.62515169693763295</c:v>
                </c:pt>
                <c:pt idx="9">
                  <c:v>0.61378581517776742</c:v>
                </c:pt>
                <c:pt idx="10">
                  <c:v>0.4269348471530926</c:v>
                </c:pt>
                <c:pt idx="11">
                  <c:v>0.42536100854782133</c:v>
                </c:pt>
                <c:pt idx="12">
                  <c:v>0.41857211738562217</c:v>
                </c:pt>
                <c:pt idx="13">
                  <c:v>0.21016428381951058</c:v>
                </c:pt>
                <c:pt idx="14">
                  <c:v>0.21016428381951058</c:v>
                </c:pt>
                <c:pt idx="15">
                  <c:v>0.21015482603483676</c:v>
                </c:pt>
                <c:pt idx="16">
                  <c:v>0.21015482603483676</c:v>
                </c:pt>
                <c:pt idx="17">
                  <c:v>0.17415053834489197</c:v>
                </c:pt>
                <c:pt idx="18">
                  <c:v>0.17391605050508988</c:v>
                </c:pt>
                <c:pt idx="19">
                  <c:v>0.17391605050508988</c:v>
                </c:pt>
                <c:pt idx="20">
                  <c:v>0.1679890819696972</c:v>
                </c:pt>
                <c:pt idx="21">
                  <c:v>0.16680955670330669</c:v>
                </c:pt>
                <c:pt idx="22">
                  <c:v>0.16680955670330669</c:v>
                </c:pt>
                <c:pt idx="23">
                  <c:v>0.16680955670330669</c:v>
                </c:pt>
                <c:pt idx="24">
                  <c:v>0.16095898138203277</c:v>
                </c:pt>
                <c:pt idx="25">
                  <c:v>0.15977348418977949</c:v>
                </c:pt>
                <c:pt idx="26">
                  <c:v>0.15326301367705597</c:v>
                </c:pt>
                <c:pt idx="27">
                  <c:v>0.15326301367705597</c:v>
                </c:pt>
                <c:pt idx="28">
                  <c:v>0.15326301367705597</c:v>
                </c:pt>
                <c:pt idx="29">
                  <c:v>0.14591260302749304</c:v>
                </c:pt>
                <c:pt idx="30">
                  <c:v>0.14591260302749304</c:v>
                </c:pt>
                <c:pt idx="31">
                  <c:v>0.14591260302749304</c:v>
                </c:pt>
                <c:pt idx="32">
                  <c:v>0.14591260302749304</c:v>
                </c:pt>
                <c:pt idx="33">
                  <c:v>0.14591260302749304</c:v>
                </c:pt>
                <c:pt idx="34">
                  <c:v>0.14591260302749304</c:v>
                </c:pt>
                <c:pt idx="35">
                  <c:v>0.14591260302749304</c:v>
                </c:pt>
                <c:pt idx="36">
                  <c:v>0.14591260302749304</c:v>
                </c:pt>
                <c:pt idx="37">
                  <c:v>0.14591260302749304</c:v>
                </c:pt>
                <c:pt idx="38">
                  <c:v>0.14478753841911457</c:v>
                </c:pt>
                <c:pt idx="39">
                  <c:v>0.13347124535883578</c:v>
                </c:pt>
                <c:pt idx="40">
                  <c:v>0.13325031313202784</c:v>
                </c:pt>
                <c:pt idx="41">
                  <c:v>0.13302945679797137</c:v>
                </c:pt>
                <c:pt idx="42">
                  <c:v>0.1135948668681258</c:v>
                </c:pt>
                <c:pt idx="43">
                  <c:v>0.10624770255316462</c:v>
                </c:pt>
                <c:pt idx="44">
                  <c:v>0.10624770255316462</c:v>
                </c:pt>
                <c:pt idx="45">
                  <c:v>0.10624770255316462</c:v>
                </c:pt>
                <c:pt idx="46">
                  <c:v>0.10624770255316462</c:v>
                </c:pt>
                <c:pt idx="47">
                  <c:v>0.10624770255316462</c:v>
                </c:pt>
                <c:pt idx="48">
                  <c:v>0.10624770255316462</c:v>
                </c:pt>
                <c:pt idx="49">
                  <c:v>0.10624770255316462</c:v>
                </c:pt>
                <c:pt idx="50">
                  <c:v>0.10624770255316462</c:v>
                </c:pt>
                <c:pt idx="51">
                  <c:v>0.10624770255316462</c:v>
                </c:pt>
                <c:pt idx="52">
                  <c:v>9.9280240893282745E-2</c:v>
                </c:pt>
                <c:pt idx="53">
                  <c:v>9.4352279971719646E-2</c:v>
                </c:pt>
                <c:pt idx="54">
                  <c:v>9.2904444150501031E-2</c:v>
                </c:pt>
                <c:pt idx="55">
                  <c:v>8.8725172639018746E-2</c:v>
                </c:pt>
                <c:pt idx="56">
                  <c:v>8.8283752365879625E-2</c:v>
                </c:pt>
                <c:pt idx="57">
                  <c:v>8.5783791907087001E-2</c:v>
                </c:pt>
                <c:pt idx="58">
                  <c:v>8.0849019701636854E-2</c:v>
                </c:pt>
                <c:pt idx="59">
                  <c:v>8.0849019701636854E-2</c:v>
                </c:pt>
                <c:pt idx="60">
                  <c:v>8.0849019701636854E-2</c:v>
                </c:pt>
                <c:pt idx="61">
                  <c:v>8.0849019701636854E-2</c:v>
                </c:pt>
                <c:pt idx="62">
                  <c:v>8.0849019701636854E-2</c:v>
                </c:pt>
                <c:pt idx="63">
                  <c:v>7.4728246103901372E-2</c:v>
                </c:pt>
                <c:pt idx="64">
                  <c:v>6.8875398512639963E-2</c:v>
                </c:pt>
                <c:pt idx="65">
                  <c:v>6.2322805103823639E-2</c:v>
                </c:pt>
                <c:pt idx="66">
                  <c:v>5.644738778113477E-2</c:v>
                </c:pt>
                <c:pt idx="67">
                  <c:v>5.644738778113477E-2</c:v>
                </c:pt>
                <c:pt idx="68">
                  <c:v>5.644738778113477E-2</c:v>
                </c:pt>
                <c:pt idx="69">
                  <c:v>4.1216110858419509E-2</c:v>
                </c:pt>
                <c:pt idx="70">
                  <c:v>3.9032205654481601E-2</c:v>
                </c:pt>
                <c:pt idx="71">
                  <c:v>3.4617910907368765E-2</c:v>
                </c:pt>
                <c:pt idx="72">
                  <c:v>3.0183881520678139E-2</c:v>
                </c:pt>
                <c:pt idx="73">
                  <c:v>-2.4462685649012071E-3</c:v>
                </c:pt>
                <c:pt idx="74">
                  <c:v>-2.5431335155337029E-3</c:v>
                </c:pt>
                <c:pt idx="75">
                  <c:v>-2.6141517584283114E-3</c:v>
                </c:pt>
                <c:pt idx="76">
                  <c:v>-2.6270627067513409E-3</c:v>
                </c:pt>
                <c:pt idx="77">
                  <c:v>-3.2532400011759249E-2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553-42C6-A0D5-2EC743AA17E1}"/>
            </c:ext>
          </c:extLst>
        </c:ser>
        <c:ser>
          <c:idx val="9"/>
          <c:order val="9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2700">
              <a:solidFill>
                <a:srgbClr val="69FFFF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1'!$F$21:$F$965</c:f>
              <c:numCache>
                <c:formatCode>General</c:formatCode>
                <c:ptCount val="945"/>
                <c:pt idx="0">
                  <c:v>-32190</c:v>
                </c:pt>
                <c:pt idx="1">
                  <c:v>-32035</c:v>
                </c:pt>
                <c:pt idx="2">
                  <c:v>-32034</c:v>
                </c:pt>
                <c:pt idx="3">
                  <c:v>-32008</c:v>
                </c:pt>
                <c:pt idx="4">
                  <c:v>-31914</c:v>
                </c:pt>
                <c:pt idx="5">
                  <c:v>-31680</c:v>
                </c:pt>
                <c:pt idx="6">
                  <c:v>-31464</c:v>
                </c:pt>
                <c:pt idx="7">
                  <c:v>-31437</c:v>
                </c:pt>
                <c:pt idx="8">
                  <c:v>-31437</c:v>
                </c:pt>
                <c:pt idx="9">
                  <c:v>-31015</c:v>
                </c:pt>
                <c:pt idx="10">
                  <c:v>-23592</c:v>
                </c:pt>
                <c:pt idx="11">
                  <c:v>-23525</c:v>
                </c:pt>
                <c:pt idx="12">
                  <c:v>-23235</c:v>
                </c:pt>
                <c:pt idx="13">
                  <c:v>-13372</c:v>
                </c:pt>
                <c:pt idx="14">
                  <c:v>-13372</c:v>
                </c:pt>
                <c:pt idx="15">
                  <c:v>-13371.5</c:v>
                </c:pt>
                <c:pt idx="16">
                  <c:v>-13371.5</c:v>
                </c:pt>
                <c:pt idx="17">
                  <c:v>-11423</c:v>
                </c:pt>
                <c:pt idx="18">
                  <c:v>-11410</c:v>
                </c:pt>
                <c:pt idx="19">
                  <c:v>-11410</c:v>
                </c:pt>
                <c:pt idx="20">
                  <c:v>-11080</c:v>
                </c:pt>
                <c:pt idx="21">
                  <c:v>-11014</c:v>
                </c:pt>
                <c:pt idx="22">
                  <c:v>-11014</c:v>
                </c:pt>
                <c:pt idx="23">
                  <c:v>-11014</c:v>
                </c:pt>
                <c:pt idx="24">
                  <c:v>-10685</c:v>
                </c:pt>
                <c:pt idx="25">
                  <c:v>-10618</c:v>
                </c:pt>
                <c:pt idx="26">
                  <c:v>-10248</c:v>
                </c:pt>
                <c:pt idx="27">
                  <c:v>-10248</c:v>
                </c:pt>
                <c:pt idx="28">
                  <c:v>-10248</c:v>
                </c:pt>
                <c:pt idx="29">
                  <c:v>-9826</c:v>
                </c:pt>
                <c:pt idx="30">
                  <c:v>-9826</c:v>
                </c:pt>
                <c:pt idx="31">
                  <c:v>-9826</c:v>
                </c:pt>
                <c:pt idx="32">
                  <c:v>-9826</c:v>
                </c:pt>
                <c:pt idx="33">
                  <c:v>-9826</c:v>
                </c:pt>
                <c:pt idx="34">
                  <c:v>-9826</c:v>
                </c:pt>
                <c:pt idx="35">
                  <c:v>-9826</c:v>
                </c:pt>
                <c:pt idx="36">
                  <c:v>-9826</c:v>
                </c:pt>
                <c:pt idx="37">
                  <c:v>-9826</c:v>
                </c:pt>
                <c:pt idx="38">
                  <c:v>-9761</c:v>
                </c:pt>
                <c:pt idx="39">
                  <c:v>-9101</c:v>
                </c:pt>
                <c:pt idx="40">
                  <c:v>-9088</c:v>
                </c:pt>
                <c:pt idx="41">
                  <c:v>-9075</c:v>
                </c:pt>
                <c:pt idx="42">
                  <c:v>-7913</c:v>
                </c:pt>
                <c:pt idx="43">
                  <c:v>-7464</c:v>
                </c:pt>
                <c:pt idx="44">
                  <c:v>-7464</c:v>
                </c:pt>
                <c:pt idx="45">
                  <c:v>-7464</c:v>
                </c:pt>
                <c:pt idx="46">
                  <c:v>-7464</c:v>
                </c:pt>
                <c:pt idx="47">
                  <c:v>-7464</c:v>
                </c:pt>
                <c:pt idx="48">
                  <c:v>-7464</c:v>
                </c:pt>
                <c:pt idx="49">
                  <c:v>-7464</c:v>
                </c:pt>
                <c:pt idx="50">
                  <c:v>-7464</c:v>
                </c:pt>
                <c:pt idx="51">
                  <c:v>-7464</c:v>
                </c:pt>
                <c:pt idx="52">
                  <c:v>-7033</c:v>
                </c:pt>
                <c:pt idx="53">
                  <c:v>-6725</c:v>
                </c:pt>
                <c:pt idx="54">
                  <c:v>-6634</c:v>
                </c:pt>
                <c:pt idx="55">
                  <c:v>-6370</c:v>
                </c:pt>
                <c:pt idx="56">
                  <c:v>-6342</c:v>
                </c:pt>
                <c:pt idx="57">
                  <c:v>-6183</c:v>
                </c:pt>
                <c:pt idx="58">
                  <c:v>-5867</c:v>
                </c:pt>
                <c:pt idx="59">
                  <c:v>-5867</c:v>
                </c:pt>
                <c:pt idx="60">
                  <c:v>-5867</c:v>
                </c:pt>
                <c:pt idx="61">
                  <c:v>-5867</c:v>
                </c:pt>
                <c:pt idx="62">
                  <c:v>-5867</c:v>
                </c:pt>
                <c:pt idx="63">
                  <c:v>-5471</c:v>
                </c:pt>
                <c:pt idx="64">
                  <c:v>-5088</c:v>
                </c:pt>
                <c:pt idx="65">
                  <c:v>-4654</c:v>
                </c:pt>
                <c:pt idx="66">
                  <c:v>-4260</c:v>
                </c:pt>
                <c:pt idx="67">
                  <c:v>-4260</c:v>
                </c:pt>
                <c:pt idx="68">
                  <c:v>-4260</c:v>
                </c:pt>
                <c:pt idx="69">
                  <c:v>-3216</c:v>
                </c:pt>
                <c:pt idx="70">
                  <c:v>-3063.5</c:v>
                </c:pt>
                <c:pt idx="71">
                  <c:v>-2753</c:v>
                </c:pt>
                <c:pt idx="72">
                  <c:v>-2438</c:v>
                </c:pt>
                <c:pt idx="73">
                  <c:v>-14</c:v>
                </c:pt>
                <c:pt idx="74">
                  <c:v>-6.5</c:v>
                </c:pt>
                <c:pt idx="75">
                  <c:v>-1</c:v>
                </c:pt>
                <c:pt idx="76">
                  <c:v>0</c:v>
                </c:pt>
                <c:pt idx="77">
                  <c:v>2418</c:v>
                </c:pt>
              </c:numCache>
            </c:numRef>
          </c:xVal>
          <c:yVal>
            <c:numRef>
              <c:f>'Active 1'!$U$21:$U$965</c:f>
              <c:numCache>
                <c:formatCode>General</c:formatCode>
                <c:ptCount val="945"/>
                <c:pt idx="13">
                  <c:v>7.3009333355003037E-3</c:v>
                </c:pt>
                <c:pt idx="14">
                  <c:v>1.4300933333288413E-2</c:v>
                </c:pt>
                <c:pt idx="15">
                  <c:v>-0.16314404999866383</c:v>
                </c:pt>
                <c:pt idx="16">
                  <c:v>-0.15614405000087572</c:v>
                </c:pt>
                <c:pt idx="17">
                  <c:v>1.3755899999523535E-2</c:v>
                </c:pt>
                <c:pt idx="27">
                  <c:v>-0.14918050410051364</c:v>
                </c:pt>
                <c:pt idx="28">
                  <c:v>-0.1481805041039479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553-42C6-A0D5-2EC743AA1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494872"/>
        <c:axId val="1"/>
      </c:scatterChart>
      <c:valAx>
        <c:axId val="7774948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97005988023947"/>
              <c:y val="0.896553654931064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4850299401197605E-3"/>
              <c:y val="0.351724861978459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7494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790419161676647E-2"/>
          <c:y val="0.94253090777445925"/>
          <c:w val="0.83383233532934131"/>
          <c:h val="4.597701149425281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37557959814528"/>
          <c:y val="9.8837209302325577E-2"/>
          <c:w val="0.82843894899536319"/>
          <c:h val="0.6918604651162790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1'!$F$21:$F$965</c:f>
              <c:numCache>
                <c:formatCode>General</c:formatCode>
                <c:ptCount val="945"/>
                <c:pt idx="0">
                  <c:v>-32190</c:v>
                </c:pt>
                <c:pt idx="1">
                  <c:v>-32035</c:v>
                </c:pt>
                <c:pt idx="2">
                  <c:v>-32034</c:v>
                </c:pt>
                <c:pt idx="3">
                  <c:v>-32008</c:v>
                </c:pt>
                <c:pt idx="4">
                  <c:v>-31914</c:v>
                </c:pt>
                <c:pt idx="5">
                  <c:v>-31680</c:v>
                </c:pt>
                <c:pt idx="6">
                  <c:v>-31464</c:v>
                </c:pt>
                <c:pt idx="7">
                  <c:v>-31437</c:v>
                </c:pt>
                <c:pt idx="8">
                  <c:v>-31437</c:v>
                </c:pt>
                <c:pt idx="9">
                  <c:v>-31015</c:v>
                </c:pt>
                <c:pt idx="10">
                  <c:v>-23592</c:v>
                </c:pt>
                <c:pt idx="11">
                  <c:v>-23525</c:v>
                </c:pt>
                <c:pt idx="12">
                  <c:v>-23235</c:v>
                </c:pt>
                <c:pt idx="13">
                  <c:v>-13372</c:v>
                </c:pt>
                <c:pt idx="14">
                  <c:v>-13372</c:v>
                </c:pt>
                <c:pt idx="15">
                  <c:v>-13371.5</c:v>
                </c:pt>
                <c:pt idx="16">
                  <c:v>-13371.5</c:v>
                </c:pt>
                <c:pt idx="17">
                  <c:v>-11423</c:v>
                </c:pt>
                <c:pt idx="18">
                  <c:v>-11410</c:v>
                </c:pt>
                <c:pt idx="19">
                  <c:v>-11410</c:v>
                </c:pt>
                <c:pt idx="20">
                  <c:v>-11080</c:v>
                </c:pt>
                <c:pt idx="21">
                  <c:v>-11014</c:v>
                </c:pt>
                <c:pt idx="22">
                  <c:v>-11014</c:v>
                </c:pt>
                <c:pt idx="23">
                  <c:v>-11014</c:v>
                </c:pt>
                <c:pt idx="24">
                  <c:v>-10685</c:v>
                </c:pt>
                <c:pt idx="25">
                  <c:v>-10618</c:v>
                </c:pt>
                <c:pt idx="26">
                  <c:v>-10248</c:v>
                </c:pt>
                <c:pt idx="27">
                  <c:v>-10248</c:v>
                </c:pt>
                <c:pt idx="28">
                  <c:v>-10248</c:v>
                </c:pt>
                <c:pt idx="29">
                  <c:v>-9826</c:v>
                </c:pt>
                <c:pt idx="30">
                  <c:v>-9826</c:v>
                </c:pt>
                <c:pt idx="31">
                  <c:v>-9826</c:v>
                </c:pt>
                <c:pt idx="32">
                  <c:v>-9826</c:v>
                </c:pt>
                <c:pt idx="33">
                  <c:v>-9826</c:v>
                </c:pt>
                <c:pt idx="34">
                  <c:v>-9826</c:v>
                </c:pt>
                <c:pt idx="35">
                  <c:v>-9826</c:v>
                </c:pt>
                <c:pt idx="36">
                  <c:v>-9826</c:v>
                </c:pt>
                <c:pt idx="37">
                  <c:v>-9826</c:v>
                </c:pt>
                <c:pt idx="38">
                  <c:v>-9761</c:v>
                </c:pt>
                <c:pt idx="39">
                  <c:v>-9101</c:v>
                </c:pt>
                <c:pt idx="40">
                  <c:v>-9088</c:v>
                </c:pt>
                <c:pt idx="41">
                  <c:v>-9075</c:v>
                </c:pt>
                <c:pt idx="42">
                  <c:v>-7913</c:v>
                </c:pt>
                <c:pt idx="43">
                  <c:v>-7464</c:v>
                </c:pt>
                <c:pt idx="44">
                  <c:v>-7464</c:v>
                </c:pt>
                <c:pt idx="45">
                  <c:v>-7464</c:v>
                </c:pt>
                <c:pt idx="46">
                  <c:v>-7464</c:v>
                </c:pt>
                <c:pt idx="47">
                  <c:v>-7464</c:v>
                </c:pt>
                <c:pt idx="48">
                  <c:v>-7464</c:v>
                </c:pt>
                <c:pt idx="49">
                  <c:v>-7464</c:v>
                </c:pt>
                <c:pt idx="50">
                  <c:v>-7464</c:v>
                </c:pt>
                <c:pt idx="51">
                  <c:v>-7464</c:v>
                </c:pt>
                <c:pt idx="52">
                  <c:v>-7033</c:v>
                </c:pt>
                <c:pt idx="53">
                  <c:v>-6725</c:v>
                </c:pt>
                <c:pt idx="54">
                  <c:v>-6634</c:v>
                </c:pt>
                <c:pt idx="55">
                  <c:v>-6370</c:v>
                </c:pt>
                <c:pt idx="56">
                  <c:v>-6342</c:v>
                </c:pt>
                <c:pt idx="57">
                  <c:v>-6183</c:v>
                </c:pt>
                <c:pt idx="58">
                  <c:v>-5867</c:v>
                </c:pt>
                <c:pt idx="59">
                  <c:v>-5867</c:v>
                </c:pt>
                <c:pt idx="60">
                  <c:v>-5867</c:v>
                </c:pt>
                <c:pt idx="61">
                  <c:v>-5867</c:v>
                </c:pt>
                <c:pt idx="62">
                  <c:v>-5867</c:v>
                </c:pt>
                <c:pt idx="63">
                  <c:v>-5471</c:v>
                </c:pt>
                <c:pt idx="64">
                  <c:v>-5088</c:v>
                </c:pt>
                <c:pt idx="65">
                  <c:v>-4654</c:v>
                </c:pt>
                <c:pt idx="66">
                  <c:v>-4260</c:v>
                </c:pt>
                <c:pt idx="67">
                  <c:v>-4260</c:v>
                </c:pt>
                <c:pt idx="68">
                  <c:v>-4260</c:v>
                </c:pt>
                <c:pt idx="69">
                  <c:v>-3216</c:v>
                </c:pt>
                <c:pt idx="70">
                  <c:v>-3063.5</c:v>
                </c:pt>
                <c:pt idx="71">
                  <c:v>-2753</c:v>
                </c:pt>
                <c:pt idx="72">
                  <c:v>-2438</c:v>
                </c:pt>
                <c:pt idx="73">
                  <c:v>-14</c:v>
                </c:pt>
                <c:pt idx="74">
                  <c:v>-6.5</c:v>
                </c:pt>
                <c:pt idx="75">
                  <c:v>-1</c:v>
                </c:pt>
                <c:pt idx="76">
                  <c:v>0</c:v>
                </c:pt>
                <c:pt idx="77">
                  <c:v>2418</c:v>
                </c:pt>
              </c:numCache>
            </c:numRef>
          </c:xVal>
          <c:yVal>
            <c:numRef>
              <c:f>'Active 1'!$H$21:$H$965</c:f>
              <c:numCache>
                <c:formatCode>General</c:formatCode>
                <c:ptCount val="945"/>
                <c:pt idx="0">
                  <c:v>0.1880269999965094</c:v>
                </c:pt>
                <c:pt idx="1">
                  <c:v>0.14741549999598647</c:v>
                </c:pt>
                <c:pt idx="2">
                  <c:v>0.19319220000033965</c:v>
                </c:pt>
                <c:pt idx="3">
                  <c:v>0.14238639999894076</c:v>
                </c:pt>
                <c:pt idx="4">
                  <c:v>0.16839619999518618</c:v>
                </c:pt>
                <c:pt idx="5">
                  <c:v>0.14214399999764282</c:v>
                </c:pt>
                <c:pt idx="6">
                  <c:v>0.17091119999895454</c:v>
                </c:pt>
                <c:pt idx="7">
                  <c:v>0</c:v>
                </c:pt>
                <c:pt idx="8">
                  <c:v>0.16688209999847459</c:v>
                </c:pt>
                <c:pt idx="9">
                  <c:v>0.1766494999974384</c:v>
                </c:pt>
                <c:pt idx="10">
                  <c:v>9.0093599996180274E-2</c:v>
                </c:pt>
                <c:pt idx="11">
                  <c:v>8.9132499997504056E-2</c:v>
                </c:pt>
                <c:pt idx="12">
                  <c:v>8.7375499999325257E-2</c:v>
                </c:pt>
                <c:pt idx="18">
                  <c:v>5.8530000023893081E-3</c:v>
                </c:pt>
                <c:pt idx="19">
                  <c:v>6.8529999989550561E-3</c:v>
                </c:pt>
                <c:pt idx="20">
                  <c:v>4.1639999981271103E-3</c:v>
                </c:pt>
                <c:pt idx="21">
                  <c:v>-4.5738000044366345E-3</c:v>
                </c:pt>
                <c:pt idx="31">
                  <c:v>4.1457999977865256E-3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B5-4B75-B1C0-9358005BF29B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1'!$D$21:$D$965</c:f>
                <c:numCache>
                  <c:formatCode>General</c:formatCode>
                  <c:ptCount val="945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  <c:pt idx="42">
                    <c:v>8.0000000000000002E-3</c:v>
                  </c:pt>
                  <c:pt idx="43">
                    <c:v>3.0999999999999999E-3</c:v>
                  </c:pt>
                  <c:pt idx="49">
                    <c:v>0</c:v>
                  </c:pt>
                  <c:pt idx="53">
                    <c:v>0</c:v>
                  </c:pt>
                  <c:pt idx="54">
                    <c:v>1.9E-3</c:v>
                  </c:pt>
                  <c:pt idx="55">
                    <c:v>1.6999999999999999E-3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6.9999999999999999E-4</c:v>
                  </c:pt>
                  <c:pt idx="71">
                    <c:v>1.6999999999999999E-3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5.9999999999999995E-4</c:v>
                  </c:pt>
                  <c:pt idx="75">
                    <c:v>4.0000000000000002E-4</c:v>
                  </c:pt>
                  <c:pt idx="76">
                    <c:v>8.9999999999999998E-4</c:v>
                  </c:pt>
                  <c:pt idx="77">
                    <c:v>5.9999999999999995E-4</c:v>
                  </c:pt>
                </c:numCache>
              </c:numRef>
            </c:plus>
            <c:minus>
              <c:numRef>
                <c:f>'Active 1'!$D$21:$D$965</c:f>
                <c:numCache>
                  <c:formatCode>General</c:formatCode>
                  <c:ptCount val="945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  <c:pt idx="42">
                    <c:v>8.0000000000000002E-3</c:v>
                  </c:pt>
                  <c:pt idx="43">
                    <c:v>3.0999999999999999E-3</c:v>
                  </c:pt>
                  <c:pt idx="49">
                    <c:v>0</c:v>
                  </c:pt>
                  <c:pt idx="53">
                    <c:v>0</c:v>
                  </c:pt>
                  <c:pt idx="54">
                    <c:v>1.9E-3</c:v>
                  </c:pt>
                  <c:pt idx="55">
                    <c:v>1.6999999999999999E-3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6.9999999999999999E-4</c:v>
                  </c:pt>
                  <c:pt idx="71">
                    <c:v>1.6999999999999999E-3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5.9999999999999995E-4</c:v>
                  </c:pt>
                  <c:pt idx="75">
                    <c:v>4.0000000000000002E-4</c:v>
                  </c:pt>
                  <c:pt idx="76">
                    <c:v>8.9999999999999998E-4</c:v>
                  </c:pt>
                  <c:pt idx="7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1'!$F$21:$F$965</c:f>
              <c:numCache>
                <c:formatCode>General</c:formatCode>
                <c:ptCount val="945"/>
                <c:pt idx="0">
                  <c:v>-32190</c:v>
                </c:pt>
                <c:pt idx="1">
                  <c:v>-32035</c:v>
                </c:pt>
                <c:pt idx="2">
                  <c:v>-32034</c:v>
                </c:pt>
                <c:pt idx="3">
                  <c:v>-32008</c:v>
                </c:pt>
                <c:pt idx="4">
                  <c:v>-31914</c:v>
                </c:pt>
                <c:pt idx="5">
                  <c:v>-31680</c:v>
                </c:pt>
                <c:pt idx="6">
                  <c:v>-31464</c:v>
                </c:pt>
                <c:pt idx="7">
                  <c:v>-31437</c:v>
                </c:pt>
                <c:pt idx="8">
                  <c:v>-31437</c:v>
                </c:pt>
                <c:pt idx="9">
                  <c:v>-31015</c:v>
                </c:pt>
                <c:pt idx="10">
                  <c:v>-23592</c:v>
                </c:pt>
                <c:pt idx="11">
                  <c:v>-23525</c:v>
                </c:pt>
                <c:pt idx="12">
                  <c:v>-23235</c:v>
                </c:pt>
                <c:pt idx="13">
                  <c:v>-13372</c:v>
                </c:pt>
                <c:pt idx="14">
                  <c:v>-13372</c:v>
                </c:pt>
                <c:pt idx="15">
                  <c:v>-13371.5</c:v>
                </c:pt>
                <c:pt idx="16">
                  <c:v>-13371.5</c:v>
                </c:pt>
                <c:pt idx="17">
                  <c:v>-11423</c:v>
                </c:pt>
                <c:pt idx="18">
                  <c:v>-11410</c:v>
                </c:pt>
                <c:pt idx="19">
                  <c:v>-11410</c:v>
                </c:pt>
                <c:pt idx="20">
                  <c:v>-11080</c:v>
                </c:pt>
                <c:pt idx="21">
                  <c:v>-11014</c:v>
                </c:pt>
                <c:pt idx="22">
                  <c:v>-11014</c:v>
                </c:pt>
                <c:pt idx="23">
                  <c:v>-11014</c:v>
                </c:pt>
                <c:pt idx="24">
                  <c:v>-10685</c:v>
                </c:pt>
                <c:pt idx="25">
                  <c:v>-10618</c:v>
                </c:pt>
                <c:pt idx="26">
                  <c:v>-10248</c:v>
                </c:pt>
                <c:pt idx="27">
                  <c:v>-10248</c:v>
                </c:pt>
                <c:pt idx="28">
                  <c:v>-10248</c:v>
                </c:pt>
                <c:pt idx="29">
                  <c:v>-9826</c:v>
                </c:pt>
                <c:pt idx="30">
                  <c:v>-9826</c:v>
                </c:pt>
                <c:pt idx="31">
                  <c:v>-9826</c:v>
                </c:pt>
                <c:pt idx="32">
                  <c:v>-9826</c:v>
                </c:pt>
                <c:pt idx="33">
                  <c:v>-9826</c:v>
                </c:pt>
                <c:pt idx="34">
                  <c:v>-9826</c:v>
                </c:pt>
                <c:pt idx="35">
                  <c:v>-9826</c:v>
                </c:pt>
                <c:pt idx="36">
                  <c:v>-9826</c:v>
                </c:pt>
                <c:pt idx="37">
                  <c:v>-9826</c:v>
                </c:pt>
                <c:pt idx="38">
                  <c:v>-9761</c:v>
                </c:pt>
                <c:pt idx="39">
                  <c:v>-9101</c:v>
                </c:pt>
                <c:pt idx="40">
                  <c:v>-9088</c:v>
                </c:pt>
                <c:pt idx="41">
                  <c:v>-9075</c:v>
                </c:pt>
                <c:pt idx="42">
                  <c:v>-7913</c:v>
                </c:pt>
                <c:pt idx="43">
                  <c:v>-7464</c:v>
                </c:pt>
                <c:pt idx="44">
                  <c:v>-7464</c:v>
                </c:pt>
                <c:pt idx="45">
                  <c:v>-7464</c:v>
                </c:pt>
                <c:pt idx="46">
                  <c:v>-7464</c:v>
                </c:pt>
                <c:pt idx="47">
                  <c:v>-7464</c:v>
                </c:pt>
                <c:pt idx="48">
                  <c:v>-7464</c:v>
                </c:pt>
                <c:pt idx="49">
                  <c:v>-7464</c:v>
                </c:pt>
                <c:pt idx="50">
                  <c:v>-7464</c:v>
                </c:pt>
                <c:pt idx="51">
                  <c:v>-7464</c:v>
                </c:pt>
                <c:pt idx="52">
                  <c:v>-7033</c:v>
                </c:pt>
                <c:pt idx="53">
                  <c:v>-6725</c:v>
                </c:pt>
                <c:pt idx="54">
                  <c:v>-6634</c:v>
                </c:pt>
                <c:pt idx="55">
                  <c:v>-6370</c:v>
                </c:pt>
                <c:pt idx="56">
                  <c:v>-6342</c:v>
                </c:pt>
                <c:pt idx="57">
                  <c:v>-6183</c:v>
                </c:pt>
                <c:pt idx="58">
                  <c:v>-5867</c:v>
                </c:pt>
                <c:pt idx="59">
                  <c:v>-5867</c:v>
                </c:pt>
                <c:pt idx="60">
                  <c:v>-5867</c:v>
                </c:pt>
                <c:pt idx="61">
                  <c:v>-5867</c:v>
                </c:pt>
                <c:pt idx="62">
                  <c:v>-5867</c:v>
                </c:pt>
                <c:pt idx="63">
                  <c:v>-5471</c:v>
                </c:pt>
                <c:pt idx="64">
                  <c:v>-5088</c:v>
                </c:pt>
                <c:pt idx="65">
                  <c:v>-4654</c:v>
                </c:pt>
                <c:pt idx="66">
                  <c:v>-4260</c:v>
                </c:pt>
                <c:pt idx="67">
                  <c:v>-4260</c:v>
                </c:pt>
                <c:pt idx="68">
                  <c:v>-4260</c:v>
                </c:pt>
                <c:pt idx="69">
                  <c:v>-3216</c:v>
                </c:pt>
                <c:pt idx="70">
                  <c:v>-3063.5</c:v>
                </c:pt>
                <c:pt idx="71">
                  <c:v>-2753</c:v>
                </c:pt>
                <c:pt idx="72">
                  <c:v>-2438</c:v>
                </c:pt>
                <c:pt idx="73">
                  <c:v>-14</c:v>
                </c:pt>
                <c:pt idx="74">
                  <c:v>-6.5</c:v>
                </c:pt>
                <c:pt idx="75">
                  <c:v>-1</c:v>
                </c:pt>
                <c:pt idx="76">
                  <c:v>0</c:v>
                </c:pt>
                <c:pt idx="77">
                  <c:v>2418</c:v>
                </c:pt>
              </c:numCache>
            </c:numRef>
          </c:xVal>
          <c:yVal>
            <c:numRef>
              <c:f>'Active 1'!$I$21:$I$965</c:f>
              <c:numCache>
                <c:formatCode>General</c:formatCode>
                <c:ptCount val="945"/>
                <c:pt idx="22">
                  <c:v>-2.5738000040291809E-3</c:v>
                </c:pt>
                <c:pt idx="23">
                  <c:v>7.4261999980080873E-3</c:v>
                </c:pt>
                <c:pt idx="24">
                  <c:v>1.9604999979492277E-3</c:v>
                </c:pt>
                <c:pt idx="25">
                  <c:v>-5.0006000019493513E-3</c:v>
                </c:pt>
                <c:pt idx="26">
                  <c:v>3.7840000004507601E-4</c:v>
                </c:pt>
                <c:pt idx="29">
                  <c:v>-1.0854200001631398E-2</c:v>
                </c:pt>
                <c:pt idx="30">
                  <c:v>-1.8541999961598776E-3</c:v>
                </c:pt>
                <c:pt idx="32">
                  <c:v>4.1457999977865256E-3</c:v>
                </c:pt>
                <c:pt idx="33">
                  <c:v>5.1458000016282313E-3</c:v>
                </c:pt>
                <c:pt idx="34">
                  <c:v>7.1458000020356849E-3</c:v>
                </c:pt>
                <c:pt idx="35">
                  <c:v>9.1458000024431385E-3</c:v>
                </c:pt>
                <c:pt idx="37">
                  <c:v>1.6145800000231247E-2</c:v>
                </c:pt>
                <c:pt idx="38">
                  <c:v>2.6312999980291352E-3</c:v>
                </c:pt>
                <c:pt idx="42">
                  <c:v>-5.0271000000066124E-3</c:v>
                </c:pt>
                <c:pt idx="47">
                  <c:v>1.7111999986809678E-3</c:v>
                </c:pt>
                <c:pt idx="49">
                  <c:v>4.7111999956541695E-3</c:v>
                </c:pt>
                <c:pt idx="58">
                  <c:v>-5.8988999953726307E-3</c:v>
                </c:pt>
                <c:pt idx="59">
                  <c:v>-3.898899994965177E-3</c:v>
                </c:pt>
                <c:pt idx="60">
                  <c:v>-8.988999979919754E-4</c:v>
                </c:pt>
                <c:pt idx="61">
                  <c:v>1.1011000024154782E-3</c:v>
                </c:pt>
                <c:pt idx="62">
                  <c:v>1.1011000024154782E-3</c:v>
                </c:pt>
                <c:pt idx="63">
                  <c:v>3.6743000018759631E-3</c:v>
                </c:pt>
                <c:pt idx="64">
                  <c:v>1.1503999994602054E-3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B5-4B75-B1C0-9358005BF29B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1'!$D$21:$D$59</c:f>
                <c:numCache>
                  <c:formatCode>General</c:formatCode>
                  <c:ptCount val="39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'Active 1'!$D$21:$D$59</c:f>
                <c:numCache>
                  <c:formatCode>General</c:formatCode>
                  <c:ptCount val="39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1'!$F$21:$F$965</c:f>
              <c:numCache>
                <c:formatCode>General</c:formatCode>
                <c:ptCount val="945"/>
                <c:pt idx="0">
                  <c:v>-32190</c:v>
                </c:pt>
                <c:pt idx="1">
                  <c:v>-32035</c:v>
                </c:pt>
                <c:pt idx="2">
                  <c:v>-32034</c:v>
                </c:pt>
                <c:pt idx="3">
                  <c:v>-32008</c:v>
                </c:pt>
                <c:pt idx="4">
                  <c:v>-31914</c:v>
                </c:pt>
                <c:pt idx="5">
                  <c:v>-31680</c:v>
                </c:pt>
                <c:pt idx="6">
                  <c:v>-31464</c:v>
                </c:pt>
                <c:pt idx="7">
                  <c:v>-31437</c:v>
                </c:pt>
                <c:pt idx="8">
                  <c:v>-31437</c:v>
                </c:pt>
                <c:pt idx="9">
                  <c:v>-31015</c:v>
                </c:pt>
                <c:pt idx="10">
                  <c:v>-23592</c:v>
                </c:pt>
                <c:pt idx="11">
                  <c:v>-23525</c:v>
                </c:pt>
                <c:pt idx="12">
                  <c:v>-23235</c:v>
                </c:pt>
                <c:pt idx="13">
                  <c:v>-13372</c:v>
                </c:pt>
                <c:pt idx="14">
                  <c:v>-13372</c:v>
                </c:pt>
                <c:pt idx="15">
                  <c:v>-13371.5</c:v>
                </c:pt>
                <c:pt idx="16">
                  <c:v>-13371.5</c:v>
                </c:pt>
                <c:pt idx="17">
                  <c:v>-11423</c:v>
                </c:pt>
                <c:pt idx="18">
                  <c:v>-11410</c:v>
                </c:pt>
                <c:pt idx="19">
                  <c:v>-11410</c:v>
                </c:pt>
                <c:pt idx="20">
                  <c:v>-11080</c:v>
                </c:pt>
                <c:pt idx="21">
                  <c:v>-11014</c:v>
                </c:pt>
                <c:pt idx="22">
                  <c:v>-11014</c:v>
                </c:pt>
                <c:pt idx="23">
                  <c:v>-11014</c:v>
                </c:pt>
                <c:pt idx="24">
                  <c:v>-10685</c:v>
                </c:pt>
                <c:pt idx="25">
                  <c:v>-10618</c:v>
                </c:pt>
                <c:pt idx="26">
                  <c:v>-10248</c:v>
                </c:pt>
                <c:pt idx="27">
                  <c:v>-10248</c:v>
                </c:pt>
                <c:pt idx="28">
                  <c:v>-10248</c:v>
                </c:pt>
                <c:pt idx="29">
                  <c:v>-9826</c:v>
                </c:pt>
                <c:pt idx="30">
                  <c:v>-9826</c:v>
                </c:pt>
                <c:pt idx="31">
                  <c:v>-9826</c:v>
                </c:pt>
                <c:pt idx="32">
                  <c:v>-9826</c:v>
                </c:pt>
                <c:pt idx="33">
                  <c:v>-9826</c:v>
                </c:pt>
                <c:pt idx="34">
                  <c:v>-9826</c:v>
                </c:pt>
                <c:pt idx="35">
                  <c:v>-9826</c:v>
                </c:pt>
                <c:pt idx="36">
                  <c:v>-9826</c:v>
                </c:pt>
                <c:pt idx="37">
                  <c:v>-9826</c:v>
                </c:pt>
                <c:pt idx="38">
                  <c:v>-9761</c:v>
                </c:pt>
                <c:pt idx="39">
                  <c:v>-9101</c:v>
                </c:pt>
                <c:pt idx="40">
                  <c:v>-9088</c:v>
                </c:pt>
                <c:pt idx="41">
                  <c:v>-9075</c:v>
                </c:pt>
                <c:pt idx="42">
                  <c:v>-7913</c:v>
                </c:pt>
                <c:pt idx="43">
                  <c:v>-7464</c:v>
                </c:pt>
                <c:pt idx="44">
                  <c:v>-7464</c:v>
                </c:pt>
                <c:pt idx="45">
                  <c:v>-7464</c:v>
                </c:pt>
                <c:pt idx="46">
                  <c:v>-7464</c:v>
                </c:pt>
                <c:pt idx="47">
                  <c:v>-7464</c:v>
                </c:pt>
                <c:pt idx="48">
                  <c:v>-7464</c:v>
                </c:pt>
                <c:pt idx="49">
                  <c:v>-7464</c:v>
                </c:pt>
                <c:pt idx="50">
                  <c:v>-7464</c:v>
                </c:pt>
                <c:pt idx="51">
                  <c:v>-7464</c:v>
                </c:pt>
                <c:pt idx="52">
                  <c:v>-7033</c:v>
                </c:pt>
                <c:pt idx="53">
                  <c:v>-6725</c:v>
                </c:pt>
                <c:pt idx="54">
                  <c:v>-6634</c:v>
                </c:pt>
                <c:pt idx="55">
                  <c:v>-6370</c:v>
                </c:pt>
                <c:pt idx="56">
                  <c:v>-6342</c:v>
                </c:pt>
                <c:pt idx="57">
                  <c:v>-6183</c:v>
                </c:pt>
                <c:pt idx="58">
                  <c:v>-5867</c:v>
                </c:pt>
                <c:pt idx="59">
                  <c:v>-5867</c:v>
                </c:pt>
                <c:pt idx="60">
                  <c:v>-5867</c:v>
                </c:pt>
                <c:pt idx="61">
                  <c:v>-5867</c:v>
                </c:pt>
                <c:pt idx="62">
                  <c:v>-5867</c:v>
                </c:pt>
                <c:pt idx="63">
                  <c:v>-5471</c:v>
                </c:pt>
                <c:pt idx="64">
                  <c:v>-5088</c:v>
                </c:pt>
                <c:pt idx="65">
                  <c:v>-4654</c:v>
                </c:pt>
                <c:pt idx="66">
                  <c:v>-4260</c:v>
                </c:pt>
                <c:pt idx="67">
                  <c:v>-4260</c:v>
                </c:pt>
                <c:pt idx="68">
                  <c:v>-4260</c:v>
                </c:pt>
                <c:pt idx="69">
                  <c:v>-3216</c:v>
                </c:pt>
                <c:pt idx="70">
                  <c:v>-3063.5</c:v>
                </c:pt>
                <c:pt idx="71">
                  <c:v>-2753</c:v>
                </c:pt>
                <c:pt idx="72">
                  <c:v>-2438</c:v>
                </c:pt>
                <c:pt idx="73">
                  <c:v>-14</c:v>
                </c:pt>
                <c:pt idx="74">
                  <c:v>-6.5</c:v>
                </c:pt>
                <c:pt idx="75">
                  <c:v>-1</c:v>
                </c:pt>
                <c:pt idx="76">
                  <c:v>0</c:v>
                </c:pt>
                <c:pt idx="77">
                  <c:v>2418</c:v>
                </c:pt>
              </c:numCache>
            </c:numRef>
          </c:xVal>
          <c:yVal>
            <c:numRef>
              <c:f>'Active 1'!$J$21:$J$965</c:f>
              <c:numCache>
                <c:formatCode>General</c:formatCode>
                <c:ptCount val="945"/>
                <c:pt idx="36">
                  <c:v>1.214579999941634E-2</c:v>
                </c:pt>
                <c:pt idx="39">
                  <c:v>-2.5467000014032237E-3</c:v>
                </c:pt>
                <c:pt idx="40">
                  <c:v>-2.2496000019600615E-3</c:v>
                </c:pt>
                <c:pt idx="41">
                  <c:v>-8.5250000120140612E-4</c:v>
                </c:pt>
                <c:pt idx="44">
                  <c:v>-1.0888000033446588E-3</c:v>
                </c:pt>
                <c:pt idx="45">
                  <c:v>3.1119999766815454E-4</c:v>
                </c:pt>
                <c:pt idx="46">
                  <c:v>1.7111999986809678E-3</c:v>
                </c:pt>
                <c:pt idx="48">
                  <c:v>4.5111999934306368E-3</c:v>
                </c:pt>
                <c:pt idx="50">
                  <c:v>5.8111999969696626E-3</c:v>
                </c:pt>
                <c:pt idx="51">
                  <c:v>7.0111999957589433E-3</c:v>
                </c:pt>
                <c:pt idx="52">
                  <c:v>5.6155363417929038E-3</c:v>
                </c:pt>
                <c:pt idx="57">
                  <c:v>-6.3609999779146165E-4</c:v>
                </c:pt>
                <c:pt idx="66">
                  <c:v>-4.4200000411365181E-4</c:v>
                </c:pt>
                <c:pt idx="69">
                  <c:v>1.0327999989385717E-3</c:v>
                </c:pt>
                <c:pt idx="70">
                  <c:v>1.7795500025385991E-3</c:v>
                </c:pt>
                <c:pt idx="71">
                  <c:v>-7.2550999975646846E-3</c:v>
                </c:pt>
                <c:pt idx="72">
                  <c:v>8.0539999908069149E-4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B5-4B75-B1C0-9358005BF29B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1'!$D$21:$D$81</c:f>
                <c:numCache>
                  <c:formatCode>General</c:formatCode>
                  <c:ptCount val="61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  <c:pt idx="42">
                    <c:v>8.0000000000000002E-3</c:v>
                  </c:pt>
                  <c:pt idx="43">
                    <c:v>3.0999999999999999E-3</c:v>
                  </c:pt>
                  <c:pt idx="49">
                    <c:v>0</c:v>
                  </c:pt>
                  <c:pt idx="53">
                    <c:v>0</c:v>
                  </c:pt>
                  <c:pt idx="54">
                    <c:v>1.9E-3</c:v>
                  </c:pt>
                  <c:pt idx="55">
                    <c:v>1.6999999999999999E-3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'Active 1'!$D$21:$D$81</c:f>
                <c:numCache>
                  <c:formatCode>General</c:formatCode>
                  <c:ptCount val="61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  <c:pt idx="42">
                    <c:v>8.0000000000000002E-3</c:v>
                  </c:pt>
                  <c:pt idx="43">
                    <c:v>3.0999999999999999E-3</c:v>
                  </c:pt>
                  <c:pt idx="49">
                    <c:v>0</c:v>
                  </c:pt>
                  <c:pt idx="53">
                    <c:v>0</c:v>
                  </c:pt>
                  <c:pt idx="54">
                    <c:v>1.9E-3</c:v>
                  </c:pt>
                  <c:pt idx="55">
                    <c:v>1.6999999999999999E-3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1'!$F$21:$F$965</c:f>
              <c:numCache>
                <c:formatCode>General</c:formatCode>
                <c:ptCount val="945"/>
                <c:pt idx="0">
                  <c:v>-32190</c:v>
                </c:pt>
                <c:pt idx="1">
                  <c:v>-32035</c:v>
                </c:pt>
                <c:pt idx="2">
                  <c:v>-32034</c:v>
                </c:pt>
                <c:pt idx="3">
                  <c:v>-32008</c:v>
                </c:pt>
                <c:pt idx="4">
                  <c:v>-31914</c:v>
                </c:pt>
                <c:pt idx="5">
                  <c:v>-31680</c:v>
                </c:pt>
                <c:pt idx="6">
                  <c:v>-31464</c:v>
                </c:pt>
                <c:pt idx="7">
                  <c:v>-31437</c:v>
                </c:pt>
                <c:pt idx="8">
                  <c:v>-31437</c:v>
                </c:pt>
                <c:pt idx="9">
                  <c:v>-31015</c:v>
                </c:pt>
                <c:pt idx="10">
                  <c:v>-23592</c:v>
                </c:pt>
                <c:pt idx="11">
                  <c:v>-23525</c:v>
                </c:pt>
                <c:pt idx="12">
                  <c:v>-23235</c:v>
                </c:pt>
                <c:pt idx="13">
                  <c:v>-13372</c:v>
                </c:pt>
                <c:pt idx="14">
                  <c:v>-13372</c:v>
                </c:pt>
                <c:pt idx="15">
                  <c:v>-13371.5</c:v>
                </c:pt>
                <c:pt idx="16">
                  <c:v>-13371.5</c:v>
                </c:pt>
                <c:pt idx="17">
                  <c:v>-11423</c:v>
                </c:pt>
                <c:pt idx="18">
                  <c:v>-11410</c:v>
                </c:pt>
                <c:pt idx="19">
                  <c:v>-11410</c:v>
                </c:pt>
                <c:pt idx="20">
                  <c:v>-11080</c:v>
                </c:pt>
                <c:pt idx="21">
                  <c:v>-11014</c:v>
                </c:pt>
                <c:pt idx="22">
                  <c:v>-11014</c:v>
                </c:pt>
                <c:pt idx="23">
                  <c:v>-11014</c:v>
                </c:pt>
                <c:pt idx="24">
                  <c:v>-10685</c:v>
                </c:pt>
                <c:pt idx="25">
                  <c:v>-10618</c:v>
                </c:pt>
                <c:pt idx="26">
                  <c:v>-10248</c:v>
                </c:pt>
                <c:pt idx="27">
                  <c:v>-10248</c:v>
                </c:pt>
                <c:pt idx="28">
                  <c:v>-10248</c:v>
                </c:pt>
                <c:pt idx="29">
                  <c:v>-9826</c:v>
                </c:pt>
                <c:pt idx="30">
                  <c:v>-9826</c:v>
                </c:pt>
                <c:pt idx="31">
                  <c:v>-9826</c:v>
                </c:pt>
                <c:pt idx="32">
                  <c:v>-9826</c:v>
                </c:pt>
                <c:pt idx="33">
                  <c:v>-9826</c:v>
                </c:pt>
                <c:pt idx="34">
                  <c:v>-9826</c:v>
                </c:pt>
                <c:pt idx="35">
                  <c:v>-9826</c:v>
                </c:pt>
                <c:pt idx="36">
                  <c:v>-9826</c:v>
                </c:pt>
                <c:pt idx="37">
                  <c:v>-9826</c:v>
                </c:pt>
                <c:pt idx="38">
                  <c:v>-9761</c:v>
                </c:pt>
                <c:pt idx="39">
                  <c:v>-9101</c:v>
                </c:pt>
                <c:pt idx="40">
                  <c:v>-9088</c:v>
                </c:pt>
                <c:pt idx="41">
                  <c:v>-9075</c:v>
                </c:pt>
                <c:pt idx="42">
                  <c:v>-7913</c:v>
                </c:pt>
                <c:pt idx="43">
                  <c:v>-7464</c:v>
                </c:pt>
                <c:pt idx="44">
                  <c:v>-7464</c:v>
                </c:pt>
                <c:pt idx="45">
                  <c:v>-7464</c:v>
                </c:pt>
                <c:pt idx="46">
                  <c:v>-7464</c:v>
                </c:pt>
                <c:pt idx="47">
                  <c:v>-7464</c:v>
                </c:pt>
                <c:pt idx="48">
                  <c:v>-7464</c:v>
                </c:pt>
                <c:pt idx="49">
                  <c:v>-7464</c:v>
                </c:pt>
                <c:pt idx="50">
                  <c:v>-7464</c:v>
                </c:pt>
                <c:pt idx="51">
                  <c:v>-7464</c:v>
                </c:pt>
                <c:pt idx="52">
                  <c:v>-7033</c:v>
                </c:pt>
                <c:pt idx="53">
                  <c:v>-6725</c:v>
                </c:pt>
                <c:pt idx="54">
                  <c:v>-6634</c:v>
                </c:pt>
                <c:pt idx="55">
                  <c:v>-6370</c:v>
                </c:pt>
                <c:pt idx="56">
                  <c:v>-6342</c:v>
                </c:pt>
                <c:pt idx="57">
                  <c:v>-6183</c:v>
                </c:pt>
                <c:pt idx="58">
                  <c:v>-5867</c:v>
                </c:pt>
                <c:pt idx="59">
                  <c:v>-5867</c:v>
                </c:pt>
                <c:pt idx="60">
                  <c:v>-5867</c:v>
                </c:pt>
                <c:pt idx="61">
                  <c:v>-5867</c:v>
                </c:pt>
                <c:pt idx="62">
                  <c:v>-5867</c:v>
                </c:pt>
                <c:pt idx="63">
                  <c:v>-5471</c:v>
                </c:pt>
                <c:pt idx="64">
                  <c:v>-5088</c:v>
                </c:pt>
                <c:pt idx="65">
                  <c:v>-4654</c:v>
                </c:pt>
                <c:pt idx="66">
                  <c:v>-4260</c:v>
                </c:pt>
                <c:pt idx="67">
                  <c:v>-4260</c:v>
                </c:pt>
                <c:pt idx="68">
                  <c:v>-4260</c:v>
                </c:pt>
                <c:pt idx="69">
                  <c:v>-3216</c:v>
                </c:pt>
                <c:pt idx="70">
                  <c:v>-3063.5</c:v>
                </c:pt>
                <c:pt idx="71">
                  <c:v>-2753</c:v>
                </c:pt>
                <c:pt idx="72">
                  <c:v>-2438</c:v>
                </c:pt>
                <c:pt idx="73">
                  <c:v>-14</c:v>
                </c:pt>
                <c:pt idx="74">
                  <c:v>-6.5</c:v>
                </c:pt>
                <c:pt idx="75">
                  <c:v>-1</c:v>
                </c:pt>
                <c:pt idx="76">
                  <c:v>0</c:v>
                </c:pt>
                <c:pt idx="77">
                  <c:v>2418</c:v>
                </c:pt>
              </c:numCache>
            </c:numRef>
          </c:xVal>
          <c:yVal>
            <c:numRef>
              <c:f>'Active 1'!$K$21:$K$965</c:f>
              <c:numCache>
                <c:formatCode>General</c:formatCode>
                <c:ptCount val="945"/>
                <c:pt idx="43">
                  <c:v>-1.0888000033446588E-3</c:v>
                </c:pt>
                <c:pt idx="53">
                  <c:v>-6.0749999829567969E-4</c:v>
                </c:pt>
                <c:pt idx="54">
                  <c:v>-2.247799995529931E-3</c:v>
                </c:pt>
                <c:pt idx="55">
                  <c:v>-1.8290000007255003E-3</c:v>
                </c:pt>
                <c:pt idx="56">
                  <c:v>-9.3139999808045104E-4</c:v>
                </c:pt>
                <c:pt idx="65">
                  <c:v>-2.6179999986197799E-4</c:v>
                </c:pt>
                <c:pt idx="67">
                  <c:v>-4.41999793110881E-4</c:v>
                </c:pt>
                <c:pt idx="68">
                  <c:v>-4.41999793110881E-4</c:v>
                </c:pt>
                <c:pt idx="73">
                  <c:v>1.5261998996720649E-3</c:v>
                </c:pt>
                <c:pt idx="74">
                  <c:v>2.451449996442534E-3</c:v>
                </c:pt>
                <c:pt idx="75">
                  <c:v>-7.6700001955032349E-5</c:v>
                </c:pt>
                <c:pt idx="76">
                  <c:v>-1.0000009933719411E-4</c:v>
                </c:pt>
                <c:pt idx="77">
                  <c:v>1.0605999996187165E-3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B5-4B75-B1C0-9358005BF29B}"/>
            </c:ext>
          </c:extLst>
        </c:ser>
        <c:ser>
          <c:idx val="7"/>
          <c:order val="4"/>
          <c:tx>
            <c:strRef>
              <c:f>'Active 1'!$O$20</c:f>
              <c:strCache>
                <c:ptCount val="1"/>
                <c:pt idx="0">
                  <c:v>Linear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1'!$F$21:$F$965</c:f>
              <c:numCache>
                <c:formatCode>General</c:formatCode>
                <c:ptCount val="945"/>
                <c:pt idx="0">
                  <c:v>-32190</c:v>
                </c:pt>
                <c:pt idx="1">
                  <c:v>-32035</c:v>
                </c:pt>
                <c:pt idx="2">
                  <c:v>-32034</c:v>
                </c:pt>
                <c:pt idx="3">
                  <c:v>-32008</c:v>
                </c:pt>
                <c:pt idx="4">
                  <c:v>-31914</c:v>
                </c:pt>
                <c:pt idx="5">
                  <c:v>-31680</c:v>
                </c:pt>
                <c:pt idx="6">
                  <c:v>-31464</c:v>
                </c:pt>
                <c:pt idx="7">
                  <c:v>-31437</c:v>
                </c:pt>
                <c:pt idx="8">
                  <c:v>-31437</c:v>
                </c:pt>
                <c:pt idx="9">
                  <c:v>-31015</c:v>
                </c:pt>
                <c:pt idx="10">
                  <c:v>-23592</c:v>
                </c:pt>
                <c:pt idx="11">
                  <c:v>-23525</c:v>
                </c:pt>
                <c:pt idx="12">
                  <c:v>-23235</c:v>
                </c:pt>
                <c:pt idx="13">
                  <c:v>-13372</c:v>
                </c:pt>
                <c:pt idx="14">
                  <c:v>-13372</c:v>
                </c:pt>
                <c:pt idx="15">
                  <c:v>-13371.5</c:v>
                </c:pt>
                <c:pt idx="16">
                  <c:v>-13371.5</c:v>
                </c:pt>
                <c:pt idx="17">
                  <c:v>-11423</c:v>
                </c:pt>
                <c:pt idx="18">
                  <c:v>-11410</c:v>
                </c:pt>
                <c:pt idx="19">
                  <c:v>-11410</c:v>
                </c:pt>
                <c:pt idx="20">
                  <c:v>-11080</c:v>
                </c:pt>
                <c:pt idx="21">
                  <c:v>-11014</c:v>
                </c:pt>
                <c:pt idx="22">
                  <c:v>-11014</c:v>
                </c:pt>
                <c:pt idx="23">
                  <c:v>-11014</c:v>
                </c:pt>
                <c:pt idx="24">
                  <c:v>-10685</c:v>
                </c:pt>
                <c:pt idx="25">
                  <c:v>-10618</c:v>
                </c:pt>
                <c:pt idx="26">
                  <c:v>-10248</c:v>
                </c:pt>
                <c:pt idx="27">
                  <c:v>-10248</c:v>
                </c:pt>
                <c:pt idx="28">
                  <c:v>-10248</c:v>
                </c:pt>
                <c:pt idx="29">
                  <c:v>-9826</c:v>
                </c:pt>
                <c:pt idx="30">
                  <c:v>-9826</c:v>
                </c:pt>
                <c:pt idx="31">
                  <c:v>-9826</c:v>
                </c:pt>
                <c:pt idx="32">
                  <c:v>-9826</c:v>
                </c:pt>
                <c:pt idx="33">
                  <c:v>-9826</c:v>
                </c:pt>
                <c:pt idx="34">
                  <c:v>-9826</c:v>
                </c:pt>
                <c:pt idx="35">
                  <c:v>-9826</c:v>
                </c:pt>
                <c:pt idx="36">
                  <c:v>-9826</c:v>
                </c:pt>
                <c:pt idx="37">
                  <c:v>-9826</c:v>
                </c:pt>
                <c:pt idx="38">
                  <c:v>-9761</c:v>
                </c:pt>
                <c:pt idx="39">
                  <c:v>-9101</c:v>
                </c:pt>
                <c:pt idx="40">
                  <c:v>-9088</c:v>
                </c:pt>
                <c:pt idx="41">
                  <c:v>-9075</c:v>
                </c:pt>
                <c:pt idx="42">
                  <c:v>-7913</c:v>
                </c:pt>
                <c:pt idx="43">
                  <c:v>-7464</c:v>
                </c:pt>
                <c:pt idx="44">
                  <c:v>-7464</c:v>
                </c:pt>
                <c:pt idx="45">
                  <c:v>-7464</c:v>
                </c:pt>
                <c:pt idx="46">
                  <c:v>-7464</c:v>
                </c:pt>
                <c:pt idx="47">
                  <c:v>-7464</c:v>
                </c:pt>
                <c:pt idx="48">
                  <c:v>-7464</c:v>
                </c:pt>
                <c:pt idx="49">
                  <c:v>-7464</c:v>
                </c:pt>
                <c:pt idx="50">
                  <c:v>-7464</c:v>
                </c:pt>
                <c:pt idx="51">
                  <c:v>-7464</c:v>
                </c:pt>
                <c:pt idx="52">
                  <c:v>-7033</c:v>
                </c:pt>
                <c:pt idx="53">
                  <c:v>-6725</c:v>
                </c:pt>
                <c:pt idx="54">
                  <c:v>-6634</c:v>
                </c:pt>
                <c:pt idx="55">
                  <c:v>-6370</c:v>
                </c:pt>
                <c:pt idx="56">
                  <c:v>-6342</c:v>
                </c:pt>
                <c:pt idx="57">
                  <c:v>-6183</c:v>
                </c:pt>
                <c:pt idx="58">
                  <c:v>-5867</c:v>
                </c:pt>
                <c:pt idx="59">
                  <c:v>-5867</c:v>
                </c:pt>
                <c:pt idx="60">
                  <c:v>-5867</c:v>
                </c:pt>
                <c:pt idx="61">
                  <c:v>-5867</c:v>
                </c:pt>
                <c:pt idx="62">
                  <c:v>-5867</c:v>
                </c:pt>
                <c:pt idx="63">
                  <c:v>-5471</c:v>
                </c:pt>
                <c:pt idx="64">
                  <c:v>-5088</c:v>
                </c:pt>
                <c:pt idx="65">
                  <c:v>-4654</c:v>
                </c:pt>
                <c:pt idx="66">
                  <c:v>-4260</c:v>
                </c:pt>
                <c:pt idx="67">
                  <c:v>-4260</c:v>
                </c:pt>
                <c:pt idx="68">
                  <c:v>-4260</c:v>
                </c:pt>
                <c:pt idx="69">
                  <c:v>-3216</c:v>
                </c:pt>
                <c:pt idx="70">
                  <c:v>-3063.5</c:v>
                </c:pt>
                <c:pt idx="71">
                  <c:v>-2753</c:v>
                </c:pt>
                <c:pt idx="72">
                  <c:v>-2438</c:v>
                </c:pt>
                <c:pt idx="73">
                  <c:v>-14</c:v>
                </c:pt>
                <c:pt idx="74">
                  <c:v>-6.5</c:v>
                </c:pt>
                <c:pt idx="75">
                  <c:v>-1</c:v>
                </c:pt>
                <c:pt idx="76">
                  <c:v>0</c:v>
                </c:pt>
                <c:pt idx="77">
                  <c:v>2418</c:v>
                </c:pt>
              </c:numCache>
            </c:numRef>
          </c:xVal>
          <c:yVal>
            <c:numRef>
              <c:f>'Active 1'!$O$21:$O$965</c:f>
              <c:numCache>
                <c:formatCode>General</c:formatCode>
                <c:ptCount val="945"/>
                <c:pt idx="0">
                  <c:v>-1.2234851305768357E-5</c:v>
                </c:pt>
                <c:pt idx="1">
                  <c:v>-1.0942543979062266E-5</c:v>
                </c:pt>
                <c:pt idx="2">
                  <c:v>-1.0934206512438322E-5</c:v>
                </c:pt>
                <c:pt idx="3">
                  <c:v>-1.0717432380216631E-5</c:v>
                </c:pt>
                <c:pt idx="4">
                  <c:v>-9.9337105175690437E-6</c:v>
                </c:pt>
                <c:pt idx="5">
                  <c:v>-7.9827433275739918E-6</c:v>
                </c:pt>
                <c:pt idx="6">
                  <c:v>-6.181850536809291E-6</c:v>
                </c:pt>
                <c:pt idx="7">
                  <c:v>-5.9567389379637102E-6</c:v>
                </c:pt>
                <c:pt idx="8">
                  <c:v>-5.9567389379637102E-6</c:v>
                </c:pt>
                <c:pt idx="9">
                  <c:v>-2.4383280226734829E-6</c:v>
                </c:pt>
                <c:pt idx="10">
                  <c:v>5.945068672661452E-5</c:v>
                </c:pt>
                <c:pt idx="11">
                  <c:v>6.0009296990416527E-5</c:v>
                </c:pt>
                <c:pt idx="12">
                  <c:v>6.2427162311350602E-5</c:v>
                </c:pt>
                <c:pt idx="13">
                  <c:v>1.4465959562298035E-4</c:v>
                </c:pt>
                <c:pt idx="14">
                  <c:v>1.4465959562298035E-4</c:v>
                </c:pt>
                <c:pt idx="15">
                  <c:v>1.446637643562923E-4</c:v>
                </c:pt>
                <c:pt idx="16">
                  <c:v>1.446637643562923E-4</c:v>
                </c:pt>
                <c:pt idx="17">
                  <c:v>1.60909318072982E-4</c:v>
                </c:pt>
                <c:pt idx="18">
                  <c:v>1.6101770513909285E-4</c:v>
                </c:pt>
                <c:pt idx="19">
                  <c:v>1.6101770513909285E-4</c:v>
                </c:pt>
                <c:pt idx="20">
                  <c:v>1.6376906912498332E-4</c:v>
                </c:pt>
                <c:pt idx="21">
                  <c:v>1.6431934192216141E-4</c:v>
                </c:pt>
                <c:pt idx="22">
                  <c:v>1.6431934192216141E-4</c:v>
                </c:pt>
                <c:pt idx="23">
                  <c:v>1.6431934192216141E-4</c:v>
                </c:pt>
                <c:pt idx="24">
                  <c:v>1.6706236844142797E-4</c:v>
                </c:pt>
                <c:pt idx="25">
                  <c:v>1.6762097870522998E-4</c:v>
                </c:pt>
                <c:pt idx="26">
                  <c:v>1.707058413560769E-4</c:v>
                </c:pt>
                <c:pt idx="27">
                  <c:v>1.707058413560769E-4</c:v>
                </c:pt>
                <c:pt idx="28">
                  <c:v>1.707058413560769E-4</c:v>
                </c:pt>
                <c:pt idx="29">
                  <c:v>1.7422425227136716E-4</c:v>
                </c:pt>
                <c:pt idx="30">
                  <c:v>1.7422425227136716E-4</c:v>
                </c:pt>
                <c:pt idx="31">
                  <c:v>1.7422425227136716E-4</c:v>
                </c:pt>
                <c:pt idx="32">
                  <c:v>1.7422425227136716E-4</c:v>
                </c:pt>
                <c:pt idx="33">
                  <c:v>1.7422425227136716E-4</c:v>
                </c:pt>
                <c:pt idx="34">
                  <c:v>1.7422425227136716E-4</c:v>
                </c:pt>
                <c:pt idx="35">
                  <c:v>1.7422425227136716E-4</c:v>
                </c:pt>
                <c:pt idx="36">
                  <c:v>1.7422425227136716E-4</c:v>
                </c:pt>
                <c:pt idx="37">
                  <c:v>1.7422425227136716E-4</c:v>
                </c:pt>
                <c:pt idx="38">
                  <c:v>1.7476618760192133E-4</c:v>
                </c:pt>
                <c:pt idx="39">
                  <c:v>1.8026891557370228E-4</c:v>
                </c:pt>
                <c:pt idx="40">
                  <c:v>1.8037730263981312E-4</c:v>
                </c:pt>
                <c:pt idx="41">
                  <c:v>1.8048568970592397E-4</c:v>
                </c:pt>
                <c:pt idx="42">
                  <c:v>1.9017382592290802E-4</c:v>
                </c:pt>
                <c:pt idx="43">
                  <c:v>1.9391734843704386E-4</c:v>
                </c:pt>
                <c:pt idx="44">
                  <c:v>1.9391734843704386E-4</c:v>
                </c:pt>
                <c:pt idx="45">
                  <c:v>1.9391734843704386E-4</c:v>
                </c:pt>
                <c:pt idx="46">
                  <c:v>1.9391734843704386E-4</c:v>
                </c:pt>
                <c:pt idx="47">
                  <c:v>1.9391734843704386E-4</c:v>
                </c:pt>
                <c:pt idx="48">
                  <c:v>1.9391734843704386E-4</c:v>
                </c:pt>
                <c:pt idx="49">
                  <c:v>1.9391734843704386E-4</c:v>
                </c:pt>
                <c:pt idx="50">
                  <c:v>1.9391734843704386E-4</c:v>
                </c:pt>
                <c:pt idx="51">
                  <c:v>1.9391734843704386E-4</c:v>
                </c:pt>
                <c:pt idx="52">
                  <c:v>1.9751079655194932E-4</c:v>
                </c:pt>
                <c:pt idx="53">
                  <c:v>2.0007873627211377E-4</c:v>
                </c:pt>
                <c:pt idx="54">
                  <c:v>2.0083744573488963E-4</c:v>
                </c:pt>
                <c:pt idx="55">
                  <c:v>2.0303853692360199E-4</c:v>
                </c:pt>
                <c:pt idx="56">
                  <c:v>2.0327198598907152E-4</c:v>
                </c:pt>
                <c:pt idx="57">
                  <c:v>2.0459764318227328E-4</c:v>
                </c:pt>
                <c:pt idx="58">
                  <c:v>2.0723228263542901E-4</c:v>
                </c:pt>
                <c:pt idx="59">
                  <c:v>2.0723228263542901E-4</c:v>
                </c:pt>
                <c:pt idx="60">
                  <c:v>2.0723228263542901E-4</c:v>
                </c:pt>
                <c:pt idx="61">
                  <c:v>2.0723228263542901E-4</c:v>
                </c:pt>
                <c:pt idx="62">
                  <c:v>2.0723228263542901E-4</c:v>
                </c:pt>
                <c:pt idx="63">
                  <c:v>2.1053391941849761E-4</c:v>
                </c:pt>
                <c:pt idx="64">
                  <c:v>2.1372716913545532E-4</c:v>
                </c:pt>
                <c:pt idx="65">
                  <c:v>2.1734562965023251E-4</c:v>
                </c:pt>
                <c:pt idx="66">
                  <c:v>2.2063059150005326E-4</c:v>
                </c:pt>
                <c:pt idx="67">
                  <c:v>2.2063059150005326E-4</c:v>
                </c:pt>
                <c:pt idx="68">
                  <c:v>2.2063059150005326E-4</c:v>
                </c:pt>
                <c:pt idx="69">
                  <c:v>2.2933490665541588E-4</c:v>
                </c:pt>
                <c:pt idx="70">
                  <c:v>2.3060637031556224E-4</c:v>
                </c:pt>
                <c:pt idx="71">
                  <c:v>2.3319515370228647E-4</c:v>
                </c:pt>
                <c:pt idx="72">
                  <c:v>2.3582145568881829E-4</c:v>
                </c:pt>
                <c:pt idx="73">
                  <c:v>2.5603147478517747E-4</c:v>
                </c:pt>
                <c:pt idx="74">
                  <c:v>2.5609400578485681E-4</c:v>
                </c:pt>
                <c:pt idx="75">
                  <c:v>2.5613986185128832E-4</c:v>
                </c:pt>
                <c:pt idx="76">
                  <c:v>2.5614819931791221E-4</c:v>
                </c:pt>
                <c:pt idx="77">
                  <c:v>2.763081936145279E-4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B5-4B75-B1C0-9358005BF29B}"/>
            </c:ext>
          </c:extLst>
        </c:ser>
        <c:ser>
          <c:idx val="2"/>
          <c:order val="5"/>
          <c:tx>
            <c:strRef>
              <c:f>'Active 1'!$W$1</c:f>
              <c:strCache>
                <c:ptCount val="1"/>
                <c:pt idx="0">
                  <c:v>Quadratic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lgDash"/>
            </a:ln>
          </c:spPr>
          <c:marker>
            <c:symbol val="none"/>
          </c:marker>
          <c:xVal>
            <c:numRef>
              <c:f>'Active 1'!$V$23:$V$34</c:f>
              <c:numCache>
                <c:formatCode>General</c:formatCode>
                <c:ptCount val="12"/>
                <c:pt idx="0">
                  <c:v>-9000</c:v>
                </c:pt>
                <c:pt idx="1">
                  <c:v>-8000</c:v>
                </c:pt>
                <c:pt idx="2">
                  <c:v>-7000</c:v>
                </c:pt>
                <c:pt idx="3">
                  <c:v>-6000</c:v>
                </c:pt>
                <c:pt idx="4">
                  <c:v>-5000</c:v>
                </c:pt>
                <c:pt idx="5">
                  <c:v>-4000</c:v>
                </c:pt>
                <c:pt idx="6">
                  <c:v>-3000</c:v>
                </c:pt>
                <c:pt idx="7">
                  <c:v>-2000</c:v>
                </c:pt>
                <c:pt idx="8">
                  <c:v>-1000</c:v>
                </c:pt>
                <c:pt idx="9">
                  <c:v>0</c:v>
                </c:pt>
                <c:pt idx="10">
                  <c:v>1000</c:v>
                </c:pt>
                <c:pt idx="11">
                  <c:v>2000</c:v>
                </c:pt>
              </c:numCache>
            </c:numRef>
          </c:xVal>
          <c:yVal>
            <c:numRef>
              <c:f>'Active 1'!$W$23:$W$34</c:f>
              <c:numCache>
                <c:formatCode>General</c:formatCode>
                <c:ptCount val="12"/>
                <c:pt idx="0">
                  <c:v>0.13175676756942001</c:v>
                </c:pt>
                <c:pt idx="1">
                  <c:v>0.11502895273065403</c:v>
                </c:pt>
                <c:pt idx="2">
                  <c:v>9.8750207427241457E-2</c:v>
                </c:pt>
                <c:pt idx="3">
                  <c:v>8.2920531659182284E-2</c:v>
                </c:pt>
                <c:pt idx="4">
                  <c:v>6.7539925426476508E-2</c:v>
                </c:pt>
                <c:pt idx="5">
                  <c:v>5.2608388729124149E-2</c:v>
                </c:pt>
                <c:pt idx="6">
                  <c:v>3.8125921567125173E-2</c:v>
                </c:pt>
                <c:pt idx="7">
                  <c:v>2.4092523940479605E-2</c:v>
                </c:pt>
                <c:pt idx="8">
                  <c:v>1.0508195849187432E-2</c:v>
                </c:pt>
                <c:pt idx="9">
                  <c:v>-2.6270627067513409E-3</c:v>
                </c:pt>
                <c:pt idx="10">
                  <c:v>-1.5313251727336713E-2</c:v>
                </c:pt>
                <c:pt idx="11">
                  <c:v>-2.7550371212568685E-2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B5-4B75-B1C0-9358005BF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2764048"/>
        <c:axId val="1"/>
      </c:scatterChart>
      <c:valAx>
        <c:axId val="77276404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7171561051004631"/>
              <c:y val="0.889534883720930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7279752704791345E-3"/>
              <c:y val="0.287790697674418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276404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82998454404945"/>
          <c:y val="0.92151162790697672"/>
          <c:w val="0.70015455950540961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V500 Cyg - O-C Diagr.</a:t>
            </a:r>
          </a:p>
        </c:rich>
      </c:tx>
      <c:layout>
        <c:manualLayout>
          <c:xMode val="edge"/>
          <c:yMode val="edge"/>
          <c:x val="0.37094281298299847"/>
          <c:y val="1.51057401812688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73724884080371"/>
          <c:y val="9.0634574789013503E-2"/>
          <c:w val="0.85780525502318394"/>
          <c:h val="0.725076598312108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1'!$F$21:$F$965</c:f>
              <c:numCache>
                <c:formatCode>General</c:formatCode>
                <c:ptCount val="945"/>
                <c:pt idx="0">
                  <c:v>-32190</c:v>
                </c:pt>
                <c:pt idx="1">
                  <c:v>-32035</c:v>
                </c:pt>
                <c:pt idx="2">
                  <c:v>-32034</c:v>
                </c:pt>
                <c:pt idx="3">
                  <c:v>-32008</c:v>
                </c:pt>
                <c:pt idx="4">
                  <c:v>-31914</c:v>
                </c:pt>
                <c:pt idx="5">
                  <c:v>-31680</c:v>
                </c:pt>
                <c:pt idx="6">
                  <c:v>-31464</c:v>
                </c:pt>
                <c:pt idx="7">
                  <c:v>-31437</c:v>
                </c:pt>
                <c:pt idx="8">
                  <c:v>-31437</c:v>
                </c:pt>
                <c:pt idx="9">
                  <c:v>-31015</c:v>
                </c:pt>
                <c:pt idx="10">
                  <c:v>-23592</c:v>
                </c:pt>
                <c:pt idx="11">
                  <c:v>-23525</c:v>
                </c:pt>
                <c:pt idx="12">
                  <c:v>-23235</c:v>
                </c:pt>
                <c:pt idx="13">
                  <c:v>-13372</c:v>
                </c:pt>
                <c:pt idx="14">
                  <c:v>-13372</c:v>
                </c:pt>
                <c:pt idx="15">
                  <c:v>-13371.5</c:v>
                </c:pt>
                <c:pt idx="16">
                  <c:v>-13371.5</c:v>
                </c:pt>
                <c:pt idx="17">
                  <c:v>-11423</c:v>
                </c:pt>
                <c:pt idx="18">
                  <c:v>-11410</c:v>
                </c:pt>
                <c:pt idx="19">
                  <c:v>-11410</c:v>
                </c:pt>
                <c:pt idx="20">
                  <c:v>-11080</c:v>
                </c:pt>
                <c:pt idx="21">
                  <c:v>-11014</c:v>
                </c:pt>
                <c:pt idx="22">
                  <c:v>-11014</c:v>
                </c:pt>
                <c:pt idx="23">
                  <c:v>-11014</c:v>
                </c:pt>
                <c:pt idx="24">
                  <c:v>-10685</c:v>
                </c:pt>
                <c:pt idx="25">
                  <c:v>-10618</c:v>
                </c:pt>
                <c:pt idx="26">
                  <c:v>-10248</c:v>
                </c:pt>
                <c:pt idx="27">
                  <c:v>-10248</c:v>
                </c:pt>
                <c:pt idx="28">
                  <c:v>-10248</c:v>
                </c:pt>
                <c:pt idx="29">
                  <c:v>-9826</c:v>
                </c:pt>
                <c:pt idx="30">
                  <c:v>-9826</c:v>
                </c:pt>
                <c:pt idx="31">
                  <c:v>-9826</c:v>
                </c:pt>
                <c:pt idx="32">
                  <c:v>-9826</c:v>
                </c:pt>
                <c:pt idx="33">
                  <c:v>-9826</c:v>
                </c:pt>
                <c:pt idx="34">
                  <c:v>-9826</c:v>
                </c:pt>
                <c:pt idx="35">
                  <c:v>-9826</c:v>
                </c:pt>
                <c:pt idx="36">
                  <c:v>-9826</c:v>
                </c:pt>
                <c:pt idx="37">
                  <c:v>-9826</c:v>
                </c:pt>
                <c:pt idx="38">
                  <c:v>-9761</c:v>
                </c:pt>
                <c:pt idx="39">
                  <c:v>-9101</c:v>
                </c:pt>
                <c:pt idx="40">
                  <c:v>-9088</c:v>
                </c:pt>
                <c:pt idx="41">
                  <c:v>-9075</c:v>
                </c:pt>
                <c:pt idx="42">
                  <c:v>-7913</c:v>
                </c:pt>
                <c:pt idx="43">
                  <c:v>-7464</c:v>
                </c:pt>
                <c:pt idx="44">
                  <c:v>-7464</c:v>
                </c:pt>
                <c:pt idx="45">
                  <c:v>-7464</c:v>
                </c:pt>
                <c:pt idx="46">
                  <c:v>-7464</c:v>
                </c:pt>
                <c:pt idx="47">
                  <c:v>-7464</c:v>
                </c:pt>
                <c:pt idx="48">
                  <c:v>-7464</c:v>
                </c:pt>
                <c:pt idx="49">
                  <c:v>-7464</c:v>
                </c:pt>
                <c:pt idx="50">
                  <c:v>-7464</c:v>
                </c:pt>
                <c:pt idx="51">
                  <c:v>-7464</c:v>
                </c:pt>
                <c:pt idx="52">
                  <c:v>-7033</c:v>
                </c:pt>
                <c:pt idx="53">
                  <c:v>-6725</c:v>
                </c:pt>
                <c:pt idx="54">
                  <c:v>-6634</c:v>
                </c:pt>
                <c:pt idx="55">
                  <c:v>-6370</c:v>
                </c:pt>
                <c:pt idx="56">
                  <c:v>-6342</c:v>
                </c:pt>
                <c:pt idx="57">
                  <c:v>-6183</c:v>
                </c:pt>
                <c:pt idx="58">
                  <c:v>-5867</c:v>
                </c:pt>
                <c:pt idx="59">
                  <c:v>-5867</c:v>
                </c:pt>
                <c:pt idx="60">
                  <c:v>-5867</c:v>
                </c:pt>
                <c:pt idx="61">
                  <c:v>-5867</c:v>
                </c:pt>
                <c:pt idx="62">
                  <c:v>-5867</c:v>
                </c:pt>
                <c:pt idx="63">
                  <c:v>-5471</c:v>
                </c:pt>
                <c:pt idx="64">
                  <c:v>-5088</c:v>
                </c:pt>
                <c:pt idx="65">
                  <c:v>-4654</c:v>
                </c:pt>
                <c:pt idx="66">
                  <c:v>-4260</c:v>
                </c:pt>
                <c:pt idx="67">
                  <c:v>-4260</c:v>
                </c:pt>
                <c:pt idx="68">
                  <c:v>-4260</c:v>
                </c:pt>
                <c:pt idx="69">
                  <c:v>-3216</c:v>
                </c:pt>
                <c:pt idx="70">
                  <c:v>-3063.5</c:v>
                </c:pt>
                <c:pt idx="71">
                  <c:v>-2753</c:v>
                </c:pt>
                <c:pt idx="72">
                  <c:v>-2438</c:v>
                </c:pt>
                <c:pt idx="73">
                  <c:v>-14</c:v>
                </c:pt>
                <c:pt idx="74">
                  <c:v>-6.5</c:v>
                </c:pt>
                <c:pt idx="75">
                  <c:v>-1</c:v>
                </c:pt>
                <c:pt idx="76">
                  <c:v>0</c:v>
                </c:pt>
                <c:pt idx="77">
                  <c:v>2418</c:v>
                </c:pt>
              </c:numCache>
            </c:numRef>
          </c:xVal>
          <c:yVal>
            <c:numRef>
              <c:f>'Active 1'!$H$21:$H$965</c:f>
              <c:numCache>
                <c:formatCode>General</c:formatCode>
                <c:ptCount val="945"/>
                <c:pt idx="0">
                  <c:v>0.1880269999965094</c:v>
                </c:pt>
                <c:pt idx="1">
                  <c:v>0.14741549999598647</c:v>
                </c:pt>
                <c:pt idx="2">
                  <c:v>0.19319220000033965</c:v>
                </c:pt>
                <c:pt idx="3">
                  <c:v>0.14238639999894076</c:v>
                </c:pt>
                <c:pt idx="4">
                  <c:v>0.16839619999518618</c:v>
                </c:pt>
                <c:pt idx="5">
                  <c:v>0.14214399999764282</c:v>
                </c:pt>
                <c:pt idx="6">
                  <c:v>0.17091119999895454</c:v>
                </c:pt>
                <c:pt idx="7">
                  <c:v>0</c:v>
                </c:pt>
                <c:pt idx="8">
                  <c:v>0.16688209999847459</c:v>
                </c:pt>
                <c:pt idx="9">
                  <c:v>0.1766494999974384</c:v>
                </c:pt>
                <c:pt idx="10">
                  <c:v>9.0093599996180274E-2</c:v>
                </c:pt>
                <c:pt idx="11">
                  <c:v>8.9132499997504056E-2</c:v>
                </c:pt>
                <c:pt idx="12">
                  <c:v>8.7375499999325257E-2</c:v>
                </c:pt>
                <c:pt idx="18">
                  <c:v>5.8530000023893081E-3</c:v>
                </c:pt>
                <c:pt idx="19">
                  <c:v>6.8529999989550561E-3</c:v>
                </c:pt>
                <c:pt idx="20">
                  <c:v>4.1639999981271103E-3</c:v>
                </c:pt>
                <c:pt idx="21">
                  <c:v>-4.5738000044366345E-3</c:v>
                </c:pt>
                <c:pt idx="31">
                  <c:v>4.1457999977865256E-3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C0-45A6-8EEF-B2C03DF9B6E4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1'!$D$21:$D$965</c:f>
                <c:numCache>
                  <c:formatCode>General</c:formatCode>
                  <c:ptCount val="945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  <c:pt idx="42">
                    <c:v>8.0000000000000002E-3</c:v>
                  </c:pt>
                  <c:pt idx="43">
                    <c:v>3.0999999999999999E-3</c:v>
                  </c:pt>
                  <c:pt idx="49">
                    <c:v>0</c:v>
                  </c:pt>
                  <c:pt idx="53">
                    <c:v>0</c:v>
                  </c:pt>
                  <c:pt idx="54">
                    <c:v>1.9E-3</c:v>
                  </c:pt>
                  <c:pt idx="55">
                    <c:v>1.6999999999999999E-3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6.9999999999999999E-4</c:v>
                  </c:pt>
                  <c:pt idx="71">
                    <c:v>1.6999999999999999E-3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5.9999999999999995E-4</c:v>
                  </c:pt>
                  <c:pt idx="75">
                    <c:v>4.0000000000000002E-4</c:v>
                  </c:pt>
                  <c:pt idx="76">
                    <c:v>8.9999999999999998E-4</c:v>
                  </c:pt>
                  <c:pt idx="77">
                    <c:v>5.9999999999999995E-4</c:v>
                  </c:pt>
                </c:numCache>
              </c:numRef>
            </c:plus>
            <c:minus>
              <c:numRef>
                <c:f>'Active 1'!$D$21:$D$965</c:f>
                <c:numCache>
                  <c:formatCode>General</c:formatCode>
                  <c:ptCount val="945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  <c:pt idx="42">
                    <c:v>8.0000000000000002E-3</c:v>
                  </c:pt>
                  <c:pt idx="43">
                    <c:v>3.0999999999999999E-3</c:v>
                  </c:pt>
                  <c:pt idx="49">
                    <c:v>0</c:v>
                  </c:pt>
                  <c:pt idx="53">
                    <c:v>0</c:v>
                  </c:pt>
                  <c:pt idx="54">
                    <c:v>1.9E-3</c:v>
                  </c:pt>
                  <c:pt idx="55">
                    <c:v>1.6999999999999999E-3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6.9999999999999999E-4</c:v>
                  </c:pt>
                  <c:pt idx="71">
                    <c:v>1.6999999999999999E-3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5.9999999999999995E-4</c:v>
                  </c:pt>
                  <c:pt idx="75">
                    <c:v>4.0000000000000002E-4</c:v>
                  </c:pt>
                  <c:pt idx="76">
                    <c:v>8.9999999999999998E-4</c:v>
                  </c:pt>
                  <c:pt idx="7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1'!$F$21:$F$965</c:f>
              <c:numCache>
                <c:formatCode>General</c:formatCode>
                <c:ptCount val="945"/>
                <c:pt idx="0">
                  <c:v>-32190</c:v>
                </c:pt>
                <c:pt idx="1">
                  <c:v>-32035</c:v>
                </c:pt>
                <c:pt idx="2">
                  <c:v>-32034</c:v>
                </c:pt>
                <c:pt idx="3">
                  <c:v>-32008</c:v>
                </c:pt>
                <c:pt idx="4">
                  <c:v>-31914</c:v>
                </c:pt>
                <c:pt idx="5">
                  <c:v>-31680</c:v>
                </c:pt>
                <c:pt idx="6">
                  <c:v>-31464</c:v>
                </c:pt>
                <c:pt idx="7">
                  <c:v>-31437</c:v>
                </c:pt>
                <c:pt idx="8">
                  <c:v>-31437</c:v>
                </c:pt>
                <c:pt idx="9">
                  <c:v>-31015</c:v>
                </c:pt>
                <c:pt idx="10">
                  <c:v>-23592</c:v>
                </c:pt>
                <c:pt idx="11">
                  <c:v>-23525</c:v>
                </c:pt>
                <c:pt idx="12">
                  <c:v>-23235</c:v>
                </c:pt>
                <c:pt idx="13">
                  <c:v>-13372</c:v>
                </c:pt>
                <c:pt idx="14">
                  <c:v>-13372</c:v>
                </c:pt>
                <c:pt idx="15">
                  <c:v>-13371.5</c:v>
                </c:pt>
                <c:pt idx="16">
                  <c:v>-13371.5</c:v>
                </c:pt>
                <c:pt idx="17">
                  <c:v>-11423</c:v>
                </c:pt>
                <c:pt idx="18">
                  <c:v>-11410</c:v>
                </c:pt>
                <c:pt idx="19">
                  <c:v>-11410</c:v>
                </c:pt>
                <c:pt idx="20">
                  <c:v>-11080</c:v>
                </c:pt>
                <c:pt idx="21">
                  <c:v>-11014</c:v>
                </c:pt>
                <c:pt idx="22">
                  <c:v>-11014</c:v>
                </c:pt>
                <c:pt idx="23">
                  <c:v>-11014</c:v>
                </c:pt>
                <c:pt idx="24">
                  <c:v>-10685</c:v>
                </c:pt>
                <c:pt idx="25">
                  <c:v>-10618</c:v>
                </c:pt>
                <c:pt idx="26">
                  <c:v>-10248</c:v>
                </c:pt>
                <c:pt idx="27">
                  <c:v>-10248</c:v>
                </c:pt>
                <c:pt idx="28">
                  <c:v>-10248</c:v>
                </c:pt>
                <c:pt idx="29">
                  <c:v>-9826</c:v>
                </c:pt>
                <c:pt idx="30">
                  <c:v>-9826</c:v>
                </c:pt>
                <c:pt idx="31">
                  <c:v>-9826</c:v>
                </c:pt>
                <c:pt idx="32">
                  <c:v>-9826</c:v>
                </c:pt>
                <c:pt idx="33">
                  <c:v>-9826</c:v>
                </c:pt>
                <c:pt idx="34">
                  <c:v>-9826</c:v>
                </c:pt>
                <c:pt idx="35">
                  <c:v>-9826</c:v>
                </c:pt>
                <c:pt idx="36">
                  <c:v>-9826</c:v>
                </c:pt>
                <c:pt idx="37">
                  <c:v>-9826</c:v>
                </c:pt>
                <c:pt idx="38">
                  <c:v>-9761</c:v>
                </c:pt>
                <c:pt idx="39">
                  <c:v>-9101</c:v>
                </c:pt>
                <c:pt idx="40">
                  <c:v>-9088</c:v>
                </c:pt>
                <c:pt idx="41">
                  <c:v>-9075</c:v>
                </c:pt>
                <c:pt idx="42">
                  <c:v>-7913</c:v>
                </c:pt>
                <c:pt idx="43">
                  <c:v>-7464</c:v>
                </c:pt>
                <c:pt idx="44">
                  <c:v>-7464</c:v>
                </c:pt>
                <c:pt idx="45">
                  <c:v>-7464</c:v>
                </c:pt>
                <c:pt idx="46">
                  <c:v>-7464</c:v>
                </c:pt>
                <c:pt idx="47">
                  <c:v>-7464</c:v>
                </c:pt>
                <c:pt idx="48">
                  <c:v>-7464</c:v>
                </c:pt>
                <c:pt idx="49">
                  <c:v>-7464</c:v>
                </c:pt>
                <c:pt idx="50">
                  <c:v>-7464</c:v>
                </c:pt>
                <c:pt idx="51">
                  <c:v>-7464</c:v>
                </c:pt>
                <c:pt idx="52">
                  <c:v>-7033</c:v>
                </c:pt>
                <c:pt idx="53">
                  <c:v>-6725</c:v>
                </c:pt>
                <c:pt idx="54">
                  <c:v>-6634</c:v>
                </c:pt>
                <c:pt idx="55">
                  <c:v>-6370</c:v>
                </c:pt>
                <c:pt idx="56">
                  <c:v>-6342</c:v>
                </c:pt>
                <c:pt idx="57">
                  <c:v>-6183</c:v>
                </c:pt>
                <c:pt idx="58">
                  <c:v>-5867</c:v>
                </c:pt>
                <c:pt idx="59">
                  <c:v>-5867</c:v>
                </c:pt>
                <c:pt idx="60">
                  <c:v>-5867</c:v>
                </c:pt>
                <c:pt idx="61">
                  <c:v>-5867</c:v>
                </c:pt>
                <c:pt idx="62">
                  <c:v>-5867</c:v>
                </c:pt>
                <c:pt idx="63">
                  <c:v>-5471</c:v>
                </c:pt>
                <c:pt idx="64">
                  <c:v>-5088</c:v>
                </c:pt>
                <c:pt idx="65">
                  <c:v>-4654</c:v>
                </c:pt>
                <c:pt idx="66">
                  <c:v>-4260</c:v>
                </c:pt>
                <c:pt idx="67">
                  <c:v>-4260</c:v>
                </c:pt>
                <c:pt idx="68">
                  <c:v>-4260</c:v>
                </c:pt>
                <c:pt idx="69">
                  <c:v>-3216</c:v>
                </c:pt>
                <c:pt idx="70">
                  <c:v>-3063.5</c:v>
                </c:pt>
                <c:pt idx="71">
                  <c:v>-2753</c:v>
                </c:pt>
                <c:pt idx="72">
                  <c:v>-2438</c:v>
                </c:pt>
                <c:pt idx="73">
                  <c:v>-14</c:v>
                </c:pt>
                <c:pt idx="74">
                  <c:v>-6.5</c:v>
                </c:pt>
                <c:pt idx="75">
                  <c:v>-1</c:v>
                </c:pt>
                <c:pt idx="76">
                  <c:v>0</c:v>
                </c:pt>
                <c:pt idx="77">
                  <c:v>2418</c:v>
                </c:pt>
              </c:numCache>
            </c:numRef>
          </c:xVal>
          <c:yVal>
            <c:numRef>
              <c:f>'Active 1'!$I$21:$I$965</c:f>
              <c:numCache>
                <c:formatCode>General</c:formatCode>
                <c:ptCount val="945"/>
                <c:pt idx="22">
                  <c:v>-2.5738000040291809E-3</c:v>
                </c:pt>
                <c:pt idx="23">
                  <c:v>7.4261999980080873E-3</c:v>
                </c:pt>
                <c:pt idx="24">
                  <c:v>1.9604999979492277E-3</c:v>
                </c:pt>
                <c:pt idx="25">
                  <c:v>-5.0006000019493513E-3</c:v>
                </c:pt>
                <c:pt idx="26">
                  <c:v>3.7840000004507601E-4</c:v>
                </c:pt>
                <c:pt idx="29">
                  <c:v>-1.0854200001631398E-2</c:v>
                </c:pt>
                <c:pt idx="30">
                  <c:v>-1.8541999961598776E-3</c:v>
                </c:pt>
                <c:pt idx="32">
                  <c:v>4.1457999977865256E-3</c:v>
                </c:pt>
                <c:pt idx="33">
                  <c:v>5.1458000016282313E-3</c:v>
                </c:pt>
                <c:pt idx="34">
                  <c:v>7.1458000020356849E-3</c:v>
                </c:pt>
                <c:pt idx="35">
                  <c:v>9.1458000024431385E-3</c:v>
                </c:pt>
                <c:pt idx="37">
                  <c:v>1.6145800000231247E-2</c:v>
                </c:pt>
                <c:pt idx="38">
                  <c:v>2.6312999980291352E-3</c:v>
                </c:pt>
                <c:pt idx="42">
                  <c:v>-5.0271000000066124E-3</c:v>
                </c:pt>
                <c:pt idx="47">
                  <c:v>1.7111999986809678E-3</c:v>
                </c:pt>
                <c:pt idx="49">
                  <c:v>4.7111999956541695E-3</c:v>
                </c:pt>
                <c:pt idx="58">
                  <c:v>-5.8988999953726307E-3</c:v>
                </c:pt>
                <c:pt idx="59">
                  <c:v>-3.898899994965177E-3</c:v>
                </c:pt>
                <c:pt idx="60">
                  <c:v>-8.988999979919754E-4</c:v>
                </c:pt>
                <c:pt idx="61">
                  <c:v>1.1011000024154782E-3</c:v>
                </c:pt>
                <c:pt idx="62">
                  <c:v>1.1011000024154782E-3</c:v>
                </c:pt>
                <c:pt idx="63">
                  <c:v>3.6743000018759631E-3</c:v>
                </c:pt>
                <c:pt idx="64">
                  <c:v>1.1503999994602054E-3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C0-45A6-8EEF-B2C03DF9B6E4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1'!$D$21:$D$59</c:f>
                <c:numCache>
                  <c:formatCode>General</c:formatCode>
                  <c:ptCount val="39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'Active 1'!$D$21:$D$59</c:f>
                <c:numCache>
                  <c:formatCode>General</c:formatCode>
                  <c:ptCount val="39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1'!$F$21:$F$965</c:f>
              <c:numCache>
                <c:formatCode>General</c:formatCode>
                <c:ptCount val="945"/>
                <c:pt idx="0">
                  <c:v>-32190</c:v>
                </c:pt>
                <c:pt idx="1">
                  <c:v>-32035</c:v>
                </c:pt>
                <c:pt idx="2">
                  <c:v>-32034</c:v>
                </c:pt>
                <c:pt idx="3">
                  <c:v>-32008</c:v>
                </c:pt>
                <c:pt idx="4">
                  <c:v>-31914</c:v>
                </c:pt>
                <c:pt idx="5">
                  <c:v>-31680</c:v>
                </c:pt>
                <c:pt idx="6">
                  <c:v>-31464</c:v>
                </c:pt>
                <c:pt idx="7">
                  <c:v>-31437</c:v>
                </c:pt>
                <c:pt idx="8">
                  <c:v>-31437</c:v>
                </c:pt>
                <c:pt idx="9">
                  <c:v>-31015</c:v>
                </c:pt>
                <c:pt idx="10">
                  <c:v>-23592</c:v>
                </c:pt>
                <c:pt idx="11">
                  <c:v>-23525</c:v>
                </c:pt>
                <c:pt idx="12">
                  <c:v>-23235</c:v>
                </c:pt>
                <c:pt idx="13">
                  <c:v>-13372</c:v>
                </c:pt>
                <c:pt idx="14">
                  <c:v>-13372</c:v>
                </c:pt>
                <c:pt idx="15">
                  <c:v>-13371.5</c:v>
                </c:pt>
                <c:pt idx="16">
                  <c:v>-13371.5</c:v>
                </c:pt>
                <c:pt idx="17">
                  <c:v>-11423</c:v>
                </c:pt>
                <c:pt idx="18">
                  <c:v>-11410</c:v>
                </c:pt>
                <c:pt idx="19">
                  <c:v>-11410</c:v>
                </c:pt>
                <c:pt idx="20">
                  <c:v>-11080</c:v>
                </c:pt>
                <c:pt idx="21">
                  <c:v>-11014</c:v>
                </c:pt>
                <c:pt idx="22">
                  <c:v>-11014</c:v>
                </c:pt>
                <c:pt idx="23">
                  <c:v>-11014</c:v>
                </c:pt>
                <c:pt idx="24">
                  <c:v>-10685</c:v>
                </c:pt>
                <c:pt idx="25">
                  <c:v>-10618</c:v>
                </c:pt>
                <c:pt idx="26">
                  <c:v>-10248</c:v>
                </c:pt>
                <c:pt idx="27">
                  <c:v>-10248</c:v>
                </c:pt>
                <c:pt idx="28">
                  <c:v>-10248</c:v>
                </c:pt>
                <c:pt idx="29">
                  <c:v>-9826</c:v>
                </c:pt>
                <c:pt idx="30">
                  <c:v>-9826</c:v>
                </c:pt>
                <c:pt idx="31">
                  <c:v>-9826</c:v>
                </c:pt>
                <c:pt idx="32">
                  <c:v>-9826</c:v>
                </c:pt>
                <c:pt idx="33">
                  <c:v>-9826</c:v>
                </c:pt>
                <c:pt idx="34">
                  <c:v>-9826</c:v>
                </c:pt>
                <c:pt idx="35">
                  <c:v>-9826</c:v>
                </c:pt>
                <c:pt idx="36">
                  <c:v>-9826</c:v>
                </c:pt>
                <c:pt idx="37">
                  <c:v>-9826</c:v>
                </c:pt>
                <c:pt idx="38">
                  <c:v>-9761</c:v>
                </c:pt>
                <c:pt idx="39">
                  <c:v>-9101</c:v>
                </c:pt>
                <c:pt idx="40">
                  <c:v>-9088</c:v>
                </c:pt>
                <c:pt idx="41">
                  <c:v>-9075</c:v>
                </c:pt>
                <c:pt idx="42">
                  <c:v>-7913</c:v>
                </c:pt>
                <c:pt idx="43">
                  <c:v>-7464</c:v>
                </c:pt>
                <c:pt idx="44">
                  <c:v>-7464</c:v>
                </c:pt>
                <c:pt idx="45">
                  <c:v>-7464</c:v>
                </c:pt>
                <c:pt idx="46">
                  <c:v>-7464</c:v>
                </c:pt>
                <c:pt idx="47">
                  <c:v>-7464</c:v>
                </c:pt>
                <c:pt idx="48">
                  <c:v>-7464</c:v>
                </c:pt>
                <c:pt idx="49">
                  <c:v>-7464</c:v>
                </c:pt>
                <c:pt idx="50">
                  <c:v>-7464</c:v>
                </c:pt>
                <c:pt idx="51">
                  <c:v>-7464</c:v>
                </c:pt>
                <c:pt idx="52">
                  <c:v>-7033</c:v>
                </c:pt>
                <c:pt idx="53">
                  <c:v>-6725</c:v>
                </c:pt>
                <c:pt idx="54">
                  <c:v>-6634</c:v>
                </c:pt>
                <c:pt idx="55">
                  <c:v>-6370</c:v>
                </c:pt>
                <c:pt idx="56">
                  <c:v>-6342</c:v>
                </c:pt>
                <c:pt idx="57">
                  <c:v>-6183</c:v>
                </c:pt>
                <c:pt idx="58">
                  <c:v>-5867</c:v>
                </c:pt>
                <c:pt idx="59">
                  <c:v>-5867</c:v>
                </c:pt>
                <c:pt idx="60">
                  <c:v>-5867</c:v>
                </c:pt>
                <c:pt idx="61">
                  <c:v>-5867</c:v>
                </c:pt>
                <c:pt idx="62">
                  <c:v>-5867</c:v>
                </c:pt>
                <c:pt idx="63">
                  <c:v>-5471</c:v>
                </c:pt>
                <c:pt idx="64">
                  <c:v>-5088</c:v>
                </c:pt>
                <c:pt idx="65">
                  <c:v>-4654</c:v>
                </c:pt>
                <c:pt idx="66">
                  <c:v>-4260</c:v>
                </c:pt>
                <c:pt idx="67">
                  <c:v>-4260</c:v>
                </c:pt>
                <c:pt idx="68">
                  <c:v>-4260</c:v>
                </c:pt>
                <c:pt idx="69">
                  <c:v>-3216</c:v>
                </c:pt>
                <c:pt idx="70">
                  <c:v>-3063.5</c:v>
                </c:pt>
                <c:pt idx="71">
                  <c:v>-2753</c:v>
                </c:pt>
                <c:pt idx="72">
                  <c:v>-2438</c:v>
                </c:pt>
                <c:pt idx="73">
                  <c:v>-14</c:v>
                </c:pt>
                <c:pt idx="74">
                  <c:v>-6.5</c:v>
                </c:pt>
                <c:pt idx="75">
                  <c:v>-1</c:v>
                </c:pt>
                <c:pt idx="76">
                  <c:v>0</c:v>
                </c:pt>
                <c:pt idx="77">
                  <c:v>2418</c:v>
                </c:pt>
              </c:numCache>
            </c:numRef>
          </c:xVal>
          <c:yVal>
            <c:numRef>
              <c:f>'Active 1'!$J$21:$J$965</c:f>
              <c:numCache>
                <c:formatCode>General</c:formatCode>
                <c:ptCount val="945"/>
                <c:pt idx="36">
                  <c:v>1.214579999941634E-2</c:v>
                </c:pt>
                <c:pt idx="39">
                  <c:v>-2.5467000014032237E-3</c:v>
                </c:pt>
                <c:pt idx="40">
                  <c:v>-2.2496000019600615E-3</c:v>
                </c:pt>
                <c:pt idx="41">
                  <c:v>-8.5250000120140612E-4</c:v>
                </c:pt>
                <c:pt idx="44">
                  <c:v>-1.0888000033446588E-3</c:v>
                </c:pt>
                <c:pt idx="45">
                  <c:v>3.1119999766815454E-4</c:v>
                </c:pt>
                <c:pt idx="46">
                  <c:v>1.7111999986809678E-3</c:v>
                </c:pt>
                <c:pt idx="48">
                  <c:v>4.5111999934306368E-3</c:v>
                </c:pt>
                <c:pt idx="50">
                  <c:v>5.8111999969696626E-3</c:v>
                </c:pt>
                <c:pt idx="51">
                  <c:v>7.0111999957589433E-3</c:v>
                </c:pt>
                <c:pt idx="52">
                  <c:v>5.6155363417929038E-3</c:v>
                </c:pt>
                <c:pt idx="57">
                  <c:v>-6.3609999779146165E-4</c:v>
                </c:pt>
                <c:pt idx="66">
                  <c:v>-4.4200000411365181E-4</c:v>
                </c:pt>
                <c:pt idx="69">
                  <c:v>1.0327999989385717E-3</c:v>
                </c:pt>
                <c:pt idx="70">
                  <c:v>1.7795500025385991E-3</c:v>
                </c:pt>
                <c:pt idx="71">
                  <c:v>-7.2550999975646846E-3</c:v>
                </c:pt>
                <c:pt idx="72">
                  <c:v>8.0539999908069149E-4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CC0-45A6-8EEF-B2C03DF9B6E4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1'!$D$21:$D$176</c:f>
                <c:numCache>
                  <c:formatCode>General</c:formatCode>
                  <c:ptCount val="156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  <c:pt idx="42">
                    <c:v>8.0000000000000002E-3</c:v>
                  </c:pt>
                  <c:pt idx="43">
                    <c:v>3.0999999999999999E-3</c:v>
                  </c:pt>
                  <c:pt idx="49">
                    <c:v>0</c:v>
                  </c:pt>
                  <c:pt idx="53">
                    <c:v>0</c:v>
                  </c:pt>
                  <c:pt idx="54">
                    <c:v>1.9E-3</c:v>
                  </c:pt>
                  <c:pt idx="55">
                    <c:v>1.6999999999999999E-3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6.9999999999999999E-4</c:v>
                  </c:pt>
                  <c:pt idx="71">
                    <c:v>1.6999999999999999E-3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5.9999999999999995E-4</c:v>
                  </c:pt>
                  <c:pt idx="75">
                    <c:v>4.0000000000000002E-4</c:v>
                  </c:pt>
                  <c:pt idx="76">
                    <c:v>8.9999999999999998E-4</c:v>
                  </c:pt>
                  <c:pt idx="77">
                    <c:v>5.9999999999999995E-4</c:v>
                  </c:pt>
                </c:numCache>
              </c:numRef>
            </c:plus>
            <c:minus>
              <c:numRef>
                <c:f>'Active 1'!$D$21:$D$176</c:f>
                <c:numCache>
                  <c:formatCode>General</c:formatCode>
                  <c:ptCount val="156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  <c:pt idx="42">
                    <c:v>8.0000000000000002E-3</c:v>
                  </c:pt>
                  <c:pt idx="43">
                    <c:v>3.0999999999999999E-3</c:v>
                  </c:pt>
                  <c:pt idx="49">
                    <c:v>0</c:v>
                  </c:pt>
                  <c:pt idx="53">
                    <c:v>0</c:v>
                  </c:pt>
                  <c:pt idx="54">
                    <c:v>1.9E-3</c:v>
                  </c:pt>
                  <c:pt idx="55">
                    <c:v>1.6999999999999999E-3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6.9999999999999999E-4</c:v>
                  </c:pt>
                  <c:pt idx="71">
                    <c:v>1.6999999999999999E-3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5.9999999999999995E-4</c:v>
                  </c:pt>
                  <c:pt idx="75">
                    <c:v>4.0000000000000002E-4</c:v>
                  </c:pt>
                  <c:pt idx="76">
                    <c:v>8.9999999999999998E-4</c:v>
                  </c:pt>
                  <c:pt idx="7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1'!$F$21:$F$965</c:f>
              <c:numCache>
                <c:formatCode>General</c:formatCode>
                <c:ptCount val="945"/>
                <c:pt idx="0">
                  <c:v>-32190</c:v>
                </c:pt>
                <c:pt idx="1">
                  <c:v>-32035</c:v>
                </c:pt>
                <c:pt idx="2">
                  <c:v>-32034</c:v>
                </c:pt>
                <c:pt idx="3">
                  <c:v>-32008</c:v>
                </c:pt>
                <c:pt idx="4">
                  <c:v>-31914</c:v>
                </c:pt>
                <c:pt idx="5">
                  <c:v>-31680</c:v>
                </c:pt>
                <c:pt idx="6">
                  <c:v>-31464</c:v>
                </c:pt>
                <c:pt idx="7">
                  <c:v>-31437</c:v>
                </c:pt>
                <c:pt idx="8">
                  <c:v>-31437</c:v>
                </c:pt>
                <c:pt idx="9">
                  <c:v>-31015</c:v>
                </c:pt>
                <c:pt idx="10">
                  <c:v>-23592</c:v>
                </c:pt>
                <c:pt idx="11">
                  <c:v>-23525</c:v>
                </c:pt>
                <c:pt idx="12">
                  <c:v>-23235</c:v>
                </c:pt>
                <c:pt idx="13">
                  <c:v>-13372</c:v>
                </c:pt>
                <c:pt idx="14">
                  <c:v>-13372</c:v>
                </c:pt>
                <c:pt idx="15">
                  <c:v>-13371.5</c:v>
                </c:pt>
                <c:pt idx="16">
                  <c:v>-13371.5</c:v>
                </c:pt>
                <c:pt idx="17">
                  <c:v>-11423</c:v>
                </c:pt>
                <c:pt idx="18">
                  <c:v>-11410</c:v>
                </c:pt>
                <c:pt idx="19">
                  <c:v>-11410</c:v>
                </c:pt>
                <c:pt idx="20">
                  <c:v>-11080</c:v>
                </c:pt>
                <c:pt idx="21">
                  <c:v>-11014</c:v>
                </c:pt>
                <c:pt idx="22">
                  <c:v>-11014</c:v>
                </c:pt>
                <c:pt idx="23">
                  <c:v>-11014</c:v>
                </c:pt>
                <c:pt idx="24">
                  <c:v>-10685</c:v>
                </c:pt>
                <c:pt idx="25">
                  <c:v>-10618</c:v>
                </c:pt>
                <c:pt idx="26">
                  <c:v>-10248</c:v>
                </c:pt>
                <c:pt idx="27">
                  <c:v>-10248</c:v>
                </c:pt>
                <c:pt idx="28">
                  <c:v>-10248</c:v>
                </c:pt>
                <c:pt idx="29">
                  <c:v>-9826</c:v>
                </c:pt>
                <c:pt idx="30">
                  <c:v>-9826</c:v>
                </c:pt>
                <c:pt idx="31">
                  <c:v>-9826</c:v>
                </c:pt>
                <c:pt idx="32">
                  <c:v>-9826</c:v>
                </c:pt>
                <c:pt idx="33">
                  <c:v>-9826</c:v>
                </c:pt>
                <c:pt idx="34">
                  <c:v>-9826</c:v>
                </c:pt>
                <c:pt idx="35">
                  <c:v>-9826</c:v>
                </c:pt>
                <c:pt idx="36">
                  <c:v>-9826</c:v>
                </c:pt>
                <c:pt idx="37">
                  <c:v>-9826</c:v>
                </c:pt>
                <c:pt idx="38">
                  <c:v>-9761</c:v>
                </c:pt>
                <c:pt idx="39">
                  <c:v>-9101</c:v>
                </c:pt>
                <c:pt idx="40">
                  <c:v>-9088</c:v>
                </c:pt>
                <c:pt idx="41">
                  <c:v>-9075</c:v>
                </c:pt>
                <c:pt idx="42">
                  <c:v>-7913</c:v>
                </c:pt>
                <c:pt idx="43">
                  <c:v>-7464</c:v>
                </c:pt>
                <c:pt idx="44">
                  <c:v>-7464</c:v>
                </c:pt>
                <c:pt idx="45">
                  <c:v>-7464</c:v>
                </c:pt>
                <c:pt idx="46">
                  <c:v>-7464</c:v>
                </c:pt>
                <c:pt idx="47">
                  <c:v>-7464</c:v>
                </c:pt>
                <c:pt idx="48">
                  <c:v>-7464</c:v>
                </c:pt>
                <c:pt idx="49">
                  <c:v>-7464</c:v>
                </c:pt>
                <c:pt idx="50">
                  <c:v>-7464</c:v>
                </c:pt>
                <c:pt idx="51">
                  <c:v>-7464</c:v>
                </c:pt>
                <c:pt idx="52">
                  <c:v>-7033</c:v>
                </c:pt>
                <c:pt idx="53">
                  <c:v>-6725</c:v>
                </c:pt>
                <c:pt idx="54">
                  <c:v>-6634</c:v>
                </c:pt>
                <c:pt idx="55">
                  <c:v>-6370</c:v>
                </c:pt>
                <c:pt idx="56">
                  <c:v>-6342</c:v>
                </c:pt>
                <c:pt idx="57">
                  <c:v>-6183</c:v>
                </c:pt>
                <c:pt idx="58">
                  <c:v>-5867</c:v>
                </c:pt>
                <c:pt idx="59">
                  <c:v>-5867</c:v>
                </c:pt>
                <c:pt idx="60">
                  <c:v>-5867</c:v>
                </c:pt>
                <c:pt idx="61">
                  <c:v>-5867</c:v>
                </c:pt>
                <c:pt idx="62">
                  <c:v>-5867</c:v>
                </c:pt>
                <c:pt idx="63">
                  <c:v>-5471</c:v>
                </c:pt>
                <c:pt idx="64">
                  <c:v>-5088</c:v>
                </c:pt>
                <c:pt idx="65">
                  <c:v>-4654</c:v>
                </c:pt>
                <c:pt idx="66">
                  <c:v>-4260</c:v>
                </c:pt>
                <c:pt idx="67">
                  <c:v>-4260</c:v>
                </c:pt>
                <c:pt idx="68">
                  <c:v>-4260</c:v>
                </c:pt>
                <c:pt idx="69">
                  <c:v>-3216</c:v>
                </c:pt>
                <c:pt idx="70">
                  <c:v>-3063.5</c:v>
                </c:pt>
                <c:pt idx="71">
                  <c:v>-2753</c:v>
                </c:pt>
                <c:pt idx="72">
                  <c:v>-2438</c:v>
                </c:pt>
                <c:pt idx="73">
                  <c:v>-14</c:v>
                </c:pt>
                <c:pt idx="74">
                  <c:v>-6.5</c:v>
                </c:pt>
                <c:pt idx="75">
                  <c:v>-1</c:v>
                </c:pt>
                <c:pt idx="76">
                  <c:v>0</c:v>
                </c:pt>
                <c:pt idx="77">
                  <c:v>2418</c:v>
                </c:pt>
              </c:numCache>
            </c:numRef>
          </c:xVal>
          <c:yVal>
            <c:numRef>
              <c:f>'Active 1'!$K$21:$K$965</c:f>
              <c:numCache>
                <c:formatCode>General</c:formatCode>
                <c:ptCount val="945"/>
                <c:pt idx="43">
                  <c:v>-1.0888000033446588E-3</c:v>
                </c:pt>
                <c:pt idx="53">
                  <c:v>-6.0749999829567969E-4</c:v>
                </c:pt>
                <c:pt idx="54">
                  <c:v>-2.247799995529931E-3</c:v>
                </c:pt>
                <c:pt idx="55">
                  <c:v>-1.8290000007255003E-3</c:v>
                </c:pt>
                <c:pt idx="56">
                  <c:v>-9.3139999808045104E-4</c:v>
                </c:pt>
                <c:pt idx="65">
                  <c:v>-2.6179999986197799E-4</c:v>
                </c:pt>
                <c:pt idx="67">
                  <c:v>-4.41999793110881E-4</c:v>
                </c:pt>
                <c:pt idx="68">
                  <c:v>-4.41999793110881E-4</c:v>
                </c:pt>
                <c:pt idx="73">
                  <c:v>1.5261998996720649E-3</c:v>
                </c:pt>
                <c:pt idx="74">
                  <c:v>2.451449996442534E-3</c:v>
                </c:pt>
                <c:pt idx="75">
                  <c:v>-7.6700001955032349E-5</c:v>
                </c:pt>
                <c:pt idx="76">
                  <c:v>-1.0000009933719411E-4</c:v>
                </c:pt>
                <c:pt idx="77">
                  <c:v>1.0605999996187165E-3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CC0-45A6-8EEF-B2C03DF9B6E4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1'!$D$21:$D$81</c:f>
                <c:numCache>
                  <c:formatCode>General</c:formatCode>
                  <c:ptCount val="61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  <c:pt idx="42">
                    <c:v>8.0000000000000002E-3</c:v>
                  </c:pt>
                  <c:pt idx="43">
                    <c:v>3.0999999999999999E-3</c:v>
                  </c:pt>
                  <c:pt idx="49">
                    <c:v>0</c:v>
                  </c:pt>
                  <c:pt idx="53">
                    <c:v>0</c:v>
                  </c:pt>
                  <c:pt idx="54">
                    <c:v>1.9E-3</c:v>
                  </c:pt>
                  <c:pt idx="55">
                    <c:v>1.6999999999999999E-3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'Active 1'!$D$21:$D$81</c:f>
                <c:numCache>
                  <c:formatCode>General</c:formatCode>
                  <c:ptCount val="61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  <c:pt idx="42">
                    <c:v>8.0000000000000002E-3</c:v>
                  </c:pt>
                  <c:pt idx="43">
                    <c:v>3.0999999999999999E-3</c:v>
                  </c:pt>
                  <c:pt idx="49">
                    <c:v>0</c:v>
                  </c:pt>
                  <c:pt idx="53">
                    <c:v>0</c:v>
                  </c:pt>
                  <c:pt idx="54">
                    <c:v>1.9E-3</c:v>
                  </c:pt>
                  <c:pt idx="55">
                    <c:v>1.6999999999999999E-3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1'!$F$21:$F$965</c:f>
              <c:numCache>
                <c:formatCode>General</c:formatCode>
                <c:ptCount val="945"/>
                <c:pt idx="0">
                  <c:v>-32190</c:v>
                </c:pt>
                <c:pt idx="1">
                  <c:v>-32035</c:v>
                </c:pt>
                <c:pt idx="2">
                  <c:v>-32034</c:v>
                </c:pt>
                <c:pt idx="3">
                  <c:v>-32008</c:v>
                </c:pt>
                <c:pt idx="4">
                  <c:v>-31914</c:v>
                </c:pt>
                <c:pt idx="5">
                  <c:v>-31680</c:v>
                </c:pt>
                <c:pt idx="6">
                  <c:v>-31464</c:v>
                </c:pt>
                <c:pt idx="7">
                  <c:v>-31437</c:v>
                </c:pt>
                <c:pt idx="8">
                  <c:v>-31437</c:v>
                </c:pt>
                <c:pt idx="9">
                  <c:v>-31015</c:v>
                </c:pt>
                <c:pt idx="10">
                  <c:v>-23592</c:v>
                </c:pt>
                <c:pt idx="11">
                  <c:v>-23525</c:v>
                </c:pt>
                <c:pt idx="12">
                  <c:v>-23235</c:v>
                </c:pt>
                <c:pt idx="13">
                  <c:v>-13372</c:v>
                </c:pt>
                <c:pt idx="14">
                  <c:v>-13372</c:v>
                </c:pt>
                <c:pt idx="15">
                  <c:v>-13371.5</c:v>
                </c:pt>
                <c:pt idx="16">
                  <c:v>-13371.5</c:v>
                </c:pt>
                <c:pt idx="17">
                  <c:v>-11423</c:v>
                </c:pt>
                <c:pt idx="18">
                  <c:v>-11410</c:v>
                </c:pt>
                <c:pt idx="19">
                  <c:v>-11410</c:v>
                </c:pt>
                <c:pt idx="20">
                  <c:v>-11080</c:v>
                </c:pt>
                <c:pt idx="21">
                  <c:v>-11014</c:v>
                </c:pt>
                <c:pt idx="22">
                  <c:v>-11014</c:v>
                </c:pt>
                <c:pt idx="23">
                  <c:v>-11014</c:v>
                </c:pt>
                <c:pt idx="24">
                  <c:v>-10685</c:v>
                </c:pt>
                <c:pt idx="25">
                  <c:v>-10618</c:v>
                </c:pt>
                <c:pt idx="26">
                  <c:v>-10248</c:v>
                </c:pt>
                <c:pt idx="27">
                  <c:v>-10248</c:v>
                </c:pt>
                <c:pt idx="28">
                  <c:v>-10248</c:v>
                </c:pt>
                <c:pt idx="29">
                  <c:v>-9826</c:v>
                </c:pt>
                <c:pt idx="30">
                  <c:v>-9826</c:v>
                </c:pt>
                <c:pt idx="31">
                  <c:v>-9826</c:v>
                </c:pt>
                <c:pt idx="32">
                  <c:v>-9826</c:v>
                </c:pt>
                <c:pt idx="33">
                  <c:v>-9826</c:v>
                </c:pt>
                <c:pt idx="34">
                  <c:v>-9826</c:v>
                </c:pt>
                <c:pt idx="35">
                  <c:v>-9826</c:v>
                </c:pt>
                <c:pt idx="36">
                  <c:v>-9826</c:v>
                </c:pt>
                <c:pt idx="37">
                  <c:v>-9826</c:v>
                </c:pt>
                <c:pt idx="38">
                  <c:v>-9761</c:v>
                </c:pt>
                <c:pt idx="39">
                  <c:v>-9101</c:v>
                </c:pt>
                <c:pt idx="40">
                  <c:v>-9088</c:v>
                </c:pt>
                <c:pt idx="41">
                  <c:v>-9075</c:v>
                </c:pt>
                <c:pt idx="42">
                  <c:v>-7913</c:v>
                </c:pt>
                <c:pt idx="43">
                  <c:v>-7464</c:v>
                </c:pt>
                <c:pt idx="44">
                  <c:v>-7464</c:v>
                </c:pt>
                <c:pt idx="45">
                  <c:v>-7464</c:v>
                </c:pt>
                <c:pt idx="46">
                  <c:v>-7464</c:v>
                </c:pt>
                <c:pt idx="47">
                  <c:v>-7464</c:v>
                </c:pt>
                <c:pt idx="48">
                  <c:v>-7464</c:v>
                </c:pt>
                <c:pt idx="49">
                  <c:v>-7464</c:v>
                </c:pt>
                <c:pt idx="50">
                  <c:v>-7464</c:v>
                </c:pt>
                <c:pt idx="51">
                  <c:v>-7464</c:v>
                </c:pt>
                <c:pt idx="52">
                  <c:v>-7033</c:v>
                </c:pt>
                <c:pt idx="53">
                  <c:v>-6725</c:v>
                </c:pt>
                <c:pt idx="54">
                  <c:v>-6634</c:v>
                </c:pt>
                <c:pt idx="55">
                  <c:v>-6370</c:v>
                </c:pt>
                <c:pt idx="56">
                  <c:v>-6342</c:v>
                </c:pt>
                <c:pt idx="57">
                  <c:v>-6183</c:v>
                </c:pt>
                <c:pt idx="58">
                  <c:v>-5867</c:v>
                </c:pt>
                <c:pt idx="59">
                  <c:v>-5867</c:v>
                </c:pt>
                <c:pt idx="60">
                  <c:v>-5867</c:v>
                </c:pt>
                <c:pt idx="61">
                  <c:v>-5867</c:v>
                </c:pt>
                <c:pt idx="62">
                  <c:v>-5867</c:v>
                </c:pt>
                <c:pt idx="63">
                  <c:v>-5471</c:v>
                </c:pt>
                <c:pt idx="64">
                  <c:v>-5088</c:v>
                </c:pt>
                <c:pt idx="65">
                  <c:v>-4654</c:v>
                </c:pt>
                <c:pt idx="66">
                  <c:v>-4260</c:v>
                </c:pt>
                <c:pt idx="67">
                  <c:v>-4260</c:v>
                </c:pt>
                <c:pt idx="68">
                  <c:v>-4260</c:v>
                </c:pt>
                <c:pt idx="69">
                  <c:v>-3216</c:v>
                </c:pt>
                <c:pt idx="70">
                  <c:v>-3063.5</c:v>
                </c:pt>
                <c:pt idx="71">
                  <c:v>-2753</c:v>
                </c:pt>
                <c:pt idx="72">
                  <c:v>-2438</c:v>
                </c:pt>
                <c:pt idx="73">
                  <c:v>-14</c:v>
                </c:pt>
                <c:pt idx="74">
                  <c:v>-6.5</c:v>
                </c:pt>
                <c:pt idx="75">
                  <c:v>-1</c:v>
                </c:pt>
                <c:pt idx="76">
                  <c:v>0</c:v>
                </c:pt>
                <c:pt idx="77">
                  <c:v>2418</c:v>
                </c:pt>
              </c:numCache>
            </c:numRef>
          </c:xVal>
          <c:yVal>
            <c:numRef>
              <c:f>'Active 1'!$L$21:$L$965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CC0-45A6-8EEF-B2C03DF9B6E4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1'!$D$21:$D$81</c:f>
                <c:numCache>
                  <c:formatCode>General</c:formatCode>
                  <c:ptCount val="61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  <c:pt idx="42">
                    <c:v>8.0000000000000002E-3</c:v>
                  </c:pt>
                  <c:pt idx="43">
                    <c:v>3.0999999999999999E-3</c:v>
                  </c:pt>
                  <c:pt idx="49">
                    <c:v>0</c:v>
                  </c:pt>
                  <c:pt idx="53">
                    <c:v>0</c:v>
                  </c:pt>
                  <c:pt idx="54">
                    <c:v>1.9E-3</c:v>
                  </c:pt>
                  <c:pt idx="55">
                    <c:v>1.6999999999999999E-3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'Active 1'!$D$21:$D$81</c:f>
                <c:numCache>
                  <c:formatCode>General</c:formatCode>
                  <c:ptCount val="61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  <c:pt idx="42">
                    <c:v>8.0000000000000002E-3</c:v>
                  </c:pt>
                  <c:pt idx="43">
                    <c:v>3.0999999999999999E-3</c:v>
                  </c:pt>
                  <c:pt idx="49">
                    <c:v>0</c:v>
                  </c:pt>
                  <c:pt idx="53">
                    <c:v>0</c:v>
                  </c:pt>
                  <c:pt idx="54">
                    <c:v>1.9E-3</c:v>
                  </c:pt>
                  <c:pt idx="55">
                    <c:v>1.6999999999999999E-3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1'!$F$21:$F$965</c:f>
              <c:numCache>
                <c:formatCode>General</c:formatCode>
                <c:ptCount val="945"/>
                <c:pt idx="0">
                  <c:v>-32190</c:v>
                </c:pt>
                <c:pt idx="1">
                  <c:v>-32035</c:v>
                </c:pt>
                <c:pt idx="2">
                  <c:v>-32034</c:v>
                </c:pt>
                <c:pt idx="3">
                  <c:v>-32008</c:v>
                </c:pt>
                <c:pt idx="4">
                  <c:v>-31914</c:v>
                </c:pt>
                <c:pt idx="5">
                  <c:v>-31680</c:v>
                </c:pt>
                <c:pt idx="6">
                  <c:v>-31464</c:v>
                </c:pt>
                <c:pt idx="7">
                  <c:v>-31437</c:v>
                </c:pt>
                <c:pt idx="8">
                  <c:v>-31437</c:v>
                </c:pt>
                <c:pt idx="9">
                  <c:v>-31015</c:v>
                </c:pt>
                <c:pt idx="10">
                  <c:v>-23592</c:v>
                </c:pt>
                <c:pt idx="11">
                  <c:v>-23525</c:v>
                </c:pt>
                <c:pt idx="12">
                  <c:v>-23235</c:v>
                </c:pt>
                <c:pt idx="13">
                  <c:v>-13372</c:v>
                </c:pt>
                <c:pt idx="14">
                  <c:v>-13372</c:v>
                </c:pt>
                <c:pt idx="15">
                  <c:v>-13371.5</c:v>
                </c:pt>
                <c:pt idx="16">
                  <c:v>-13371.5</c:v>
                </c:pt>
                <c:pt idx="17">
                  <c:v>-11423</c:v>
                </c:pt>
                <c:pt idx="18">
                  <c:v>-11410</c:v>
                </c:pt>
                <c:pt idx="19">
                  <c:v>-11410</c:v>
                </c:pt>
                <c:pt idx="20">
                  <c:v>-11080</c:v>
                </c:pt>
                <c:pt idx="21">
                  <c:v>-11014</c:v>
                </c:pt>
                <c:pt idx="22">
                  <c:v>-11014</c:v>
                </c:pt>
                <c:pt idx="23">
                  <c:v>-11014</c:v>
                </c:pt>
                <c:pt idx="24">
                  <c:v>-10685</c:v>
                </c:pt>
                <c:pt idx="25">
                  <c:v>-10618</c:v>
                </c:pt>
                <c:pt idx="26">
                  <c:v>-10248</c:v>
                </c:pt>
                <c:pt idx="27">
                  <c:v>-10248</c:v>
                </c:pt>
                <c:pt idx="28">
                  <c:v>-10248</c:v>
                </c:pt>
                <c:pt idx="29">
                  <c:v>-9826</c:v>
                </c:pt>
                <c:pt idx="30">
                  <c:v>-9826</c:v>
                </c:pt>
                <c:pt idx="31">
                  <c:v>-9826</c:v>
                </c:pt>
                <c:pt idx="32">
                  <c:v>-9826</c:v>
                </c:pt>
                <c:pt idx="33">
                  <c:v>-9826</c:v>
                </c:pt>
                <c:pt idx="34">
                  <c:v>-9826</c:v>
                </c:pt>
                <c:pt idx="35">
                  <c:v>-9826</c:v>
                </c:pt>
                <c:pt idx="36">
                  <c:v>-9826</c:v>
                </c:pt>
                <c:pt idx="37">
                  <c:v>-9826</c:v>
                </c:pt>
                <c:pt idx="38">
                  <c:v>-9761</c:v>
                </c:pt>
                <c:pt idx="39">
                  <c:v>-9101</c:v>
                </c:pt>
                <c:pt idx="40">
                  <c:v>-9088</c:v>
                </c:pt>
                <c:pt idx="41">
                  <c:v>-9075</c:v>
                </c:pt>
                <c:pt idx="42">
                  <c:v>-7913</c:v>
                </c:pt>
                <c:pt idx="43">
                  <c:v>-7464</c:v>
                </c:pt>
                <c:pt idx="44">
                  <c:v>-7464</c:v>
                </c:pt>
                <c:pt idx="45">
                  <c:v>-7464</c:v>
                </c:pt>
                <c:pt idx="46">
                  <c:v>-7464</c:v>
                </c:pt>
                <c:pt idx="47">
                  <c:v>-7464</c:v>
                </c:pt>
                <c:pt idx="48">
                  <c:v>-7464</c:v>
                </c:pt>
                <c:pt idx="49">
                  <c:v>-7464</c:v>
                </c:pt>
                <c:pt idx="50">
                  <c:v>-7464</c:v>
                </c:pt>
                <c:pt idx="51">
                  <c:v>-7464</c:v>
                </c:pt>
                <c:pt idx="52">
                  <c:v>-7033</c:v>
                </c:pt>
                <c:pt idx="53">
                  <c:v>-6725</c:v>
                </c:pt>
                <c:pt idx="54">
                  <c:v>-6634</c:v>
                </c:pt>
                <c:pt idx="55">
                  <c:v>-6370</c:v>
                </c:pt>
                <c:pt idx="56">
                  <c:v>-6342</c:v>
                </c:pt>
                <c:pt idx="57">
                  <c:v>-6183</c:v>
                </c:pt>
                <c:pt idx="58">
                  <c:v>-5867</c:v>
                </c:pt>
                <c:pt idx="59">
                  <c:v>-5867</c:v>
                </c:pt>
                <c:pt idx="60">
                  <c:v>-5867</c:v>
                </c:pt>
                <c:pt idx="61">
                  <c:v>-5867</c:v>
                </c:pt>
                <c:pt idx="62">
                  <c:v>-5867</c:v>
                </c:pt>
                <c:pt idx="63">
                  <c:v>-5471</c:v>
                </c:pt>
                <c:pt idx="64">
                  <c:v>-5088</c:v>
                </c:pt>
                <c:pt idx="65">
                  <c:v>-4654</c:v>
                </c:pt>
                <c:pt idx="66">
                  <c:v>-4260</c:v>
                </c:pt>
                <c:pt idx="67">
                  <c:v>-4260</c:v>
                </c:pt>
                <c:pt idx="68">
                  <c:v>-4260</c:v>
                </c:pt>
                <c:pt idx="69">
                  <c:v>-3216</c:v>
                </c:pt>
                <c:pt idx="70">
                  <c:v>-3063.5</c:v>
                </c:pt>
                <c:pt idx="71">
                  <c:v>-2753</c:v>
                </c:pt>
                <c:pt idx="72">
                  <c:v>-2438</c:v>
                </c:pt>
                <c:pt idx="73">
                  <c:v>-14</c:v>
                </c:pt>
                <c:pt idx="74">
                  <c:v>-6.5</c:v>
                </c:pt>
                <c:pt idx="75">
                  <c:v>-1</c:v>
                </c:pt>
                <c:pt idx="76">
                  <c:v>0</c:v>
                </c:pt>
                <c:pt idx="77">
                  <c:v>2418</c:v>
                </c:pt>
              </c:numCache>
            </c:numRef>
          </c:xVal>
          <c:yVal>
            <c:numRef>
              <c:f>'Active 1'!$M$21:$M$965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CC0-45A6-8EEF-B2C03DF9B6E4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1'!$D$21:$D$81</c:f>
                <c:numCache>
                  <c:formatCode>General</c:formatCode>
                  <c:ptCount val="61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  <c:pt idx="42">
                    <c:v>8.0000000000000002E-3</c:v>
                  </c:pt>
                  <c:pt idx="43">
                    <c:v>3.0999999999999999E-3</c:v>
                  </c:pt>
                  <c:pt idx="49">
                    <c:v>0</c:v>
                  </c:pt>
                  <c:pt idx="53">
                    <c:v>0</c:v>
                  </c:pt>
                  <c:pt idx="54">
                    <c:v>1.9E-3</c:v>
                  </c:pt>
                  <c:pt idx="55">
                    <c:v>1.6999999999999999E-3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'Active 1'!$D$21:$D$81</c:f>
                <c:numCache>
                  <c:formatCode>General</c:formatCode>
                  <c:ptCount val="61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  <c:pt idx="42">
                    <c:v>8.0000000000000002E-3</c:v>
                  </c:pt>
                  <c:pt idx="43">
                    <c:v>3.0999999999999999E-3</c:v>
                  </c:pt>
                  <c:pt idx="49">
                    <c:v>0</c:v>
                  </c:pt>
                  <c:pt idx="53">
                    <c:v>0</c:v>
                  </c:pt>
                  <c:pt idx="54">
                    <c:v>1.9E-3</c:v>
                  </c:pt>
                  <c:pt idx="55">
                    <c:v>1.6999999999999999E-3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1'!$F$21:$F$965</c:f>
              <c:numCache>
                <c:formatCode>General</c:formatCode>
                <c:ptCount val="945"/>
                <c:pt idx="0">
                  <c:v>-32190</c:v>
                </c:pt>
                <c:pt idx="1">
                  <c:v>-32035</c:v>
                </c:pt>
                <c:pt idx="2">
                  <c:v>-32034</c:v>
                </c:pt>
                <c:pt idx="3">
                  <c:v>-32008</c:v>
                </c:pt>
                <c:pt idx="4">
                  <c:v>-31914</c:v>
                </c:pt>
                <c:pt idx="5">
                  <c:v>-31680</c:v>
                </c:pt>
                <c:pt idx="6">
                  <c:v>-31464</c:v>
                </c:pt>
                <c:pt idx="7">
                  <c:v>-31437</c:v>
                </c:pt>
                <c:pt idx="8">
                  <c:v>-31437</c:v>
                </c:pt>
                <c:pt idx="9">
                  <c:v>-31015</c:v>
                </c:pt>
                <c:pt idx="10">
                  <c:v>-23592</c:v>
                </c:pt>
                <c:pt idx="11">
                  <c:v>-23525</c:v>
                </c:pt>
                <c:pt idx="12">
                  <c:v>-23235</c:v>
                </c:pt>
                <c:pt idx="13">
                  <c:v>-13372</c:v>
                </c:pt>
                <c:pt idx="14">
                  <c:v>-13372</c:v>
                </c:pt>
                <c:pt idx="15">
                  <c:v>-13371.5</c:v>
                </c:pt>
                <c:pt idx="16">
                  <c:v>-13371.5</c:v>
                </c:pt>
                <c:pt idx="17">
                  <c:v>-11423</c:v>
                </c:pt>
                <c:pt idx="18">
                  <c:v>-11410</c:v>
                </c:pt>
                <c:pt idx="19">
                  <c:v>-11410</c:v>
                </c:pt>
                <c:pt idx="20">
                  <c:v>-11080</c:v>
                </c:pt>
                <c:pt idx="21">
                  <c:v>-11014</c:v>
                </c:pt>
                <c:pt idx="22">
                  <c:v>-11014</c:v>
                </c:pt>
                <c:pt idx="23">
                  <c:v>-11014</c:v>
                </c:pt>
                <c:pt idx="24">
                  <c:v>-10685</c:v>
                </c:pt>
                <c:pt idx="25">
                  <c:v>-10618</c:v>
                </c:pt>
                <c:pt idx="26">
                  <c:v>-10248</c:v>
                </c:pt>
                <c:pt idx="27">
                  <c:v>-10248</c:v>
                </c:pt>
                <c:pt idx="28">
                  <c:v>-10248</c:v>
                </c:pt>
                <c:pt idx="29">
                  <c:v>-9826</c:v>
                </c:pt>
                <c:pt idx="30">
                  <c:v>-9826</c:v>
                </c:pt>
                <c:pt idx="31">
                  <c:v>-9826</c:v>
                </c:pt>
                <c:pt idx="32">
                  <c:v>-9826</c:v>
                </c:pt>
                <c:pt idx="33">
                  <c:v>-9826</c:v>
                </c:pt>
                <c:pt idx="34">
                  <c:v>-9826</c:v>
                </c:pt>
                <c:pt idx="35">
                  <c:v>-9826</c:v>
                </c:pt>
                <c:pt idx="36">
                  <c:v>-9826</c:v>
                </c:pt>
                <c:pt idx="37">
                  <c:v>-9826</c:v>
                </c:pt>
                <c:pt idx="38">
                  <c:v>-9761</c:v>
                </c:pt>
                <c:pt idx="39">
                  <c:v>-9101</c:v>
                </c:pt>
                <c:pt idx="40">
                  <c:v>-9088</c:v>
                </c:pt>
                <c:pt idx="41">
                  <c:v>-9075</c:v>
                </c:pt>
                <c:pt idx="42">
                  <c:v>-7913</c:v>
                </c:pt>
                <c:pt idx="43">
                  <c:v>-7464</c:v>
                </c:pt>
                <c:pt idx="44">
                  <c:v>-7464</c:v>
                </c:pt>
                <c:pt idx="45">
                  <c:v>-7464</c:v>
                </c:pt>
                <c:pt idx="46">
                  <c:v>-7464</c:v>
                </c:pt>
                <c:pt idx="47">
                  <c:v>-7464</c:v>
                </c:pt>
                <c:pt idx="48">
                  <c:v>-7464</c:v>
                </c:pt>
                <c:pt idx="49">
                  <c:v>-7464</c:v>
                </c:pt>
                <c:pt idx="50">
                  <c:v>-7464</c:v>
                </c:pt>
                <c:pt idx="51">
                  <c:v>-7464</c:v>
                </c:pt>
                <c:pt idx="52">
                  <c:v>-7033</c:v>
                </c:pt>
                <c:pt idx="53">
                  <c:v>-6725</c:v>
                </c:pt>
                <c:pt idx="54">
                  <c:v>-6634</c:v>
                </c:pt>
                <c:pt idx="55">
                  <c:v>-6370</c:v>
                </c:pt>
                <c:pt idx="56">
                  <c:v>-6342</c:v>
                </c:pt>
                <c:pt idx="57">
                  <c:v>-6183</c:v>
                </c:pt>
                <c:pt idx="58">
                  <c:v>-5867</c:v>
                </c:pt>
                <c:pt idx="59">
                  <c:v>-5867</c:v>
                </c:pt>
                <c:pt idx="60">
                  <c:v>-5867</c:v>
                </c:pt>
                <c:pt idx="61">
                  <c:v>-5867</c:v>
                </c:pt>
                <c:pt idx="62">
                  <c:v>-5867</c:v>
                </c:pt>
                <c:pt idx="63">
                  <c:v>-5471</c:v>
                </c:pt>
                <c:pt idx="64">
                  <c:v>-5088</c:v>
                </c:pt>
                <c:pt idx="65">
                  <c:v>-4654</c:v>
                </c:pt>
                <c:pt idx="66">
                  <c:v>-4260</c:v>
                </c:pt>
                <c:pt idx="67">
                  <c:v>-4260</c:v>
                </c:pt>
                <c:pt idx="68">
                  <c:v>-4260</c:v>
                </c:pt>
                <c:pt idx="69">
                  <c:v>-3216</c:v>
                </c:pt>
                <c:pt idx="70">
                  <c:v>-3063.5</c:v>
                </c:pt>
                <c:pt idx="71">
                  <c:v>-2753</c:v>
                </c:pt>
                <c:pt idx="72">
                  <c:v>-2438</c:v>
                </c:pt>
                <c:pt idx="73">
                  <c:v>-14</c:v>
                </c:pt>
                <c:pt idx="74">
                  <c:v>-6.5</c:v>
                </c:pt>
                <c:pt idx="75">
                  <c:v>-1</c:v>
                </c:pt>
                <c:pt idx="76">
                  <c:v>0</c:v>
                </c:pt>
                <c:pt idx="77">
                  <c:v>2418</c:v>
                </c:pt>
              </c:numCache>
            </c:numRef>
          </c:xVal>
          <c:yVal>
            <c:numRef>
              <c:f>'Active 1'!$N$21:$N$965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CC0-45A6-8EEF-B2C03DF9B6E4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Linear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1'!$F$21:$F$965</c:f>
              <c:numCache>
                <c:formatCode>General</c:formatCode>
                <c:ptCount val="945"/>
                <c:pt idx="0">
                  <c:v>-32190</c:v>
                </c:pt>
                <c:pt idx="1">
                  <c:v>-32035</c:v>
                </c:pt>
                <c:pt idx="2">
                  <c:v>-32034</c:v>
                </c:pt>
                <c:pt idx="3">
                  <c:v>-32008</c:v>
                </c:pt>
                <c:pt idx="4">
                  <c:v>-31914</c:v>
                </c:pt>
                <c:pt idx="5">
                  <c:v>-31680</c:v>
                </c:pt>
                <c:pt idx="6">
                  <c:v>-31464</c:v>
                </c:pt>
                <c:pt idx="7">
                  <c:v>-31437</c:v>
                </c:pt>
                <c:pt idx="8">
                  <c:v>-31437</c:v>
                </c:pt>
                <c:pt idx="9">
                  <c:v>-31015</c:v>
                </c:pt>
                <c:pt idx="10">
                  <c:v>-23592</c:v>
                </c:pt>
                <c:pt idx="11">
                  <c:v>-23525</c:v>
                </c:pt>
                <c:pt idx="12">
                  <c:v>-23235</c:v>
                </c:pt>
                <c:pt idx="13">
                  <c:v>-13372</c:v>
                </c:pt>
                <c:pt idx="14">
                  <c:v>-13372</c:v>
                </c:pt>
                <c:pt idx="15">
                  <c:v>-13371.5</c:v>
                </c:pt>
                <c:pt idx="16">
                  <c:v>-13371.5</c:v>
                </c:pt>
                <c:pt idx="17">
                  <c:v>-11423</c:v>
                </c:pt>
                <c:pt idx="18">
                  <c:v>-11410</c:v>
                </c:pt>
                <c:pt idx="19">
                  <c:v>-11410</c:v>
                </c:pt>
                <c:pt idx="20">
                  <c:v>-11080</c:v>
                </c:pt>
                <c:pt idx="21">
                  <c:v>-11014</c:v>
                </c:pt>
                <c:pt idx="22">
                  <c:v>-11014</c:v>
                </c:pt>
                <c:pt idx="23">
                  <c:v>-11014</c:v>
                </c:pt>
                <c:pt idx="24">
                  <c:v>-10685</c:v>
                </c:pt>
                <c:pt idx="25">
                  <c:v>-10618</c:v>
                </c:pt>
                <c:pt idx="26">
                  <c:v>-10248</c:v>
                </c:pt>
                <c:pt idx="27">
                  <c:v>-10248</c:v>
                </c:pt>
                <c:pt idx="28">
                  <c:v>-10248</c:v>
                </c:pt>
                <c:pt idx="29">
                  <c:v>-9826</c:v>
                </c:pt>
                <c:pt idx="30">
                  <c:v>-9826</c:v>
                </c:pt>
                <c:pt idx="31">
                  <c:v>-9826</c:v>
                </c:pt>
                <c:pt idx="32">
                  <c:v>-9826</c:v>
                </c:pt>
                <c:pt idx="33">
                  <c:v>-9826</c:v>
                </c:pt>
                <c:pt idx="34">
                  <c:v>-9826</c:v>
                </c:pt>
                <c:pt idx="35">
                  <c:v>-9826</c:v>
                </c:pt>
                <c:pt idx="36">
                  <c:v>-9826</c:v>
                </c:pt>
                <c:pt idx="37">
                  <c:v>-9826</c:v>
                </c:pt>
                <c:pt idx="38">
                  <c:v>-9761</c:v>
                </c:pt>
                <c:pt idx="39">
                  <c:v>-9101</c:v>
                </c:pt>
                <c:pt idx="40">
                  <c:v>-9088</c:v>
                </c:pt>
                <c:pt idx="41">
                  <c:v>-9075</c:v>
                </c:pt>
                <c:pt idx="42">
                  <c:v>-7913</c:v>
                </c:pt>
                <c:pt idx="43">
                  <c:v>-7464</c:v>
                </c:pt>
                <c:pt idx="44">
                  <c:v>-7464</c:v>
                </c:pt>
                <c:pt idx="45">
                  <c:v>-7464</c:v>
                </c:pt>
                <c:pt idx="46">
                  <c:v>-7464</c:v>
                </c:pt>
                <c:pt idx="47">
                  <c:v>-7464</c:v>
                </c:pt>
                <c:pt idx="48">
                  <c:v>-7464</c:v>
                </c:pt>
                <c:pt idx="49">
                  <c:v>-7464</c:v>
                </c:pt>
                <c:pt idx="50">
                  <c:v>-7464</c:v>
                </c:pt>
                <c:pt idx="51">
                  <c:v>-7464</c:v>
                </c:pt>
                <c:pt idx="52">
                  <c:v>-7033</c:v>
                </c:pt>
                <c:pt idx="53">
                  <c:v>-6725</c:v>
                </c:pt>
                <c:pt idx="54">
                  <c:v>-6634</c:v>
                </c:pt>
                <c:pt idx="55">
                  <c:v>-6370</c:v>
                </c:pt>
                <c:pt idx="56">
                  <c:v>-6342</c:v>
                </c:pt>
                <c:pt idx="57">
                  <c:v>-6183</c:v>
                </c:pt>
                <c:pt idx="58">
                  <c:v>-5867</c:v>
                </c:pt>
                <c:pt idx="59">
                  <c:v>-5867</c:v>
                </c:pt>
                <c:pt idx="60">
                  <c:v>-5867</c:v>
                </c:pt>
                <c:pt idx="61">
                  <c:v>-5867</c:v>
                </c:pt>
                <c:pt idx="62">
                  <c:v>-5867</c:v>
                </c:pt>
                <c:pt idx="63">
                  <c:v>-5471</c:v>
                </c:pt>
                <c:pt idx="64">
                  <c:v>-5088</c:v>
                </c:pt>
                <c:pt idx="65">
                  <c:v>-4654</c:v>
                </c:pt>
                <c:pt idx="66">
                  <c:v>-4260</c:v>
                </c:pt>
                <c:pt idx="67">
                  <c:v>-4260</c:v>
                </c:pt>
                <c:pt idx="68">
                  <c:v>-4260</c:v>
                </c:pt>
                <c:pt idx="69">
                  <c:v>-3216</c:v>
                </c:pt>
                <c:pt idx="70">
                  <c:v>-3063.5</c:v>
                </c:pt>
                <c:pt idx="71">
                  <c:v>-2753</c:v>
                </c:pt>
                <c:pt idx="72">
                  <c:v>-2438</c:v>
                </c:pt>
                <c:pt idx="73">
                  <c:v>-14</c:v>
                </c:pt>
                <c:pt idx="74">
                  <c:v>-6.5</c:v>
                </c:pt>
                <c:pt idx="75">
                  <c:v>-1</c:v>
                </c:pt>
                <c:pt idx="76">
                  <c:v>0</c:v>
                </c:pt>
                <c:pt idx="77">
                  <c:v>2418</c:v>
                </c:pt>
              </c:numCache>
            </c:numRef>
          </c:xVal>
          <c:yVal>
            <c:numRef>
              <c:f>'Active 1'!$O$21:$O$965</c:f>
              <c:numCache>
                <c:formatCode>General</c:formatCode>
                <c:ptCount val="945"/>
                <c:pt idx="0">
                  <c:v>-1.2234851305768357E-5</c:v>
                </c:pt>
                <c:pt idx="1">
                  <c:v>-1.0942543979062266E-5</c:v>
                </c:pt>
                <c:pt idx="2">
                  <c:v>-1.0934206512438322E-5</c:v>
                </c:pt>
                <c:pt idx="3">
                  <c:v>-1.0717432380216631E-5</c:v>
                </c:pt>
                <c:pt idx="4">
                  <c:v>-9.9337105175690437E-6</c:v>
                </c:pt>
                <c:pt idx="5">
                  <c:v>-7.9827433275739918E-6</c:v>
                </c:pt>
                <c:pt idx="6">
                  <c:v>-6.181850536809291E-6</c:v>
                </c:pt>
                <c:pt idx="7">
                  <c:v>-5.9567389379637102E-6</c:v>
                </c:pt>
                <c:pt idx="8">
                  <c:v>-5.9567389379637102E-6</c:v>
                </c:pt>
                <c:pt idx="9">
                  <c:v>-2.4383280226734829E-6</c:v>
                </c:pt>
                <c:pt idx="10">
                  <c:v>5.945068672661452E-5</c:v>
                </c:pt>
                <c:pt idx="11">
                  <c:v>6.0009296990416527E-5</c:v>
                </c:pt>
                <c:pt idx="12">
                  <c:v>6.2427162311350602E-5</c:v>
                </c:pt>
                <c:pt idx="13">
                  <c:v>1.4465959562298035E-4</c:v>
                </c:pt>
                <c:pt idx="14">
                  <c:v>1.4465959562298035E-4</c:v>
                </c:pt>
                <c:pt idx="15">
                  <c:v>1.446637643562923E-4</c:v>
                </c:pt>
                <c:pt idx="16">
                  <c:v>1.446637643562923E-4</c:v>
                </c:pt>
                <c:pt idx="17">
                  <c:v>1.60909318072982E-4</c:v>
                </c:pt>
                <c:pt idx="18">
                  <c:v>1.6101770513909285E-4</c:v>
                </c:pt>
                <c:pt idx="19">
                  <c:v>1.6101770513909285E-4</c:v>
                </c:pt>
                <c:pt idx="20">
                  <c:v>1.6376906912498332E-4</c:v>
                </c:pt>
                <c:pt idx="21">
                  <c:v>1.6431934192216141E-4</c:v>
                </c:pt>
                <c:pt idx="22">
                  <c:v>1.6431934192216141E-4</c:v>
                </c:pt>
                <c:pt idx="23">
                  <c:v>1.6431934192216141E-4</c:v>
                </c:pt>
                <c:pt idx="24">
                  <c:v>1.6706236844142797E-4</c:v>
                </c:pt>
                <c:pt idx="25">
                  <c:v>1.6762097870522998E-4</c:v>
                </c:pt>
                <c:pt idx="26">
                  <c:v>1.707058413560769E-4</c:v>
                </c:pt>
                <c:pt idx="27">
                  <c:v>1.707058413560769E-4</c:v>
                </c:pt>
                <c:pt idx="28">
                  <c:v>1.707058413560769E-4</c:v>
                </c:pt>
                <c:pt idx="29">
                  <c:v>1.7422425227136716E-4</c:v>
                </c:pt>
                <c:pt idx="30">
                  <c:v>1.7422425227136716E-4</c:v>
                </c:pt>
                <c:pt idx="31">
                  <c:v>1.7422425227136716E-4</c:v>
                </c:pt>
                <c:pt idx="32">
                  <c:v>1.7422425227136716E-4</c:v>
                </c:pt>
                <c:pt idx="33">
                  <c:v>1.7422425227136716E-4</c:v>
                </c:pt>
                <c:pt idx="34">
                  <c:v>1.7422425227136716E-4</c:v>
                </c:pt>
                <c:pt idx="35">
                  <c:v>1.7422425227136716E-4</c:v>
                </c:pt>
                <c:pt idx="36">
                  <c:v>1.7422425227136716E-4</c:v>
                </c:pt>
                <c:pt idx="37">
                  <c:v>1.7422425227136716E-4</c:v>
                </c:pt>
                <c:pt idx="38">
                  <c:v>1.7476618760192133E-4</c:v>
                </c:pt>
                <c:pt idx="39">
                  <c:v>1.8026891557370228E-4</c:v>
                </c:pt>
                <c:pt idx="40">
                  <c:v>1.8037730263981312E-4</c:v>
                </c:pt>
                <c:pt idx="41">
                  <c:v>1.8048568970592397E-4</c:v>
                </c:pt>
                <c:pt idx="42">
                  <c:v>1.9017382592290802E-4</c:v>
                </c:pt>
                <c:pt idx="43">
                  <c:v>1.9391734843704386E-4</c:v>
                </c:pt>
                <c:pt idx="44">
                  <c:v>1.9391734843704386E-4</c:v>
                </c:pt>
                <c:pt idx="45">
                  <c:v>1.9391734843704386E-4</c:v>
                </c:pt>
                <c:pt idx="46">
                  <c:v>1.9391734843704386E-4</c:v>
                </c:pt>
                <c:pt idx="47">
                  <c:v>1.9391734843704386E-4</c:v>
                </c:pt>
                <c:pt idx="48">
                  <c:v>1.9391734843704386E-4</c:v>
                </c:pt>
                <c:pt idx="49">
                  <c:v>1.9391734843704386E-4</c:v>
                </c:pt>
                <c:pt idx="50">
                  <c:v>1.9391734843704386E-4</c:v>
                </c:pt>
                <c:pt idx="51">
                  <c:v>1.9391734843704386E-4</c:v>
                </c:pt>
                <c:pt idx="52">
                  <c:v>1.9751079655194932E-4</c:v>
                </c:pt>
                <c:pt idx="53">
                  <c:v>2.0007873627211377E-4</c:v>
                </c:pt>
                <c:pt idx="54">
                  <c:v>2.0083744573488963E-4</c:v>
                </c:pt>
                <c:pt idx="55">
                  <c:v>2.0303853692360199E-4</c:v>
                </c:pt>
                <c:pt idx="56">
                  <c:v>2.0327198598907152E-4</c:v>
                </c:pt>
                <c:pt idx="57">
                  <c:v>2.0459764318227328E-4</c:v>
                </c:pt>
                <c:pt idx="58">
                  <c:v>2.0723228263542901E-4</c:v>
                </c:pt>
                <c:pt idx="59">
                  <c:v>2.0723228263542901E-4</c:v>
                </c:pt>
                <c:pt idx="60">
                  <c:v>2.0723228263542901E-4</c:v>
                </c:pt>
                <c:pt idx="61">
                  <c:v>2.0723228263542901E-4</c:v>
                </c:pt>
                <c:pt idx="62">
                  <c:v>2.0723228263542901E-4</c:v>
                </c:pt>
                <c:pt idx="63">
                  <c:v>2.1053391941849761E-4</c:v>
                </c:pt>
                <c:pt idx="64">
                  <c:v>2.1372716913545532E-4</c:v>
                </c:pt>
                <c:pt idx="65">
                  <c:v>2.1734562965023251E-4</c:v>
                </c:pt>
                <c:pt idx="66">
                  <c:v>2.2063059150005326E-4</c:v>
                </c:pt>
                <c:pt idx="67">
                  <c:v>2.2063059150005326E-4</c:v>
                </c:pt>
                <c:pt idx="68">
                  <c:v>2.2063059150005326E-4</c:v>
                </c:pt>
                <c:pt idx="69">
                  <c:v>2.2933490665541588E-4</c:v>
                </c:pt>
                <c:pt idx="70">
                  <c:v>2.3060637031556224E-4</c:v>
                </c:pt>
                <c:pt idx="71">
                  <c:v>2.3319515370228647E-4</c:v>
                </c:pt>
                <c:pt idx="72">
                  <c:v>2.3582145568881829E-4</c:v>
                </c:pt>
                <c:pt idx="73">
                  <c:v>2.5603147478517747E-4</c:v>
                </c:pt>
                <c:pt idx="74">
                  <c:v>2.5609400578485681E-4</c:v>
                </c:pt>
                <c:pt idx="75">
                  <c:v>2.5613986185128832E-4</c:v>
                </c:pt>
                <c:pt idx="76">
                  <c:v>2.5614819931791221E-4</c:v>
                </c:pt>
                <c:pt idx="77">
                  <c:v>2.763081936145279E-4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CC0-45A6-8EEF-B2C03DF9B6E4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strRef>
              <c:f>'Active 1'!$U$2:$U$42</c:f>
              <c:strCache>
                <c:ptCount val="37"/>
                <c:pt idx="18">
                  <c:v>BAD?</c:v>
                </c:pt>
                <c:pt idx="32">
                  <c:v>0.007300933</c:v>
                </c:pt>
                <c:pt idx="33">
                  <c:v>0.014300933</c:v>
                </c:pt>
                <c:pt idx="34">
                  <c:v>-0.16314405</c:v>
                </c:pt>
                <c:pt idx="35">
                  <c:v>-0.15614405</c:v>
                </c:pt>
                <c:pt idx="36">
                  <c:v>0.0137559</c:v>
                </c:pt>
              </c:strCache>
            </c:strRef>
          </c:xVal>
          <c:yVal>
            <c:numRef>
              <c:f>'Active 1'!$V$2:$V$42</c:f>
              <c:numCache>
                <c:formatCode>General</c:formatCode>
                <c:ptCount val="41"/>
                <c:pt idx="0">
                  <c:v>-30000</c:v>
                </c:pt>
                <c:pt idx="1">
                  <c:v>-29000</c:v>
                </c:pt>
                <c:pt idx="2">
                  <c:v>-28000</c:v>
                </c:pt>
                <c:pt idx="3">
                  <c:v>-27000</c:v>
                </c:pt>
                <c:pt idx="4">
                  <c:v>-26000</c:v>
                </c:pt>
                <c:pt idx="5">
                  <c:v>-25000</c:v>
                </c:pt>
                <c:pt idx="6">
                  <c:v>-24000</c:v>
                </c:pt>
                <c:pt idx="7">
                  <c:v>-23000</c:v>
                </c:pt>
                <c:pt idx="8">
                  <c:v>-22000</c:v>
                </c:pt>
                <c:pt idx="9">
                  <c:v>-21000</c:v>
                </c:pt>
                <c:pt idx="10">
                  <c:v>-20000</c:v>
                </c:pt>
                <c:pt idx="11">
                  <c:v>-19000</c:v>
                </c:pt>
                <c:pt idx="12">
                  <c:v>-18000</c:v>
                </c:pt>
                <c:pt idx="13">
                  <c:v>-17000</c:v>
                </c:pt>
                <c:pt idx="14">
                  <c:v>-16000</c:v>
                </c:pt>
                <c:pt idx="15">
                  <c:v>-15000</c:v>
                </c:pt>
                <c:pt idx="16">
                  <c:v>-14000</c:v>
                </c:pt>
                <c:pt idx="17">
                  <c:v>-13000</c:v>
                </c:pt>
                <c:pt idx="18">
                  <c:v>-12000</c:v>
                </c:pt>
                <c:pt idx="19">
                  <c:v>-11000</c:v>
                </c:pt>
                <c:pt idx="20">
                  <c:v>-10000</c:v>
                </c:pt>
                <c:pt idx="21">
                  <c:v>-9000</c:v>
                </c:pt>
                <c:pt idx="22">
                  <c:v>-8000</c:v>
                </c:pt>
                <c:pt idx="23">
                  <c:v>-7000</c:v>
                </c:pt>
                <c:pt idx="24">
                  <c:v>-6000</c:v>
                </c:pt>
                <c:pt idx="25">
                  <c:v>-5000</c:v>
                </c:pt>
                <c:pt idx="26">
                  <c:v>-4000</c:v>
                </c:pt>
                <c:pt idx="27">
                  <c:v>-3000</c:v>
                </c:pt>
                <c:pt idx="28">
                  <c:v>-2000</c:v>
                </c:pt>
                <c:pt idx="29">
                  <c:v>-1000</c:v>
                </c:pt>
                <c:pt idx="30">
                  <c:v>0</c:v>
                </c:pt>
                <c:pt idx="31">
                  <c:v>1000</c:v>
                </c:pt>
                <c:pt idx="32">
                  <c:v>2000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CC0-45A6-8EEF-B2C03DF9B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490912"/>
        <c:axId val="1"/>
      </c:scatterChart>
      <c:valAx>
        <c:axId val="777490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1993817619782"/>
              <c:y val="0.873113051200926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300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7279752704791345E-3"/>
              <c:y val="0.323263474240946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7490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8098918083462138E-2"/>
          <c:y val="0.9244725678172403"/>
          <c:w val="0.7635239567233385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V0500 Cyg - O-C Diagr.</a:t>
            </a:r>
          </a:p>
        </c:rich>
      </c:tx>
      <c:layout>
        <c:manualLayout>
          <c:xMode val="edge"/>
          <c:yMode val="edge"/>
          <c:x val="0.36996936528444779"/>
          <c:y val="1.4450867052023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61927109985057"/>
          <c:y val="8.6705324672208997E-2"/>
          <c:w val="0.86687372024486642"/>
          <c:h val="0.736995259713776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2'!$F$21:$F$966</c:f>
              <c:numCache>
                <c:formatCode>General</c:formatCode>
                <c:ptCount val="946"/>
                <c:pt idx="0">
                  <c:v>-753</c:v>
                </c:pt>
                <c:pt idx="1">
                  <c:v>-598</c:v>
                </c:pt>
                <c:pt idx="2">
                  <c:v>-597</c:v>
                </c:pt>
                <c:pt idx="3">
                  <c:v>-571</c:v>
                </c:pt>
                <c:pt idx="4">
                  <c:v>-477</c:v>
                </c:pt>
                <c:pt idx="5">
                  <c:v>-243</c:v>
                </c:pt>
                <c:pt idx="6">
                  <c:v>-27</c:v>
                </c:pt>
                <c:pt idx="7">
                  <c:v>0</c:v>
                </c:pt>
                <c:pt idx="8">
                  <c:v>0</c:v>
                </c:pt>
                <c:pt idx="9">
                  <c:v>422</c:v>
                </c:pt>
                <c:pt idx="10">
                  <c:v>7845</c:v>
                </c:pt>
                <c:pt idx="11">
                  <c:v>7912</c:v>
                </c:pt>
                <c:pt idx="12">
                  <c:v>8202</c:v>
                </c:pt>
                <c:pt idx="13">
                  <c:v>18065</c:v>
                </c:pt>
                <c:pt idx="14">
                  <c:v>18065</c:v>
                </c:pt>
                <c:pt idx="15">
                  <c:v>18065</c:v>
                </c:pt>
                <c:pt idx="16">
                  <c:v>18065</c:v>
                </c:pt>
                <c:pt idx="17">
                  <c:v>20014</c:v>
                </c:pt>
                <c:pt idx="18">
                  <c:v>20027</c:v>
                </c:pt>
                <c:pt idx="19">
                  <c:v>20027</c:v>
                </c:pt>
                <c:pt idx="20">
                  <c:v>20357</c:v>
                </c:pt>
                <c:pt idx="21">
                  <c:v>20423</c:v>
                </c:pt>
                <c:pt idx="22">
                  <c:v>20423</c:v>
                </c:pt>
                <c:pt idx="23">
                  <c:v>20423</c:v>
                </c:pt>
                <c:pt idx="24">
                  <c:v>20752</c:v>
                </c:pt>
                <c:pt idx="25">
                  <c:v>20819</c:v>
                </c:pt>
                <c:pt idx="26">
                  <c:v>21189</c:v>
                </c:pt>
                <c:pt idx="27">
                  <c:v>21189</c:v>
                </c:pt>
                <c:pt idx="28">
                  <c:v>21189</c:v>
                </c:pt>
                <c:pt idx="29">
                  <c:v>21611</c:v>
                </c:pt>
                <c:pt idx="30">
                  <c:v>21611</c:v>
                </c:pt>
                <c:pt idx="31">
                  <c:v>21611</c:v>
                </c:pt>
                <c:pt idx="32">
                  <c:v>21611</c:v>
                </c:pt>
                <c:pt idx="33">
                  <c:v>21611</c:v>
                </c:pt>
                <c:pt idx="34">
                  <c:v>21611</c:v>
                </c:pt>
                <c:pt idx="35">
                  <c:v>21611</c:v>
                </c:pt>
                <c:pt idx="36">
                  <c:v>21611</c:v>
                </c:pt>
                <c:pt idx="37">
                  <c:v>21611</c:v>
                </c:pt>
                <c:pt idx="38">
                  <c:v>21676</c:v>
                </c:pt>
                <c:pt idx="39">
                  <c:v>22336</c:v>
                </c:pt>
                <c:pt idx="40">
                  <c:v>22349</c:v>
                </c:pt>
                <c:pt idx="41">
                  <c:v>22362</c:v>
                </c:pt>
                <c:pt idx="42">
                  <c:v>23524</c:v>
                </c:pt>
                <c:pt idx="43">
                  <c:v>23973</c:v>
                </c:pt>
                <c:pt idx="44">
                  <c:v>23973</c:v>
                </c:pt>
                <c:pt idx="45">
                  <c:v>23973</c:v>
                </c:pt>
                <c:pt idx="46">
                  <c:v>23973</c:v>
                </c:pt>
                <c:pt idx="47">
                  <c:v>23973</c:v>
                </c:pt>
                <c:pt idx="48">
                  <c:v>23973</c:v>
                </c:pt>
                <c:pt idx="49">
                  <c:v>23973</c:v>
                </c:pt>
                <c:pt idx="50">
                  <c:v>23973</c:v>
                </c:pt>
                <c:pt idx="51">
                  <c:v>23973</c:v>
                </c:pt>
                <c:pt idx="52">
                  <c:v>23973</c:v>
                </c:pt>
                <c:pt idx="53">
                  <c:v>24404</c:v>
                </c:pt>
                <c:pt idx="54">
                  <c:v>24712</c:v>
                </c:pt>
                <c:pt idx="55">
                  <c:v>24803</c:v>
                </c:pt>
                <c:pt idx="56">
                  <c:v>25067</c:v>
                </c:pt>
                <c:pt idx="57">
                  <c:v>25095</c:v>
                </c:pt>
                <c:pt idx="58">
                  <c:v>25254</c:v>
                </c:pt>
                <c:pt idx="59">
                  <c:v>25570</c:v>
                </c:pt>
                <c:pt idx="60">
                  <c:v>25570</c:v>
                </c:pt>
                <c:pt idx="61">
                  <c:v>25570</c:v>
                </c:pt>
                <c:pt idx="62">
                  <c:v>25570</c:v>
                </c:pt>
                <c:pt idx="63">
                  <c:v>25570</c:v>
                </c:pt>
                <c:pt idx="64">
                  <c:v>25966</c:v>
                </c:pt>
                <c:pt idx="65">
                  <c:v>26349</c:v>
                </c:pt>
                <c:pt idx="66">
                  <c:v>26783</c:v>
                </c:pt>
                <c:pt idx="67">
                  <c:v>27177</c:v>
                </c:pt>
                <c:pt idx="68">
                  <c:v>27177</c:v>
                </c:pt>
                <c:pt idx="69">
                  <c:v>27177</c:v>
                </c:pt>
                <c:pt idx="70">
                  <c:v>28221</c:v>
                </c:pt>
                <c:pt idx="71">
                  <c:v>28373.5</c:v>
                </c:pt>
                <c:pt idx="72">
                  <c:v>28684</c:v>
                </c:pt>
                <c:pt idx="73">
                  <c:v>28999</c:v>
                </c:pt>
                <c:pt idx="74">
                  <c:v>31423</c:v>
                </c:pt>
                <c:pt idx="75">
                  <c:v>31430.5</c:v>
                </c:pt>
                <c:pt idx="76">
                  <c:v>31436</c:v>
                </c:pt>
                <c:pt idx="77">
                  <c:v>31437</c:v>
                </c:pt>
                <c:pt idx="78">
                  <c:v>33855</c:v>
                </c:pt>
              </c:numCache>
            </c:numRef>
          </c:xVal>
          <c:yVal>
            <c:numRef>
              <c:f>'Active 2'!$H$21:$H$966</c:f>
              <c:numCache>
                <c:formatCode>General</c:formatCode>
                <c:ptCount val="946"/>
                <c:pt idx="0">
                  <c:v>2.2666474094876321E-2</c:v>
                </c:pt>
                <c:pt idx="1">
                  <c:v>-1.8052388437354239E-2</c:v>
                </c:pt>
                <c:pt idx="2">
                  <c:v>2.7723618903110037E-2</c:v>
                </c:pt>
                <c:pt idx="3">
                  <c:v>-2.3100190297554946E-2</c:v>
                </c:pt>
                <c:pt idx="4">
                  <c:v>2.84449952232535E-3</c:v>
                </c:pt>
                <c:pt idx="5">
                  <c:v>-2.3569783261336852E-2</c:v>
                </c:pt>
                <c:pt idx="6">
                  <c:v>5.0478018602007069E-3</c:v>
                </c:pt>
                <c:pt idx="7">
                  <c:v>0</c:v>
                </c:pt>
                <c:pt idx="8">
                  <c:v>1.0000000002037268E-3</c:v>
                </c:pt>
                <c:pt idx="9">
                  <c:v>1.0475096853042487E-2</c:v>
                </c:pt>
                <c:pt idx="10">
                  <c:v>-8.1222429311310407E-2</c:v>
                </c:pt>
                <c:pt idx="11">
                  <c:v>-8.2229937637748662E-2</c:v>
                </c:pt>
                <c:pt idx="12">
                  <c:v>-8.4187809465220198E-2</c:v>
                </c:pt>
                <c:pt idx="15">
                  <c:v>0.12057257035485236</c:v>
                </c:pt>
                <c:pt idx="16">
                  <c:v>0.12757257035264047</c:v>
                </c:pt>
                <c:pt idx="17">
                  <c:v>-0.16598912687186385</c:v>
                </c:pt>
                <c:pt idx="18">
                  <c:v>-0.17390103146317415</c:v>
                </c:pt>
                <c:pt idx="19">
                  <c:v>-0.1729010314666084</c:v>
                </c:pt>
                <c:pt idx="20">
                  <c:v>-0.17581860975042218</c:v>
                </c:pt>
                <c:pt idx="21">
                  <c:v>-0.1846021254095831</c:v>
                </c:pt>
                <c:pt idx="31">
                  <c:v>-0.17670540725521278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78-4C6C-8785-A95DDA31A15E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2'!$D$21:$D$966</c:f>
                <c:numCache>
                  <c:formatCode>General</c:formatCode>
                  <c:ptCount val="946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  <c:pt idx="42">
                    <c:v>8.0000000000000002E-3</c:v>
                  </c:pt>
                  <c:pt idx="43">
                    <c:v>3.0999999999999999E-3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1.9E-3</c:v>
                  </c:pt>
                  <c:pt idx="56">
                    <c:v>1.6999999999999999E-3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6.9999999999999999E-4</c:v>
                  </c:pt>
                  <c:pt idx="72">
                    <c:v>1.6999999999999999E-3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5.9999999999999995E-4</c:v>
                  </c:pt>
                  <c:pt idx="76">
                    <c:v>4.0000000000000002E-4</c:v>
                  </c:pt>
                  <c:pt idx="77">
                    <c:v>8.9999999999999998E-4</c:v>
                  </c:pt>
                  <c:pt idx="78">
                    <c:v>5.9999999999999995E-4</c:v>
                  </c:pt>
                </c:numCache>
              </c:numRef>
            </c:plus>
            <c:minus>
              <c:numRef>
                <c:f>'Active 2'!$D$21:$D$966</c:f>
                <c:numCache>
                  <c:formatCode>General</c:formatCode>
                  <c:ptCount val="946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  <c:pt idx="42">
                    <c:v>8.0000000000000002E-3</c:v>
                  </c:pt>
                  <c:pt idx="43">
                    <c:v>3.0999999999999999E-3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1.9E-3</c:v>
                  </c:pt>
                  <c:pt idx="56">
                    <c:v>1.6999999999999999E-3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6.9999999999999999E-4</c:v>
                  </c:pt>
                  <c:pt idx="72">
                    <c:v>1.6999999999999999E-3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5.9999999999999995E-4</c:v>
                  </c:pt>
                  <c:pt idx="76">
                    <c:v>4.0000000000000002E-4</c:v>
                  </c:pt>
                  <c:pt idx="77">
                    <c:v>8.9999999999999998E-4</c:v>
                  </c:pt>
                  <c:pt idx="7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2'!$F$21:$F$966</c:f>
              <c:numCache>
                <c:formatCode>General</c:formatCode>
                <c:ptCount val="946"/>
                <c:pt idx="0">
                  <c:v>-753</c:v>
                </c:pt>
                <c:pt idx="1">
                  <c:v>-598</c:v>
                </c:pt>
                <c:pt idx="2">
                  <c:v>-597</c:v>
                </c:pt>
                <c:pt idx="3">
                  <c:v>-571</c:v>
                </c:pt>
                <c:pt idx="4">
                  <c:v>-477</c:v>
                </c:pt>
                <c:pt idx="5">
                  <c:v>-243</c:v>
                </c:pt>
                <c:pt idx="6">
                  <c:v>-27</c:v>
                </c:pt>
                <c:pt idx="7">
                  <c:v>0</c:v>
                </c:pt>
                <c:pt idx="8">
                  <c:v>0</c:v>
                </c:pt>
                <c:pt idx="9">
                  <c:v>422</c:v>
                </c:pt>
                <c:pt idx="10">
                  <c:v>7845</c:v>
                </c:pt>
                <c:pt idx="11">
                  <c:v>7912</c:v>
                </c:pt>
                <c:pt idx="12">
                  <c:v>8202</c:v>
                </c:pt>
                <c:pt idx="13">
                  <c:v>18065</c:v>
                </c:pt>
                <c:pt idx="14">
                  <c:v>18065</c:v>
                </c:pt>
                <c:pt idx="15">
                  <c:v>18065</c:v>
                </c:pt>
                <c:pt idx="16">
                  <c:v>18065</c:v>
                </c:pt>
                <c:pt idx="17">
                  <c:v>20014</c:v>
                </c:pt>
                <c:pt idx="18">
                  <c:v>20027</c:v>
                </c:pt>
                <c:pt idx="19">
                  <c:v>20027</c:v>
                </c:pt>
                <c:pt idx="20">
                  <c:v>20357</c:v>
                </c:pt>
                <c:pt idx="21">
                  <c:v>20423</c:v>
                </c:pt>
                <c:pt idx="22">
                  <c:v>20423</c:v>
                </c:pt>
                <c:pt idx="23">
                  <c:v>20423</c:v>
                </c:pt>
                <c:pt idx="24">
                  <c:v>20752</c:v>
                </c:pt>
                <c:pt idx="25">
                  <c:v>20819</c:v>
                </c:pt>
                <c:pt idx="26">
                  <c:v>21189</c:v>
                </c:pt>
                <c:pt idx="27">
                  <c:v>21189</c:v>
                </c:pt>
                <c:pt idx="28">
                  <c:v>21189</c:v>
                </c:pt>
                <c:pt idx="29">
                  <c:v>21611</c:v>
                </c:pt>
                <c:pt idx="30">
                  <c:v>21611</c:v>
                </c:pt>
                <c:pt idx="31">
                  <c:v>21611</c:v>
                </c:pt>
                <c:pt idx="32">
                  <c:v>21611</c:v>
                </c:pt>
                <c:pt idx="33">
                  <c:v>21611</c:v>
                </c:pt>
                <c:pt idx="34">
                  <c:v>21611</c:v>
                </c:pt>
                <c:pt idx="35">
                  <c:v>21611</c:v>
                </c:pt>
                <c:pt idx="36">
                  <c:v>21611</c:v>
                </c:pt>
                <c:pt idx="37">
                  <c:v>21611</c:v>
                </c:pt>
                <c:pt idx="38">
                  <c:v>21676</c:v>
                </c:pt>
                <c:pt idx="39">
                  <c:v>22336</c:v>
                </c:pt>
                <c:pt idx="40">
                  <c:v>22349</c:v>
                </c:pt>
                <c:pt idx="41">
                  <c:v>22362</c:v>
                </c:pt>
                <c:pt idx="42">
                  <c:v>23524</c:v>
                </c:pt>
                <c:pt idx="43">
                  <c:v>23973</c:v>
                </c:pt>
                <c:pt idx="44">
                  <c:v>23973</c:v>
                </c:pt>
                <c:pt idx="45">
                  <c:v>23973</c:v>
                </c:pt>
                <c:pt idx="46">
                  <c:v>23973</c:v>
                </c:pt>
                <c:pt idx="47">
                  <c:v>23973</c:v>
                </c:pt>
                <c:pt idx="48">
                  <c:v>23973</c:v>
                </c:pt>
                <c:pt idx="49">
                  <c:v>23973</c:v>
                </c:pt>
                <c:pt idx="50">
                  <c:v>23973</c:v>
                </c:pt>
                <c:pt idx="51">
                  <c:v>23973</c:v>
                </c:pt>
                <c:pt idx="52">
                  <c:v>23973</c:v>
                </c:pt>
                <c:pt idx="53">
                  <c:v>24404</c:v>
                </c:pt>
                <c:pt idx="54">
                  <c:v>24712</c:v>
                </c:pt>
                <c:pt idx="55">
                  <c:v>24803</c:v>
                </c:pt>
                <c:pt idx="56">
                  <c:v>25067</c:v>
                </c:pt>
                <c:pt idx="57">
                  <c:v>25095</c:v>
                </c:pt>
                <c:pt idx="58">
                  <c:v>25254</c:v>
                </c:pt>
                <c:pt idx="59">
                  <c:v>25570</c:v>
                </c:pt>
                <c:pt idx="60">
                  <c:v>25570</c:v>
                </c:pt>
                <c:pt idx="61">
                  <c:v>25570</c:v>
                </c:pt>
                <c:pt idx="62">
                  <c:v>25570</c:v>
                </c:pt>
                <c:pt idx="63">
                  <c:v>25570</c:v>
                </c:pt>
                <c:pt idx="64">
                  <c:v>25966</c:v>
                </c:pt>
                <c:pt idx="65">
                  <c:v>26349</c:v>
                </c:pt>
                <c:pt idx="66">
                  <c:v>26783</c:v>
                </c:pt>
                <c:pt idx="67">
                  <c:v>27177</c:v>
                </c:pt>
                <c:pt idx="68">
                  <c:v>27177</c:v>
                </c:pt>
                <c:pt idx="69">
                  <c:v>27177</c:v>
                </c:pt>
                <c:pt idx="70">
                  <c:v>28221</c:v>
                </c:pt>
                <c:pt idx="71">
                  <c:v>28373.5</c:v>
                </c:pt>
                <c:pt idx="72">
                  <c:v>28684</c:v>
                </c:pt>
                <c:pt idx="73">
                  <c:v>28999</c:v>
                </c:pt>
                <c:pt idx="74">
                  <c:v>31423</c:v>
                </c:pt>
                <c:pt idx="75">
                  <c:v>31430.5</c:v>
                </c:pt>
                <c:pt idx="76">
                  <c:v>31436</c:v>
                </c:pt>
                <c:pt idx="77">
                  <c:v>31437</c:v>
                </c:pt>
                <c:pt idx="78">
                  <c:v>33855</c:v>
                </c:pt>
              </c:numCache>
            </c:numRef>
          </c:xVal>
          <c:yVal>
            <c:numRef>
              <c:f>'Active 2'!$I$21:$I$966</c:f>
              <c:numCache>
                <c:formatCode>General</c:formatCode>
                <c:ptCount val="946"/>
                <c:pt idx="22">
                  <c:v>-0.18260212540917564</c:v>
                </c:pt>
                <c:pt idx="23">
                  <c:v>-0.17260212540713837</c:v>
                </c:pt>
                <c:pt idx="24">
                  <c:v>-0.17829571103357011</c:v>
                </c:pt>
                <c:pt idx="25">
                  <c:v>-0.18530321935395477</c:v>
                </c:pt>
                <c:pt idx="26">
                  <c:v>-0.1801805041031912</c:v>
                </c:pt>
                <c:pt idx="27">
                  <c:v>-0.14918050410051364</c:v>
                </c:pt>
                <c:pt idx="28">
                  <c:v>-0.1481805041039479</c:v>
                </c:pt>
                <c:pt idx="29">
                  <c:v>-0.1917054072546307</c:v>
                </c:pt>
                <c:pt idx="30">
                  <c:v>-0.18270540724915918</c:v>
                </c:pt>
                <c:pt idx="32">
                  <c:v>-0.17670540725521278</c:v>
                </c:pt>
                <c:pt idx="33">
                  <c:v>-0.17570540725137107</c:v>
                </c:pt>
                <c:pt idx="34">
                  <c:v>-0.17370540725096362</c:v>
                </c:pt>
                <c:pt idx="35">
                  <c:v>-0.17170540725055616</c:v>
                </c:pt>
                <c:pt idx="37">
                  <c:v>-0.16470540725276805</c:v>
                </c:pt>
                <c:pt idx="38">
                  <c:v>-0.17826493024767842</c:v>
                </c:pt>
                <c:pt idx="42">
                  <c:v>-0.18720336865953868</c:v>
                </c:pt>
                <c:pt idx="47">
                  <c:v>-0.1807760736628552</c:v>
                </c:pt>
                <c:pt idx="49">
                  <c:v>-0.177776073665882</c:v>
                </c:pt>
                <c:pt idx="59">
                  <c:v>-0.18949235404579667</c:v>
                </c:pt>
                <c:pt idx="60">
                  <c:v>-0.18749235404538922</c:v>
                </c:pt>
                <c:pt idx="61">
                  <c:v>-0.18449235404841602</c:v>
                </c:pt>
                <c:pt idx="62">
                  <c:v>-0.18249235404800856</c:v>
                </c:pt>
                <c:pt idx="63">
                  <c:v>-0.18249235404800856</c:v>
                </c:pt>
                <c:pt idx="64">
                  <c:v>-0.18019344799540704</c:v>
                </c:pt>
                <c:pt idx="65">
                  <c:v>-0.18298263734322973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78-4C6C-8785-A95DDA31A15E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2'!$D$21:$D$59</c:f>
                <c:numCache>
                  <c:formatCode>General</c:formatCode>
                  <c:ptCount val="39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'Active 2'!$D$21:$D$59</c:f>
                <c:numCache>
                  <c:formatCode>General</c:formatCode>
                  <c:ptCount val="39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2'!$F$21:$F$966</c:f>
              <c:numCache>
                <c:formatCode>General</c:formatCode>
                <c:ptCount val="946"/>
                <c:pt idx="0">
                  <c:v>-753</c:v>
                </c:pt>
                <c:pt idx="1">
                  <c:v>-598</c:v>
                </c:pt>
                <c:pt idx="2">
                  <c:v>-597</c:v>
                </c:pt>
                <c:pt idx="3">
                  <c:v>-571</c:v>
                </c:pt>
                <c:pt idx="4">
                  <c:v>-477</c:v>
                </c:pt>
                <c:pt idx="5">
                  <c:v>-243</c:v>
                </c:pt>
                <c:pt idx="6">
                  <c:v>-27</c:v>
                </c:pt>
                <c:pt idx="7">
                  <c:v>0</c:v>
                </c:pt>
                <c:pt idx="8">
                  <c:v>0</c:v>
                </c:pt>
                <c:pt idx="9">
                  <c:v>422</c:v>
                </c:pt>
                <c:pt idx="10">
                  <c:v>7845</c:v>
                </c:pt>
                <c:pt idx="11">
                  <c:v>7912</c:v>
                </c:pt>
                <c:pt idx="12">
                  <c:v>8202</c:v>
                </c:pt>
                <c:pt idx="13">
                  <c:v>18065</c:v>
                </c:pt>
                <c:pt idx="14">
                  <c:v>18065</c:v>
                </c:pt>
                <c:pt idx="15">
                  <c:v>18065</c:v>
                </c:pt>
                <c:pt idx="16">
                  <c:v>18065</c:v>
                </c:pt>
                <c:pt idx="17">
                  <c:v>20014</c:v>
                </c:pt>
                <c:pt idx="18">
                  <c:v>20027</c:v>
                </c:pt>
                <c:pt idx="19">
                  <c:v>20027</c:v>
                </c:pt>
                <c:pt idx="20">
                  <c:v>20357</c:v>
                </c:pt>
                <c:pt idx="21">
                  <c:v>20423</c:v>
                </c:pt>
                <c:pt idx="22">
                  <c:v>20423</c:v>
                </c:pt>
                <c:pt idx="23">
                  <c:v>20423</c:v>
                </c:pt>
                <c:pt idx="24">
                  <c:v>20752</c:v>
                </c:pt>
                <c:pt idx="25">
                  <c:v>20819</c:v>
                </c:pt>
                <c:pt idx="26">
                  <c:v>21189</c:v>
                </c:pt>
                <c:pt idx="27">
                  <c:v>21189</c:v>
                </c:pt>
                <c:pt idx="28">
                  <c:v>21189</c:v>
                </c:pt>
                <c:pt idx="29">
                  <c:v>21611</c:v>
                </c:pt>
                <c:pt idx="30">
                  <c:v>21611</c:v>
                </c:pt>
                <c:pt idx="31">
                  <c:v>21611</c:v>
                </c:pt>
                <c:pt idx="32">
                  <c:v>21611</c:v>
                </c:pt>
                <c:pt idx="33">
                  <c:v>21611</c:v>
                </c:pt>
                <c:pt idx="34">
                  <c:v>21611</c:v>
                </c:pt>
                <c:pt idx="35">
                  <c:v>21611</c:v>
                </c:pt>
                <c:pt idx="36">
                  <c:v>21611</c:v>
                </c:pt>
                <c:pt idx="37">
                  <c:v>21611</c:v>
                </c:pt>
                <c:pt idx="38">
                  <c:v>21676</c:v>
                </c:pt>
                <c:pt idx="39">
                  <c:v>22336</c:v>
                </c:pt>
                <c:pt idx="40">
                  <c:v>22349</c:v>
                </c:pt>
                <c:pt idx="41">
                  <c:v>22362</c:v>
                </c:pt>
                <c:pt idx="42">
                  <c:v>23524</c:v>
                </c:pt>
                <c:pt idx="43">
                  <c:v>23973</c:v>
                </c:pt>
                <c:pt idx="44">
                  <c:v>23973</c:v>
                </c:pt>
                <c:pt idx="45">
                  <c:v>23973</c:v>
                </c:pt>
                <c:pt idx="46">
                  <c:v>23973</c:v>
                </c:pt>
                <c:pt idx="47">
                  <c:v>23973</c:v>
                </c:pt>
                <c:pt idx="48">
                  <c:v>23973</c:v>
                </c:pt>
                <c:pt idx="49">
                  <c:v>23973</c:v>
                </c:pt>
                <c:pt idx="50">
                  <c:v>23973</c:v>
                </c:pt>
                <c:pt idx="51">
                  <c:v>23973</c:v>
                </c:pt>
                <c:pt idx="52">
                  <c:v>23973</c:v>
                </c:pt>
                <c:pt idx="53">
                  <c:v>24404</c:v>
                </c:pt>
                <c:pt idx="54">
                  <c:v>24712</c:v>
                </c:pt>
                <c:pt idx="55">
                  <c:v>24803</c:v>
                </c:pt>
                <c:pt idx="56">
                  <c:v>25067</c:v>
                </c:pt>
                <c:pt idx="57">
                  <c:v>25095</c:v>
                </c:pt>
                <c:pt idx="58">
                  <c:v>25254</c:v>
                </c:pt>
                <c:pt idx="59">
                  <c:v>25570</c:v>
                </c:pt>
                <c:pt idx="60">
                  <c:v>25570</c:v>
                </c:pt>
                <c:pt idx="61">
                  <c:v>25570</c:v>
                </c:pt>
                <c:pt idx="62">
                  <c:v>25570</c:v>
                </c:pt>
                <c:pt idx="63">
                  <c:v>25570</c:v>
                </c:pt>
                <c:pt idx="64">
                  <c:v>25966</c:v>
                </c:pt>
                <c:pt idx="65">
                  <c:v>26349</c:v>
                </c:pt>
                <c:pt idx="66">
                  <c:v>26783</c:v>
                </c:pt>
                <c:pt idx="67">
                  <c:v>27177</c:v>
                </c:pt>
                <c:pt idx="68">
                  <c:v>27177</c:v>
                </c:pt>
                <c:pt idx="69">
                  <c:v>27177</c:v>
                </c:pt>
                <c:pt idx="70">
                  <c:v>28221</c:v>
                </c:pt>
                <c:pt idx="71">
                  <c:v>28373.5</c:v>
                </c:pt>
                <c:pt idx="72">
                  <c:v>28684</c:v>
                </c:pt>
                <c:pt idx="73">
                  <c:v>28999</c:v>
                </c:pt>
                <c:pt idx="74">
                  <c:v>31423</c:v>
                </c:pt>
                <c:pt idx="75">
                  <c:v>31430.5</c:v>
                </c:pt>
                <c:pt idx="76">
                  <c:v>31436</c:v>
                </c:pt>
                <c:pt idx="77">
                  <c:v>31437</c:v>
                </c:pt>
                <c:pt idx="78">
                  <c:v>33855</c:v>
                </c:pt>
              </c:numCache>
            </c:numRef>
          </c:xVal>
          <c:yVal>
            <c:numRef>
              <c:f>'Active 2'!$J$21:$J$966</c:f>
              <c:numCache>
                <c:formatCode>General</c:formatCode>
                <c:ptCount val="946"/>
                <c:pt idx="36">
                  <c:v>-0.16870540725358296</c:v>
                </c:pt>
                <c:pt idx="39">
                  <c:v>-0.18390008682035841</c:v>
                </c:pt>
                <c:pt idx="40">
                  <c:v>-0.18361199141509132</c:v>
                </c:pt>
                <c:pt idx="41">
                  <c:v>-0.18222389602306066</c:v>
                </c:pt>
                <c:pt idx="44">
                  <c:v>-0.18357607366488082</c:v>
                </c:pt>
                <c:pt idx="45">
                  <c:v>-0.18217607366386801</c:v>
                </c:pt>
                <c:pt idx="46">
                  <c:v>-0.1807760736628552</c:v>
                </c:pt>
                <c:pt idx="48">
                  <c:v>-0.17797607366810553</c:v>
                </c:pt>
                <c:pt idx="50">
                  <c:v>-0.17727607366396114</c:v>
                </c:pt>
                <c:pt idx="51">
                  <c:v>-0.1766760736645665</c:v>
                </c:pt>
                <c:pt idx="52">
                  <c:v>-0.17547607366577722</c:v>
                </c:pt>
                <c:pt idx="53">
                  <c:v>-0.17717027441540267</c:v>
                </c:pt>
                <c:pt idx="58">
                  <c:v>-0.1840106730160187</c:v>
                </c:pt>
                <c:pt idx="67">
                  <c:v>-0.18514856104593491</c:v>
                </c:pt>
                <c:pt idx="70">
                  <c:v>-0.18439689963270212</c:v>
                </c:pt>
                <c:pt idx="71">
                  <c:v>-0.18375578050472541</c:v>
                </c:pt>
                <c:pt idx="72">
                  <c:v>-0.19300550189655041</c:v>
                </c:pt>
                <c:pt idx="73">
                  <c:v>-0.18516319026821293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78-4C6C-8785-A95DDA31A15E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2'!$D$21:$D$82</c:f>
                <c:numCache>
                  <c:formatCode>General</c:formatCode>
                  <c:ptCount val="62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  <c:pt idx="42">
                    <c:v>8.0000000000000002E-3</c:v>
                  </c:pt>
                  <c:pt idx="43">
                    <c:v>3.0999999999999999E-3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1.9E-3</c:v>
                  </c:pt>
                  <c:pt idx="56">
                    <c:v>1.6999999999999999E-3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'Active 2'!$D$21:$D$82</c:f>
                <c:numCache>
                  <c:formatCode>General</c:formatCode>
                  <c:ptCount val="62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  <c:pt idx="42">
                    <c:v>8.0000000000000002E-3</c:v>
                  </c:pt>
                  <c:pt idx="43">
                    <c:v>3.0999999999999999E-3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1.9E-3</c:v>
                  </c:pt>
                  <c:pt idx="56">
                    <c:v>1.6999999999999999E-3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2'!$F$21:$F$966</c:f>
              <c:numCache>
                <c:formatCode>General</c:formatCode>
                <c:ptCount val="946"/>
                <c:pt idx="0">
                  <c:v>-753</c:v>
                </c:pt>
                <c:pt idx="1">
                  <c:v>-598</c:v>
                </c:pt>
                <c:pt idx="2">
                  <c:v>-597</c:v>
                </c:pt>
                <c:pt idx="3">
                  <c:v>-571</c:v>
                </c:pt>
                <c:pt idx="4">
                  <c:v>-477</c:v>
                </c:pt>
                <c:pt idx="5">
                  <c:v>-243</c:v>
                </c:pt>
                <c:pt idx="6">
                  <c:v>-27</c:v>
                </c:pt>
                <c:pt idx="7">
                  <c:v>0</c:v>
                </c:pt>
                <c:pt idx="8">
                  <c:v>0</c:v>
                </c:pt>
                <c:pt idx="9">
                  <c:v>422</c:v>
                </c:pt>
                <c:pt idx="10">
                  <c:v>7845</c:v>
                </c:pt>
                <c:pt idx="11">
                  <c:v>7912</c:v>
                </c:pt>
                <c:pt idx="12">
                  <c:v>8202</c:v>
                </c:pt>
                <c:pt idx="13">
                  <c:v>18065</c:v>
                </c:pt>
                <c:pt idx="14">
                  <c:v>18065</c:v>
                </c:pt>
                <c:pt idx="15">
                  <c:v>18065</c:v>
                </c:pt>
                <c:pt idx="16">
                  <c:v>18065</c:v>
                </c:pt>
                <c:pt idx="17">
                  <c:v>20014</c:v>
                </c:pt>
                <c:pt idx="18">
                  <c:v>20027</c:v>
                </c:pt>
                <c:pt idx="19">
                  <c:v>20027</c:v>
                </c:pt>
                <c:pt idx="20">
                  <c:v>20357</c:v>
                </c:pt>
                <c:pt idx="21">
                  <c:v>20423</c:v>
                </c:pt>
                <c:pt idx="22">
                  <c:v>20423</c:v>
                </c:pt>
                <c:pt idx="23">
                  <c:v>20423</c:v>
                </c:pt>
                <c:pt idx="24">
                  <c:v>20752</c:v>
                </c:pt>
                <c:pt idx="25">
                  <c:v>20819</c:v>
                </c:pt>
                <c:pt idx="26">
                  <c:v>21189</c:v>
                </c:pt>
                <c:pt idx="27">
                  <c:v>21189</c:v>
                </c:pt>
                <c:pt idx="28">
                  <c:v>21189</c:v>
                </c:pt>
                <c:pt idx="29">
                  <c:v>21611</c:v>
                </c:pt>
                <c:pt idx="30">
                  <c:v>21611</c:v>
                </c:pt>
                <c:pt idx="31">
                  <c:v>21611</c:v>
                </c:pt>
                <c:pt idx="32">
                  <c:v>21611</c:v>
                </c:pt>
                <c:pt idx="33">
                  <c:v>21611</c:v>
                </c:pt>
                <c:pt idx="34">
                  <c:v>21611</c:v>
                </c:pt>
                <c:pt idx="35">
                  <c:v>21611</c:v>
                </c:pt>
                <c:pt idx="36">
                  <c:v>21611</c:v>
                </c:pt>
                <c:pt idx="37">
                  <c:v>21611</c:v>
                </c:pt>
                <c:pt idx="38">
                  <c:v>21676</c:v>
                </c:pt>
                <c:pt idx="39">
                  <c:v>22336</c:v>
                </c:pt>
                <c:pt idx="40">
                  <c:v>22349</c:v>
                </c:pt>
                <c:pt idx="41">
                  <c:v>22362</c:v>
                </c:pt>
                <c:pt idx="42">
                  <c:v>23524</c:v>
                </c:pt>
                <c:pt idx="43">
                  <c:v>23973</c:v>
                </c:pt>
                <c:pt idx="44">
                  <c:v>23973</c:v>
                </c:pt>
                <c:pt idx="45">
                  <c:v>23973</c:v>
                </c:pt>
                <c:pt idx="46">
                  <c:v>23973</c:v>
                </c:pt>
                <c:pt idx="47">
                  <c:v>23973</c:v>
                </c:pt>
                <c:pt idx="48">
                  <c:v>23973</c:v>
                </c:pt>
                <c:pt idx="49">
                  <c:v>23973</c:v>
                </c:pt>
                <c:pt idx="50">
                  <c:v>23973</c:v>
                </c:pt>
                <c:pt idx="51">
                  <c:v>23973</c:v>
                </c:pt>
                <c:pt idx="52">
                  <c:v>23973</c:v>
                </c:pt>
                <c:pt idx="53">
                  <c:v>24404</c:v>
                </c:pt>
                <c:pt idx="54">
                  <c:v>24712</c:v>
                </c:pt>
                <c:pt idx="55">
                  <c:v>24803</c:v>
                </c:pt>
                <c:pt idx="56">
                  <c:v>25067</c:v>
                </c:pt>
                <c:pt idx="57">
                  <c:v>25095</c:v>
                </c:pt>
                <c:pt idx="58">
                  <c:v>25254</c:v>
                </c:pt>
                <c:pt idx="59">
                  <c:v>25570</c:v>
                </c:pt>
                <c:pt idx="60">
                  <c:v>25570</c:v>
                </c:pt>
                <c:pt idx="61">
                  <c:v>25570</c:v>
                </c:pt>
                <c:pt idx="62">
                  <c:v>25570</c:v>
                </c:pt>
                <c:pt idx="63">
                  <c:v>25570</c:v>
                </c:pt>
                <c:pt idx="64">
                  <c:v>25966</c:v>
                </c:pt>
                <c:pt idx="65">
                  <c:v>26349</c:v>
                </c:pt>
                <c:pt idx="66">
                  <c:v>26783</c:v>
                </c:pt>
                <c:pt idx="67">
                  <c:v>27177</c:v>
                </c:pt>
                <c:pt idx="68">
                  <c:v>27177</c:v>
                </c:pt>
                <c:pt idx="69">
                  <c:v>27177</c:v>
                </c:pt>
                <c:pt idx="70">
                  <c:v>28221</c:v>
                </c:pt>
                <c:pt idx="71">
                  <c:v>28373.5</c:v>
                </c:pt>
                <c:pt idx="72">
                  <c:v>28684</c:v>
                </c:pt>
                <c:pt idx="73">
                  <c:v>28999</c:v>
                </c:pt>
                <c:pt idx="74">
                  <c:v>31423</c:v>
                </c:pt>
                <c:pt idx="75">
                  <c:v>31430.5</c:v>
                </c:pt>
                <c:pt idx="76">
                  <c:v>31436</c:v>
                </c:pt>
                <c:pt idx="77">
                  <c:v>31437</c:v>
                </c:pt>
                <c:pt idx="78">
                  <c:v>33855</c:v>
                </c:pt>
              </c:numCache>
            </c:numRef>
          </c:xVal>
          <c:yVal>
            <c:numRef>
              <c:f>'Active 2'!$K$21:$K$966</c:f>
              <c:numCache>
                <c:formatCode>General</c:formatCode>
                <c:ptCount val="946"/>
                <c:pt idx="43">
                  <c:v>-0.18357607366488082</c:v>
                </c:pt>
                <c:pt idx="54">
                  <c:v>-0.18360665049840463</c:v>
                </c:pt>
                <c:pt idx="55">
                  <c:v>-0.18530998269125121</c:v>
                </c:pt>
                <c:pt idx="56">
                  <c:v>-0.18507404532283545</c:v>
                </c:pt>
                <c:pt idx="57">
                  <c:v>-0.18419583984359633</c:v>
                </c:pt>
                <c:pt idx="66">
                  <c:v>-0.1846954524226021</c:v>
                </c:pt>
                <c:pt idx="68">
                  <c:v>-0.18514856083493214</c:v>
                </c:pt>
                <c:pt idx="69">
                  <c:v>-0.18514856083493214</c:v>
                </c:pt>
                <c:pt idx="74">
                  <c:v>-0.1861214016971644</c:v>
                </c:pt>
                <c:pt idx="75">
                  <c:v>-0.18520134665595833</c:v>
                </c:pt>
                <c:pt idx="76">
                  <c:v>-0.18773330628755502</c:v>
                </c:pt>
                <c:pt idx="77">
                  <c:v>-0.18775729896151461</c:v>
                </c:pt>
                <c:pt idx="78">
                  <c:v>-0.18827155440521892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78-4C6C-8785-A95DDA31A15E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2'!$D$21:$D$82</c:f>
                <c:numCache>
                  <c:formatCode>General</c:formatCode>
                  <c:ptCount val="62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  <c:pt idx="42">
                    <c:v>8.0000000000000002E-3</c:v>
                  </c:pt>
                  <c:pt idx="43">
                    <c:v>3.0999999999999999E-3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1.9E-3</c:v>
                  </c:pt>
                  <c:pt idx="56">
                    <c:v>1.6999999999999999E-3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'Active 2'!$D$21:$D$82</c:f>
                <c:numCache>
                  <c:formatCode>General</c:formatCode>
                  <c:ptCount val="62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  <c:pt idx="42">
                    <c:v>8.0000000000000002E-3</c:v>
                  </c:pt>
                  <c:pt idx="43">
                    <c:v>3.0999999999999999E-3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1.9E-3</c:v>
                  </c:pt>
                  <c:pt idx="56">
                    <c:v>1.6999999999999999E-3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2'!$F$21:$F$966</c:f>
              <c:numCache>
                <c:formatCode>General</c:formatCode>
                <c:ptCount val="946"/>
                <c:pt idx="0">
                  <c:v>-753</c:v>
                </c:pt>
                <c:pt idx="1">
                  <c:v>-598</c:v>
                </c:pt>
                <c:pt idx="2">
                  <c:v>-597</c:v>
                </c:pt>
                <c:pt idx="3">
                  <c:v>-571</c:v>
                </c:pt>
                <c:pt idx="4">
                  <c:v>-477</c:v>
                </c:pt>
                <c:pt idx="5">
                  <c:v>-243</c:v>
                </c:pt>
                <c:pt idx="6">
                  <c:v>-27</c:v>
                </c:pt>
                <c:pt idx="7">
                  <c:v>0</c:v>
                </c:pt>
                <c:pt idx="8">
                  <c:v>0</c:v>
                </c:pt>
                <c:pt idx="9">
                  <c:v>422</c:v>
                </c:pt>
                <c:pt idx="10">
                  <c:v>7845</c:v>
                </c:pt>
                <c:pt idx="11">
                  <c:v>7912</c:v>
                </c:pt>
                <c:pt idx="12">
                  <c:v>8202</c:v>
                </c:pt>
                <c:pt idx="13">
                  <c:v>18065</c:v>
                </c:pt>
                <c:pt idx="14">
                  <c:v>18065</c:v>
                </c:pt>
                <c:pt idx="15">
                  <c:v>18065</c:v>
                </c:pt>
                <c:pt idx="16">
                  <c:v>18065</c:v>
                </c:pt>
                <c:pt idx="17">
                  <c:v>20014</c:v>
                </c:pt>
                <c:pt idx="18">
                  <c:v>20027</c:v>
                </c:pt>
                <c:pt idx="19">
                  <c:v>20027</c:v>
                </c:pt>
                <c:pt idx="20">
                  <c:v>20357</c:v>
                </c:pt>
                <c:pt idx="21">
                  <c:v>20423</c:v>
                </c:pt>
                <c:pt idx="22">
                  <c:v>20423</c:v>
                </c:pt>
                <c:pt idx="23">
                  <c:v>20423</c:v>
                </c:pt>
                <c:pt idx="24">
                  <c:v>20752</c:v>
                </c:pt>
                <c:pt idx="25">
                  <c:v>20819</c:v>
                </c:pt>
                <c:pt idx="26">
                  <c:v>21189</c:v>
                </c:pt>
                <c:pt idx="27">
                  <c:v>21189</c:v>
                </c:pt>
                <c:pt idx="28">
                  <c:v>21189</c:v>
                </c:pt>
                <c:pt idx="29">
                  <c:v>21611</c:v>
                </c:pt>
                <c:pt idx="30">
                  <c:v>21611</c:v>
                </c:pt>
                <c:pt idx="31">
                  <c:v>21611</c:v>
                </c:pt>
                <c:pt idx="32">
                  <c:v>21611</c:v>
                </c:pt>
                <c:pt idx="33">
                  <c:v>21611</c:v>
                </c:pt>
                <c:pt idx="34">
                  <c:v>21611</c:v>
                </c:pt>
                <c:pt idx="35">
                  <c:v>21611</c:v>
                </c:pt>
                <c:pt idx="36">
                  <c:v>21611</c:v>
                </c:pt>
                <c:pt idx="37">
                  <c:v>21611</c:v>
                </c:pt>
                <c:pt idx="38">
                  <c:v>21676</c:v>
                </c:pt>
                <c:pt idx="39">
                  <c:v>22336</c:v>
                </c:pt>
                <c:pt idx="40">
                  <c:v>22349</c:v>
                </c:pt>
                <c:pt idx="41">
                  <c:v>22362</c:v>
                </c:pt>
                <c:pt idx="42">
                  <c:v>23524</c:v>
                </c:pt>
                <c:pt idx="43">
                  <c:v>23973</c:v>
                </c:pt>
                <c:pt idx="44">
                  <c:v>23973</c:v>
                </c:pt>
                <c:pt idx="45">
                  <c:v>23973</c:v>
                </c:pt>
                <c:pt idx="46">
                  <c:v>23973</c:v>
                </c:pt>
                <c:pt idx="47">
                  <c:v>23973</c:v>
                </c:pt>
                <c:pt idx="48">
                  <c:v>23973</c:v>
                </c:pt>
                <c:pt idx="49">
                  <c:v>23973</c:v>
                </c:pt>
                <c:pt idx="50">
                  <c:v>23973</c:v>
                </c:pt>
                <c:pt idx="51">
                  <c:v>23973</c:v>
                </c:pt>
                <c:pt idx="52">
                  <c:v>23973</c:v>
                </c:pt>
                <c:pt idx="53">
                  <c:v>24404</c:v>
                </c:pt>
                <c:pt idx="54">
                  <c:v>24712</c:v>
                </c:pt>
                <c:pt idx="55">
                  <c:v>24803</c:v>
                </c:pt>
                <c:pt idx="56">
                  <c:v>25067</c:v>
                </c:pt>
                <c:pt idx="57">
                  <c:v>25095</c:v>
                </c:pt>
                <c:pt idx="58">
                  <c:v>25254</c:v>
                </c:pt>
                <c:pt idx="59">
                  <c:v>25570</c:v>
                </c:pt>
                <c:pt idx="60">
                  <c:v>25570</c:v>
                </c:pt>
                <c:pt idx="61">
                  <c:v>25570</c:v>
                </c:pt>
                <c:pt idx="62">
                  <c:v>25570</c:v>
                </c:pt>
                <c:pt idx="63">
                  <c:v>25570</c:v>
                </c:pt>
                <c:pt idx="64">
                  <c:v>25966</c:v>
                </c:pt>
                <c:pt idx="65">
                  <c:v>26349</c:v>
                </c:pt>
                <c:pt idx="66">
                  <c:v>26783</c:v>
                </c:pt>
                <c:pt idx="67">
                  <c:v>27177</c:v>
                </c:pt>
                <c:pt idx="68">
                  <c:v>27177</c:v>
                </c:pt>
                <c:pt idx="69">
                  <c:v>27177</c:v>
                </c:pt>
                <c:pt idx="70">
                  <c:v>28221</c:v>
                </c:pt>
                <c:pt idx="71">
                  <c:v>28373.5</c:v>
                </c:pt>
                <c:pt idx="72">
                  <c:v>28684</c:v>
                </c:pt>
                <c:pt idx="73">
                  <c:v>28999</c:v>
                </c:pt>
                <c:pt idx="74">
                  <c:v>31423</c:v>
                </c:pt>
                <c:pt idx="75">
                  <c:v>31430.5</c:v>
                </c:pt>
                <c:pt idx="76">
                  <c:v>31436</c:v>
                </c:pt>
                <c:pt idx="77">
                  <c:v>31437</c:v>
                </c:pt>
                <c:pt idx="78">
                  <c:v>33855</c:v>
                </c:pt>
              </c:numCache>
            </c:numRef>
          </c:xVal>
          <c:yVal>
            <c:numRef>
              <c:f>'Active 2'!$L$21:$L$966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878-4C6C-8785-A95DDA31A15E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2'!$D$21:$D$82</c:f>
                <c:numCache>
                  <c:formatCode>General</c:formatCode>
                  <c:ptCount val="62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  <c:pt idx="42">
                    <c:v>8.0000000000000002E-3</c:v>
                  </c:pt>
                  <c:pt idx="43">
                    <c:v>3.0999999999999999E-3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1.9E-3</c:v>
                  </c:pt>
                  <c:pt idx="56">
                    <c:v>1.6999999999999999E-3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'Active 2'!$D$21:$D$82</c:f>
                <c:numCache>
                  <c:formatCode>General</c:formatCode>
                  <c:ptCount val="62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  <c:pt idx="42">
                    <c:v>8.0000000000000002E-3</c:v>
                  </c:pt>
                  <c:pt idx="43">
                    <c:v>3.0999999999999999E-3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1.9E-3</c:v>
                  </c:pt>
                  <c:pt idx="56">
                    <c:v>1.6999999999999999E-3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2'!$F$21:$F$966</c:f>
              <c:numCache>
                <c:formatCode>General</c:formatCode>
                <c:ptCount val="946"/>
                <c:pt idx="0">
                  <c:v>-753</c:v>
                </c:pt>
                <c:pt idx="1">
                  <c:v>-598</c:v>
                </c:pt>
                <c:pt idx="2">
                  <c:v>-597</c:v>
                </c:pt>
                <c:pt idx="3">
                  <c:v>-571</c:v>
                </c:pt>
                <c:pt idx="4">
                  <c:v>-477</c:v>
                </c:pt>
                <c:pt idx="5">
                  <c:v>-243</c:v>
                </c:pt>
                <c:pt idx="6">
                  <c:v>-27</c:v>
                </c:pt>
                <c:pt idx="7">
                  <c:v>0</c:v>
                </c:pt>
                <c:pt idx="8">
                  <c:v>0</c:v>
                </c:pt>
                <c:pt idx="9">
                  <c:v>422</c:v>
                </c:pt>
                <c:pt idx="10">
                  <c:v>7845</c:v>
                </c:pt>
                <c:pt idx="11">
                  <c:v>7912</c:v>
                </c:pt>
                <c:pt idx="12">
                  <c:v>8202</c:v>
                </c:pt>
                <c:pt idx="13">
                  <c:v>18065</c:v>
                </c:pt>
                <c:pt idx="14">
                  <c:v>18065</c:v>
                </c:pt>
                <c:pt idx="15">
                  <c:v>18065</c:v>
                </c:pt>
                <c:pt idx="16">
                  <c:v>18065</c:v>
                </c:pt>
                <c:pt idx="17">
                  <c:v>20014</c:v>
                </c:pt>
                <c:pt idx="18">
                  <c:v>20027</c:v>
                </c:pt>
                <c:pt idx="19">
                  <c:v>20027</c:v>
                </c:pt>
                <c:pt idx="20">
                  <c:v>20357</c:v>
                </c:pt>
                <c:pt idx="21">
                  <c:v>20423</c:v>
                </c:pt>
                <c:pt idx="22">
                  <c:v>20423</c:v>
                </c:pt>
                <c:pt idx="23">
                  <c:v>20423</c:v>
                </c:pt>
                <c:pt idx="24">
                  <c:v>20752</c:v>
                </c:pt>
                <c:pt idx="25">
                  <c:v>20819</c:v>
                </c:pt>
                <c:pt idx="26">
                  <c:v>21189</c:v>
                </c:pt>
                <c:pt idx="27">
                  <c:v>21189</c:v>
                </c:pt>
                <c:pt idx="28">
                  <c:v>21189</c:v>
                </c:pt>
                <c:pt idx="29">
                  <c:v>21611</c:v>
                </c:pt>
                <c:pt idx="30">
                  <c:v>21611</c:v>
                </c:pt>
                <c:pt idx="31">
                  <c:v>21611</c:v>
                </c:pt>
                <c:pt idx="32">
                  <c:v>21611</c:v>
                </c:pt>
                <c:pt idx="33">
                  <c:v>21611</c:v>
                </c:pt>
                <c:pt idx="34">
                  <c:v>21611</c:v>
                </c:pt>
                <c:pt idx="35">
                  <c:v>21611</c:v>
                </c:pt>
                <c:pt idx="36">
                  <c:v>21611</c:v>
                </c:pt>
                <c:pt idx="37">
                  <c:v>21611</c:v>
                </c:pt>
                <c:pt idx="38">
                  <c:v>21676</c:v>
                </c:pt>
                <c:pt idx="39">
                  <c:v>22336</c:v>
                </c:pt>
                <c:pt idx="40">
                  <c:v>22349</c:v>
                </c:pt>
                <c:pt idx="41">
                  <c:v>22362</c:v>
                </c:pt>
                <c:pt idx="42">
                  <c:v>23524</c:v>
                </c:pt>
                <c:pt idx="43">
                  <c:v>23973</c:v>
                </c:pt>
                <c:pt idx="44">
                  <c:v>23973</c:v>
                </c:pt>
                <c:pt idx="45">
                  <c:v>23973</c:v>
                </c:pt>
                <c:pt idx="46">
                  <c:v>23973</c:v>
                </c:pt>
                <c:pt idx="47">
                  <c:v>23973</c:v>
                </c:pt>
                <c:pt idx="48">
                  <c:v>23973</c:v>
                </c:pt>
                <c:pt idx="49">
                  <c:v>23973</c:v>
                </c:pt>
                <c:pt idx="50">
                  <c:v>23973</c:v>
                </c:pt>
                <c:pt idx="51">
                  <c:v>23973</c:v>
                </c:pt>
                <c:pt idx="52">
                  <c:v>23973</c:v>
                </c:pt>
                <c:pt idx="53">
                  <c:v>24404</c:v>
                </c:pt>
                <c:pt idx="54">
                  <c:v>24712</c:v>
                </c:pt>
                <c:pt idx="55">
                  <c:v>24803</c:v>
                </c:pt>
                <c:pt idx="56">
                  <c:v>25067</c:v>
                </c:pt>
                <c:pt idx="57">
                  <c:v>25095</c:v>
                </c:pt>
                <c:pt idx="58">
                  <c:v>25254</c:v>
                </c:pt>
                <c:pt idx="59">
                  <c:v>25570</c:v>
                </c:pt>
                <c:pt idx="60">
                  <c:v>25570</c:v>
                </c:pt>
                <c:pt idx="61">
                  <c:v>25570</c:v>
                </c:pt>
                <c:pt idx="62">
                  <c:v>25570</c:v>
                </c:pt>
                <c:pt idx="63">
                  <c:v>25570</c:v>
                </c:pt>
                <c:pt idx="64">
                  <c:v>25966</c:v>
                </c:pt>
                <c:pt idx="65">
                  <c:v>26349</c:v>
                </c:pt>
                <c:pt idx="66">
                  <c:v>26783</c:v>
                </c:pt>
                <c:pt idx="67">
                  <c:v>27177</c:v>
                </c:pt>
                <c:pt idx="68">
                  <c:v>27177</c:v>
                </c:pt>
                <c:pt idx="69">
                  <c:v>27177</c:v>
                </c:pt>
                <c:pt idx="70">
                  <c:v>28221</c:v>
                </c:pt>
                <c:pt idx="71">
                  <c:v>28373.5</c:v>
                </c:pt>
                <c:pt idx="72">
                  <c:v>28684</c:v>
                </c:pt>
                <c:pt idx="73">
                  <c:v>28999</c:v>
                </c:pt>
                <c:pt idx="74">
                  <c:v>31423</c:v>
                </c:pt>
                <c:pt idx="75">
                  <c:v>31430.5</c:v>
                </c:pt>
                <c:pt idx="76">
                  <c:v>31436</c:v>
                </c:pt>
                <c:pt idx="77">
                  <c:v>31437</c:v>
                </c:pt>
                <c:pt idx="78">
                  <c:v>33855</c:v>
                </c:pt>
              </c:numCache>
            </c:numRef>
          </c:xVal>
          <c:yVal>
            <c:numRef>
              <c:f>'Active 2'!$M$21:$M$966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878-4C6C-8785-A95DDA31A15E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2'!$D$21:$D$82</c:f>
                <c:numCache>
                  <c:formatCode>General</c:formatCode>
                  <c:ptCount val="62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  <c:pt idx="42">
                    <c:v>8.0000000000000002E-3</c:v>
                  </c:pt>
                  <c:pt idx="43">
                    <c:v>3.0999999999999999E-3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1.9E-3</c:v>
                  </c:pt>
                  <c:pt idx="56">
                    <c:v>1.6999999999999999E-3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'Active 2'!$D$21:$D$82</c:f>
                <c:numCache>
                  <c:formatCode>General</c:formatCode>
                  <c:ptCount val="62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  <c:pt idx="42">
                    <c:v>8.0000000000000002E-3</c:v>
                  </c:pt>
                  <c:pt idx="43">
                    <c:v>3.0999999999999999E-3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1.9E-3</c:v>
                  </c:pt>
                  <c:pt idx="56">
                    <c:v>1.6999999999999999E-3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2'!$F$21:$F$966</c:f>
              <c:numCache>
                <c:formatCode>General</c:formatCode>
                <c:ptCount val="946"/>
                <c:pt idx="0">
                  <c:v>-753</c:v>
                </c:pt>
                <c:pt idx="1">
                  <c:v>-598</c:v>
                </c:pt>
                <c:pt idx="2">
                  <c:v>-597</c:v>
                </c:pt>
                <c:pt idx="3">
                  <c:v>-571</c:v>
                </c:pt>
                <c:pt idx="4">
                  <c:v>-477</c:v>
                </c:pt>
                <c:pt idx="5">
                  <c:v>-243</c:v>
                </c:pt>
                <c:pt idx="6">
                  <c:v>-27</c:v>
                </c:pt>
                <c:pt idx="7">
                  <c:v>0</c:v>
                </c:pt>
                <c:pt idx="8">
                  <c:v>0</c:v>
                </c:pt>
                <c:pt idx="9">
                  <c:v>422</c:v>
                </c:pt>
                <c:pt idx="10">
                  <c:v>7845</c:v>
                </c:pt>
                <c:pt idx="11">
                  <c:v>7912</c:v>
                </c:pt>
                <c:pt idx="12">
                  <c:v>8202</c:v>
                </c:pt>
                <c:pt idx="13">
                  <c:v>18065</c:v>
                </c:pt>
                <c:pt idx="14">
                  <c:v>18065</c:v>
                </c:pt>
                <c:pt idx="15">
                  <c:v>18065</c:v>
                </c:pt>
                <c:pt idx="16">
                  <c:v>18065</c:v>
                </c:pt>
                <c:pt idx="17">
                  <c:v>20014</c:v>
                </c:pt>
                <c:pt idx="18">
                  <c:v>20027</c:v>
                </c:pt>
                <c:pt idx="19">
                  <c:v>20027</c:v>
                </c:pt>
                <c:pt idx="20">
                  <c:v>20357</c:v>
                </c:pt>
                <c:pt idx="21">
                  <c:v>20423</c:v>
                </c:pt>
                <c:pt idx="22">
                  <c:v>20423</c:v>
                </c:pt>
                <c:pt idx="23">
                  <c:v>20423</c:v>
                </c:pt>
                <c:pt idx="24">
                  <c:v>20752</c:v>
                </c:pt>
                <c:pt idx="25">
                  <c:v>20819</c:v>
                </c:pt>
                <c:pt idx="26">
                  <c:v>21189</c:v>
                </c:pt>
                <c:pt idx="27">
                  <c:v>21189</c:v>
                </c:pt>
                <c:pt idx="28">
                  <c:v>21189</c:v>
                </c:pt>
                <c:pt idx="29">
                  <c:v>21611</c:v>
                </c:pt>
                <c:pt idx="30">
                  <c:v>21611</c:v>
                </c:pt>
                <c:pt idx="31">
                  <c:v>21611</c:v>
                </c:pt>
                <c:pt idx="32">
                  <c:v>21611</c:v>
                </c:pt>
                <c:pt idx="33">
                  <c:v>21611</c:v>
                </c:pt>
                <c:pt idx="34">
                  <c:v>21611</c:v>
                </c:pt>
                <c:pt idx="35">
                  <c:v>21611</c:v>
                </c:pt>
                <c:pt idx="36">
                  <c:v>21611</c:v>
                </c:pt>
                <c:pt idx="37">
                  <c:v>21611</c:v>
                </c:pt>
                <c:pt idx="38">
                  <c:v>21676</c:v>
                </c:pt>
                <c:pt idx="39">
                  <c:v>22336</c:v>
                </c:pt>
                <c:pt idx="40">
                  <c:v>22349</c:v>
                </c:pt>
                <c:pt idx="41">
                  <c:v>22362</c:v>
                </c:pt>
                <c:pt idx="42">
                  <c:v>23524</c:v>
                </c:pt>
                <c:pt idx="43">
                  <c:v>23973</c:v>
                </c:pt>
                <c:pt idx="44">
                  <c:v>23973</c:v>
                </c:pt>
                <c:pt idx="45">
                  <c:v>23973</c:v>
                </c:pt>
                <c:pt idx="46">
                  <c:v>23973</c:v>
                </c:pt>
                <c:pt idx="47">
                  <c:v>23973</c:v>
                </c:pt>
                <c:pt idx="48">
                  <c:v>23973</c:v>
                </c:pt>
                <c:pt idx="49">
                  <c:v>23973</c:v>
                </c:pt>
                <c:pt idx="50">
                  <c:v>23973</c:v>
                </c:pt>
                <c:pt idx="51">
                  <c:v>23973</c:v>
                </c:pt>
                <c:pt idx="52">
                  <c:v>23973</c:v>
                </c:pt>
                <c:pt idx="53">
                  <c:v>24404</c:v>
                </c:pt>
                <c:pt idx="54">
                  <c:v>24712</c:v>
                </c:pt>
                <c:pt idx="55">
                  <c:v>24803</c:v>
                </c:pt>
                <c:pt idx="56">
                  <c:v>25067</c:v>
                </c:pt>
                <c:pt idx="57">
                  <c:v>25095</c:v>
                </c:pt>
                <c:pt idx="58">
                  <c:v>25254</c:v>
                </c:pt>
                <c:pt idx="59">
                  <c:v>25570</c:v>
                </c:pt>
                <c:pt idx="60">
                  <c:v>25570</c:v>
                </c:pt>
                <c:pt idx="61">
                  <c:v>25570</c:v>
                </c:pt>
                <c:pt idx="62">
                  <c:v>25570</c:v>
                </c:pt>
                <c:pt idx="63">
                  <c:v>25570</c:v>
                </c:pt>
                <c:pt idx="64">
                  <c:v>25966</c:v>
                </c:pt>
                <c:pt idx="65">
                  <c:v>26349</c:v>
                </c:pt>
                <c:pt idx="66">
                  <c:v>26783</c:v>
                </c:pt>
                <c:pt idx="67">
                  <c:v>27177</c:v>
                </c:pt>
                <c:pt idx="68">
                  <c:v>27177</c:v>
                </c:pt>
                <c:pt idx="69">
                  <c:v>27177</c:v>
                </c:pt>
                <c:pt idx="70">
                  <c:v>28221</c:v>
                </c:pt>
                <c:pt idx="71">
                  <c:v>28373.5</c:v>
                </c:pt>
                <c:pt idx="72">
                  <c:v>28684</c:v>
                </c:pt>
                <c:pt idx="73">
                  <c:v>28999</c:v>
                </c:pt>
                <c:pt idx="74">
                  <c:v>31423</c:v>
                </c:pt>
                <c:pt idx="75">
                  <c:v>31430.5</c:v>
                </c:pt>
                <c:pt idx="76">
                  <c:v>31436</c:v>
                </c:pt>
                <c:pt idx="77">
                  <c:v>31437</c:v>
                </c:pt>
                <c:pt idx="78">
                  <c:v>33855</c:v>
                </c:pt>
              </c:numCache>
            </c:numRef>
          </c:xVal>
          <c:yVal>
            <c:numRef>
              <c:f>'Active 2'!$N$21:$N$966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878-4C6C-8785-A95DDA31A15E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2'!$F$21:$F$966</c:f>
              <c:numCache>
                <c:formatCode>General</c:formatCode>
                <c:ptCount val="946"/>
                <c:pt idx="0">
                  <c:v>-753</c:v>
                </c:pt>
                <c:pt idx="1">
                  <c:v>-598</c:v>
                </c:pt>
                <c:pt idx="2">
                  <c:v>-597</c:v>
                </c:pt>
                <c:pt idx="3">
                  <c:v>-571</c:v>
                </c:pt>
                <c:pt idx="4">
                  <c:v>-477</c:v>
                </c:pt>
                <c:pt idx="5">
                  <c:v>-243</c:v>
                </c:pt>
                <c:pt idx="6">
                  <c:v>-27</c:v>
                </c:pt>
                <c:pt idx="7">
                  <c:v>0</c:v>
                </c:pt>
                <c:pt idx="8">
                  <c:v>0</c:v>
                </c:pt>
                <c:pt idx="9">
                  <c:v>422</c:v>
                </c:pt>
                <c:pt idx="10">
                  <c:v>7845</c:v>
                </c:pt>
                <c:pt idx="11">
                  <c:v>7912</c:v>
                </c:pt>
                <c:pt idx="12">
                  <c:v>8202</c:v>
                </c:pt>
                <c:pt idx="13">
                  <c:v>18065</c:v>
                </c:pt>
                <c:pt idx="14">
                  <c:v>18065</c:v>
                </c:pt>
                <c:pt idx="15">
                  <c:v>18065</c:v>
                </c:pt>
                <c:pt idx="16">
                  <c:v>18065</c:v>
                </c:pt>
                <c:pt idx="17">
                  <c:v>20014</c:v>
                </c:pt>
                <c:pt idx="18">
                  <c:v>20027</c:v>
                </c:pt>
                <c:pt idx="19">
                  <c:v>20027</c:v>
                </c:pt>
                <c:pt idx="20">
                  <c:v>20357</c:v>
                </c:pt>
                <c:pt idx="21">
                  <c:v>20423</c:v>
                </c:pt>
                <c:pt idx="22">
                  <c:v>20423</c:v>
                </c:pt>
                <c:pt idx="23">
                  <c:v>20423</c:v>
                </c:pt>
                <c:pt idx="24">
                  <c:v>20752</c:v>
                </c:pt>
                <c:pt idx="25">
                  <c:v>20819</c:v>
                </c:pt>
                <c:pt idx="26">
                  <c:v>21189</c:v>
                </c:pt>
                <c:pt idx="27">
                  <c:v>21189</c:v>
                </c:pt>
                <c:pt idx="28">
                  <c:v>21189</c:v>
                </c:pt>
                <c:pt idx="29">
                  <c:v>21611</c:v>
                </c:pt>
                <c:pt idx="30">
                  <c:v>21611</c:v>
                </c:pt>
                <c:pt idx="31">
                  <c:v>21611</c:v>
                </c:pt>
                <c:pt idx="32">
                  <c:v>21611</c:v>
                </c:pt>
                <c:pt idx="33">
                  <c:v>21611</c:v>
                </c:pt>
                <c:pt idx="34">
                  <c:v>21611</c:v>
                </c:pt>
                <c:pt idx="35">
                  <c:v>21611</c:v>
                </c:pt>
                <c:pt idx="36">
                  <c:v>21611</c:v>
                </c:pt>
                <c:pt idx="37">
                  <c:v>21611</c:v>
                </c:pt>
                <c:pt idx="38">
                  <c:v>21676</c:v>
                </c:pt>
                <c:pt idx="39">
                  <c:v>22336</c:v>
                </c:pt>
                <c:pt idx="40">
                  <c:v>22349</c:v>
                </c:pt>
                <c:pt idx="41">
                  <c:v>22362</c:v>
                </c:pt>
                <c:pt idx="42">
                  <c:v>23524</c:v>
                </c:pt>
                <c:pt idx="43">
                  <c:v>23973</c:v>
                </c:pt>
                <c:pt idx="44">
                  <c:v>23973</c:v>
                </c:pt>
                <c:pt idx="45">
                  <c:v>23973</c:v>
                </c:pt>
                <c:pt idx="46">
                  <c:v>23973</c:v>
                </c:pt>
                <c:pt idx="47">
                  <c:v>23973</c:v>
                </c:pt>
                <c:pt idx="48">
                  <c:v>23973</c:v>
                </c:pt>
                <c:pt idx="49">
                  <c:v>23973</c:v>
                </c:pt>
                <c:pt idx="50">
                  <c:v>23973</c:v>
                </c:pt>
                <c:pt idx="51">
                  <c:v>23973</c:v>
                </c:pt>
                <c:pt idx="52">
                  <c:v>23973</c:v>
                </c:pt>
                <c:pt idx="53">
                  <c:v>24404</c:v>
                </c:pt>
                <c:pt idx="54">
                  <c:v>24712</c:v>
                </c:pt>
                <c:pt idx="55">
                  <c:v>24803</c:v>
                </c:pt>
                <c:pt idx="56">
                  <c:v>25067</c:v>
                </c:pt>
                <c:pt idx="57">
                  <c:v>25095</c:v>
                </c:pt>
                <c:pt idx="58">
                  <c:v>25254</c:v>
                </c:pt>
                <c:pt idx="59">
                  <c:v>25570</c:v>
                </c:pt>
                <c:pt idx="60">
                  <c:v>25570</c:v>
                </c:pt>
                <c:pt idx="61">
                  <c:v>25570</c:v>
                </c:pt>
                <c:pt idx="62">
                  <c:v>25570</c:v>
                </c:pt>
                <c:pt idx="63">
                  <c:v>25570</c:v>
                </c:pt>
                <c:pt idx="64">
                  <c:v>25966</c:v>
                </c:pt>
                <c:pt idx="65">
                  <c:v>26349</c:v>
                </c:pt>
                <c:pt idx="66">
                  <c:v>26783</c:v>
                </c:pt>
                <c:pt idx="67">
                  <c:v>27177</c:v>
                </c:pt>
                <c:pt idx="68">
                  <c:v>27177</c:v>
                </c:pt>
                <c:pt idx="69">
                  <c:v>27177</c:v>
                </c:pt>
                <c:pt idx="70">
                  <c:v>28221</c:v>
                </c:pt>
                <c:pt idx="71">
                  <c:v>28373.5</c:v>
                </c:pt>
                <c:pt idx="72">
                  <c:v>28684</c:v>
                </c:pt>
                <c:pt idx="73">
                  <c:v>28999</c:v>
                </c:pt>
                <c:pt idx="74">
                  <c:v>31423</c:v>
                </c:pt>
                <c:pt idx="75">
                  <c:v>31430.5</c:v>
                </c:pt>
                <c:pt idx="76">
                  <c:v>31436</c:v>
                </c:pt>
                <c:pt idx="77">
                  <c:v>31437</c:v>
                </c:pt>
                <c:pt idx="78">
                  <c:v>33855</c:v>
                </c:pt>
              </c:numCache>
            </c:numRef>
          </c:xVal>
          <c:yVal>
            <c:numRef>
              <c:f>'Active 2'!$O$21:$O$966</c:f>
              <c:numCache>
                <c:formatCode>General</c:formatCode>
                <c:ptCount val="946"/>
                <c:pt idx="0">
                  <c:v>-0.16537276083862329</c:v>
                </c:pt>
                <c:pt idx="1">
                  <c:v>-0.1654788310602176</c:v>
                </c:pt>
                <c:pt idx="2">
                  <c:v>-0.16547951538422789</c:v>
                </c:pt>
                <c:pt idx="3">
                  <c:v>-0.16549730780849531</c:v>
                </c:pt>
                <c:pt idx="4">
                  <c:v>-0.16556163426546219</c:v>
                </c:pt>
                <c:pt idx="5">
                  <c:v>-0.16572176608386913</c:v>
                </c:pt>
                <c:pt idx="6">
                  <c:v>-0.16586958007009089</c:v>
                </c:pt>
                <c:pt idx="7">
                  <c:v>-0.1658880568183686</c:v>
                </c:pt>
                <c:pt idx="8">
                  <c:v>-0.1658880568183686</c:v>
                </c:pt>
                <c:pt idx="9">
                  <c:v>-0.16617684155070928</c:v>
                </c:pt>
                <c:pt idx="10">
                  <c:v>-0.17125657867906194</c:v>
                </c:pt>
                <c:pt idx="11">
                  <c:v>-0.17130242838775109</c:v>
                </c:pt>
                <c:pt idx="12">
                  <c:v>-0.17150088235073402</c:v>
                </c:pt>
                <c:pt idx="13">
                  <c:v>-0.1782503700641844</c:v>
                </c:pt>
                <c:pt idx="14">
                  <c:v>-0.1782503700641844</c:v>
                </c:pt>
                <c:pt idx="15">
                  <c:v>-0.1782503700641844</c:v>
                </c:pt>
                <c:pt idx="16">
                  <c:v>-0.1782503700641844</c:v>
                </c:pt>
                <c:pt idx="17">
                  <c:v>-0.17958411756023174</c:v>
                </c:pt>
                <c:pt idx="18">
                  <c:v>-0.17959301377236545</c:v>
                </c:pt>
                <c:pt idx="19">
                  <c:v>-0.17959301377236545</c:v>
                </c:pt>
                <c:pt idx="20">
                  <c:v>-0.17981884069575982</c:v>
                </c:pt>
                <c:pt idx="21">
                  <c:v>-0.17986400608043868</c:v>
                </c:pt>
                <c:pt idx="22">
                  <c:v>-0.17986400608043868</c:v>
                </c:pt>
                <c:pt idx="23">
                  <c:v>-0.17986400608043868</c:v>
                </c:pt>
                <c:pt idx="24">
                  <c:v>-0.18008914867982276</c:v>
                </c:pt>
                <c:pt idx="25">
                  <c:v>-0.18013499838851194</c:v>
                </c:pt>
                <c:pt idx="26">
                  <c:v>-0.18038819827231772</c:v>
                </c:pt>
                <c:pt idx="27">
                  <c:v>-0.18038819827231772</c:v>
                </c:pt>
                <c:pt idx="28">
                  <c:v>-0.18038819827231772</c:v>
                </c:pt>
                <c:pt idx="29">
                  <c:v>-0.1806769830046584</c:v>
                </c:pt>
                <c:pt idx="30">
                  <c:v>-0.1806769830046584</c:v>
                </c:pt>
                <c:pt idx="31">
                  <c:v>-0.1806769830046584</c:v>
                </c:pt>
                <c:pt idx="32">
                  <c:v>-0.1806769830046584</c:v>
                </c:pt>
                <c:pt idx="33">
                  <c:v>-0.1806769830046584</c:v>
                </c:pt>
                <c:pt idx="34">
                  <c:v>-0.1806769830046584</c:v>
                </c:pt>
                <c:pt idx="35">
                  <c:v>-0.1806769830046584</c:v>
                </c:pt>
                <c:pt idx="36">
                  <c:v>-0.1806769830046584</c:v>
                </c:pt>
                <c:pt idx="37">
                  <c:v>-0.1806769830046584</c:v>
                </c:pt>
                <c:pt idx="38">
                  <c:v>-0.18072146406532699</c:v>
                </c:pt>
                <c:pt idx="39">
                  <c:v>-0.18117311791211571</c:v>
                </c:pt>
                <c:pt idx="40">
                  <c:v>-0.18118201412424945</c:v>
                </c:pt>
                <c:pt idx="41">
                  <c:v>-0.18119091033638315</c:v>
                </c:pt>
                <c:pt idx="42">
                  <c:v>-0.18198609483633543</c:v>
                </c:pt>
                <c:pt idx="43">
                  <c:v>-0.18229335631695381</c:v>
                </c:pt>
                <c:pt idx="44">
                  <c:v>-0.18229335631695381</c:v>
                </c:pt>
                <c:pt idx="45">
                  <c:v>-0.18229335631695381</c:v>
                </c:pt>
                <c:pt idx="46">
                  <c:v>-0.18229335631695381</c:v>
                </c:pt>
                <c:pt idx="47">
                  <c:v>-0.18229335631695381</c:v>
                </c:pt>
                <c:pt idx="48">
                  <c:v>-0.18229335631695381</c:v>
                </c:pt>
                <c:pt idx="49">
                  <c:v>-0.18229335631695381</c:v>
                </c:pt>
                <c:pt idx="50">
                  <c:v>-0.18229335631695381</c:v>
                </c:pt>
                <c:pt idx="51">
                  <c:v>-0.18229335631695381</c:v>
                </c:pt>
                <c:pt idx="52">
                  <c:v>-0.18229335631695381</c:v>
                </c:pt>
                <c:pt idx="53">
                  <c:v>-0.18258829996538709</c:v>
                </c:pt>
                <c:pt idx="54">
                  <c:v>-0.18279907176055515</c:v>
                </c:pt>
                <c:pt idx="55">
                  <c:v>-0.18286134524549116</c:v>
                </c:pt>
                <c:pt idx="56">
                  <c:v>-0.18304200678420665</c:v>
                </c:pt>
                <c:pt idx="57">
                  <c:v>-0.18306116785649468</c:v>
                </c:pt>
                <c:pt idx="58">
                  <c:v>-0.18316997537413013</c:v>
                </c:pt>
                <c:pt idx="59">
                  <c:v>-0.1833862217613805</c:v>
                </c:pt>
                <c:pt idx="60">
                  <c:v>-0.1833862217613805</c:v>
                </c:pt>
                <c:pt idx="61">
                  <c:v>-0.1833862217613805</c:v>
                </c:pt>
                <c:pt idx="62">
                  <c:v>-0.1833862217613805</c:v>
                </c:pt>
                <c:pt idx="63">
                  <c:v>-0.1833862217613805</c:v>
                </c:pt>
                <c:pt idx="64">
                  <c:v>-0.18365721406945373</c:v>
                </c:pt>
                <c:pt idx="65">
                  <c:v>-0.18391931016539326</c:v>
                </c:pt>
                <c:pt idx="66">
                  <c:v>-0.18421630678585738</c:v>
                </c:pt>
                <c:pt idx="67">
                  <c:v>-0.18448593044591002</c:v>
                </c:pt>
                <c:pt idx="68">
                  <c:v>-0.18448593044591002</c:v>
                </c:pt>
                <c:pt idx="69">
                  <c:v>-0.18448593044591002</c:v>
                </c:pt>
                <c:pt idx="70">
                  <c:v>-0.18520036471264856</c:v>
                </c:pt>
                <c:pt idx="71">
                  <c:v>-0.18530472412421717</c:v>
                </c:pt>
                <c:pt idx="72">
                  <c:v>-0.18551720672941097</c:v>
                </c:pt>
                <c:pt idx="73">
                  <c:v>-0.18573276879265105</c:v>
                </c:pt>
                <c:pt idx="74">
                  <c:v>-0.18739157019358421</c:v>
                </c:pt>
                <c:pt idx="75">
                  <c:v>-0.18739670262366134</c:v>
                </c:pt>
                <c:pt idx="76">
                  <c:v>-0.18740046640571792</c:v>
                </c:pt>
                <c:pt idx="77">
                  <c:v>-0.18740115072972821</c:v>
                </c:pt>
                <c:pt idx="78">
                  <c:v>-0.18905584618659965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878-4C6C-8785-A95DDA31A15E}"/>
            </c:ext>
          </c:extLst>
        </c:ser>
        <c:ser>
          <c:idx val="8"/>
          <c:order val="8"/>
          <c:tx>
            <c:strRef>
              <c:f>'Active 2'!$P$20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2'!$U$2:$U$42</c:f>
              <c:numCache>
                <c:formatCode>General</c:formatCode>
                <c:ptCount val="41"/>
                <c:pt idx="0">
                  <c:v>-753</c:v>
                </c:pt>
                <c:pt idx="1">
                  <c:v>0</c:v>
                </c:pt>
                <c:pt idx="2">
                  <c:v>1000</c:v>
                </c:pt>
                <c:pt idx="3">
                  <c:v>2000</c:v>
                </c:pt>
                <c:pt idx="4">
                  <c:v>3000</c:v>
                </c:pt>
                <c:pt idx="5">
                  <c:v>4000</c:v>
                </c:pt>
                <c:pt idx="6">
                  <c:v>5000</c:v>
                </c:pt>
                <c:pt idx="7">
                  <c:v>6000</c:v>
                </c:pt>
                <c:pt idx="8">
                  <c:v>7000</c:v>
                </c:pt>
                <c:pt idx="9">
                  <c:v>8000</c:v>
                </c:pt>
                <c:pt idx="10">
                  <c:v>9000</c:v>
                </c:pt>
                <c:pt idx="11">
                  <c:v>10000</c:v>
                </c:pt>
                <c:pt idx="12">
                  <c:v>11000</c:v>
                </c:pt>
                <c:pt idx="13">
                  <c:v>12000</c:v>
                </c:pt>
                <c:pt idx="14">
                  <c:v>13000</c:v>
                </c:pt>
                <c:pt idx="15">
                  <c:v>14000</c:v>
                </c:pt>
                <c:pt idx="16">
                  <c:v>15000</c:v>
                </c:pt>
                <c:pt idx="17">
                  <c:v>16000</c:v>
                </c:pt>
                <c:pt idx="18">
                  <c:v>17000</c:v>
                </c:pt>
                <c:pt idx="19">
                  <c:v>18000</c:v>
                </c:pt>
                <c:pt idx="20">
                  <c:v>19000</c:v>
                </c:pt>
                <c:pt idx="21">
                  <c:v>20000</c:v>
                </c:pt>
                <c:pt idx="22">
                  <c:v>21000</c:v>
                </c:pt>
                <c:pt idx="23">
                  <c:v>22000</c:v>
                </c:pt>
                <c:pt idx="24">
                  <c:v>23000</c:v>
                </c:pt>
                <c:pt idx="25">
                  <c:v>24000</c:v>
                </c:pt>
                <c:pt idx="26">
                  <c:v>25000</c:v>
                </c:pt>
                <c:pt idx="27">
                  <c:v>26000</c:v>
                </c:pt>
                <c:pt idx="28">
                  <c:v>27000</c:v>
                </c:pt>
                <c:pt idx="29">
                  <c:v>28000</c:v>
                </c:pt>
                <c:pt idx="30">
                  <c:v>29000</c:v>
                </c:pt>
                <c:pt idx="31">
                  <c:v>30000</c:v>
                </c:pt>
                <c:pt idx="32">
                  <c:v>31000</c:v>
                </c:pt>
              </c:numCache>
            </c:numRef>
          </c:xVal>
          <c:yVal>
            <c:numRef>
              <c:f>'Active 2'!$V$2:$V$42</c:f>
              <c:numCache>
                <c:formatCode>General</c:formatCode>
                <c:ptCount val="41"/>
                <c:pt idx="0">
                  <c:v>7.2220255398955978E-3</c:v>
                </c:pt>
                <c:pt idx="1">
                  <c:v>-2.6270627067513409E-3</c:v>
                </c:pt>
                <c:pt idx="2">
                  <c:v>-1.5313251727336713E-2</c:v>
                </c:pt>
                <c:pt idx="3">
                  <c:v>-2.7550371212568685E-2</c:v>
                </c:pt>
                <c:pt idx="4">
                  <c:v>-3.9338421162447262E-2</c:v>
                </c:pt>
                <c:pt idx="5">
                  <c:v>-5.0677401576972432E-2</c:v>
                </c:pt>
                <c:pt idx="6">
                  <c:v>-6.1567312456144198E-2</c:v>
                </c:pt>
                <c:pt idx="7">
                  <c:v>-7.2008153799962588E-2</c:v>
                </c:pt>
                <c:pt idx="8">
                  <c:v>-8.1999925608427546E-2</c:v>
                </c:pt>
                <c:pt idx="9">
                  <c:v>-9.1542627881539135E-2</c:v>
                </c:pt>
                <c:pt idx="10">
                  <c:v>-0.1006362606192973</c:v>
                </c:pt>
                <c:pt idx="11">
                  <c:v>-0.10928082382170207</c:v>
                </c:pt>
                <c:pt idx="12">
                  <c:v>-0.11747631748875345</c:v>
                </c:pt>
                <c:pt idx="13">
                  <c:v>-0.12522274162045144</c:v>
                </c:pt>
                <c:pt idx="14">
                  <c:v>-0.13252009621679603</c:v>
                </c:pt>
                <c:pt idx="15">
                  <c:v>-0.13936838127778717</c:v>
                </c:pt>
                <c:pt idx="16">
                  <c:v>-0.14576759680342496</c:v>
                </c:pt>
                <c:pt idx="17">
                  <c:v>-0.15171774279370936</c:v>
                </c:pt>
                <c:pt idx="18">
                  <c:v>-0.15721881924864034</c:v>
                </c:pt>
                <c:pt idx="19">
                  <c:v>-0.16227082616821789</c:v>
                </c:pt>
                <c:pt idx="20">
                  <c:v>-0.1668737635524421</c:v>
                </c:pt>
                <c:pt idx="21">
                  <c:v>-0.17102763140131283</c:v>
                </c:pt>
                <c:pt idx="22">
                  <c:v>-0.17473242971483022</c:v>
                </c:pt>
                <c:pt idx="23">
                  <c:v>-0.17798815849299421</c:v>
                </c:pt>
                <c:pt idx="24">
                  <c:v>-0.1807948177358048</c:v>
                </c:pt>
                <c:pt idx="25">
                  <c:v>-0.183152407443262</c:v>
                </c:pt>
                <c:pt idx="26">
                  <c:v>-0.18506092761536577</c:v>
                </c:pt>
                <c:pt idx="27">
                  <c:v>-0.18652037825211618</c:v>
                </c:pt>
                <c:pt idx="28">
                  <c:v>-0.1875307593535131</c:v>
                </c:pt>
                <c:pt idx="29">
                  <c:v>-0.18809207091955671</c:v>
                </c:pt>
                <c:pt idx="30">
                  <c:v>-0.18820431295024689</c:v>
                </c:pt>
                <c:pt idx="31">
                  <c:v>-0.18786748544558368</c:v>
                </c:pt>
                <c:pt idx="32">
                  <c:v>-0.18708158840556707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878-4C6C-8785-A95DDA31A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6064112"/>
        <c:axId val="1"/>
      </c:scatterChart>
      <c:valAx>
        <c:axId val="556064112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4802011977605"/>
              <c:y val="0.87861393048412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12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7399380804953561E-3"/>
              <c:y val="0.326590202236281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6064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4427244582043338E-2"/>
          <c:y val="0.92774687846100157"/>
          <c:w val="0.73993856805051073"/>
          <c:h val="5.78034682080924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V0500 Cyg - O-C Diagr.</a:t>
            </a:r>
          </a:p>
        </c:rich>
      </c:tx>
      <c:layout>
        <c:manualLayout>
          <c:xMode val="edge"/>
          <c:yMode val="edge"/>
          <c:x val="0.37425149700598803"/>
          <c:y val="1.14942528735632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30538922155689E-2"/>
          <c:y val="7.1264527802909039E-2"/>
          <c:w val="0.87125748502994016"/>
          <c:h val="0.78850751730315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2'!$F$21:$F$966</c:f>
              <c:numCache>
                <c:formatCode>General</c:formatCode>
                <c:ptCount val="946"/>
                <c:pt idx="0">
                  <c:v>-753</c:v>
                </c:pt>
                <c:pt idx="1">
                  <c:v>-598</c:v>
                </c:pt>
                <c:pt idx="2">
                  <c:v>-597</c:v>
                </c:pt>
                <c:pt idx="3">
                  <c:v>-571</c:v>
                </c:pt>
                <c:pt idx="4">
                  <c:v>-477</c:v>
                </c:pt>
                <c:pt idx="5">
                  <c:v>-243</c:v>
                </c:pt>
                <c:pt idx="6">
                  <c:v>-27</c:v>
                </c:pt>
                <c:pt idx="7">
                  <c:v>0</c:v>
                </c:pt>
                <c:pt idx="8">
                  <c:v>0</c:v>
                </c:pt>
                <c:pt idx="9">
                  <c:v>422</c:v>
                </c:pt>
                <c:pt idx="10">
                  <c:v>7845</c:v>
                </c:pt>
                <c:pt idx="11">
                  <c:v>7912</c:v>
                </c:pt>
                <c:pt idx="12">
                  <c:v>8202</c:v>
                </c:pt>
                <c:pt idx="13">
                  <c:v>18065</c:v>
                </c:pt>
                <c:pt idx="14">
                  <c:v>18065</c:v>
                </c:pt>
                <c:pt idx="15">
                  <c:v>18065</c:v>
                </c:pt>
                <c:pt idx="16">
                  <c:v>18065</c:v>
                </c:pt>
                <c:pt idx="17">
                  <c:v>20014</c:v>
                </c:pt>
                <c:pt idx="18">
                  <c:v>20027</c:v>
                </c:pt>
                <c:pt idx="19">
                  <c:v>20027</c:v>
                </c:pt>
                <c:pt idx="20">
                  <c:v>20357</c:v>
                </c:pt>
                <c:pt idx="21">
                  <c:v>20423</c:v>
                </c:pt>
                <c:pt idx="22">
                  <c:v>20423</c:v>
                </c:pt>
                <c:pt idx="23">
                  <c:v>20423</c:v>
                </c:pt>
                <c:pt idx="24">
                  <c:v>20752</c:v>
                </c:pt>
                <c:pt idx="25">
                  <c:v>20819</c:v>
                </c:pt>
                <c:pt idx="26">
                  <c:v>21189</c:v>
                </c:pt>
                <c:pt idx="27">
                  <c:v>21189</c:v>
                </c:pt>
                <c:pt idx="28">
                  <c:v>21189</c:v>
                </c:pt>
                <c:pt idx="29">
                  <c:v>21611</c:v>
                </c:pt>
                <c:pt idx="30">
                  <c:v>21611</c:v>
                </c:pt>
                <c:pt idx="31">
                  <c:v>21611</c:v>
                </c:pt>
                <c:pt idx="32">
                  <c:v>21611</c:v>
                </c:pt>
                <c:pt idx="33">
                  <c:v>21611</c:v>
                </c:pt>
                <c:pt idx="34">
                  <c:v>21611</c:v>
                </c:pt>
                <c:pt idx="35">
                  <c:v>21611</c:v>
                </c:pt>
                <c:pt idx="36">
                  <c:v>21611</c:v>
                </c:pt>
                <c:pt idx="37">
                  <c:v>21611</c:v>
                </c:pt>
                <c:pt idx="38">
                  <c:v>21676</c:v>
                </c:pt>
                <c:pt idx="39">
                  <c:v>22336</c:v>
                </c:pt>
                <c:pt idx="40">
                  <c:v>22349</c:v>
                </c:pt>
                <c:pt idx="41">
                  <c:v>22362</c:v>
                </c:pt>
                <c:pt idx="42">
                  <c:v>23524</c:v>
                </c:pt>
                <c:pt idx="43">
                  <c:v>23973</c:v>
                </c:pt>
                <c:pt idx="44">
                  <c:v>23973</c:v>
                </c:pt>
                <c:pt idx="45">
                  <c:v>23973</c:v>
                </c:pt>
                <c:pt idx="46">
                  <c:v>23973</c:v>
                </c:pt>
                <c:pt idx="47">
                  <c:v>23973</c:v>
                </c:pt>
                <c:pt idx="48">
                  <c:v>23973</c:v>
                </c:pt>
                <c:pt idx="49">
                  <c:v>23973</c:v>
                </c:pt>
                <c:pt idx="50">
                  <c:v>23973</c:v>
                </c:pt>
                <c:pt idx="51">
                  <c:v>23973</c:v>
                </c:pt>
                <c:pt idx="52">
                  <c:v>23973</c:v>
                </c:pt>
                <c:pt idx="53">
                  <c:v>24404</c:v>
                </c:pt>
                <c:pt idx="54">
                  <c:v>24712</c:v>
                </c:pt>
                <c:pt idx="55">
                  <c:v>24803</c:v>
                </c:pt>
                <c:pt idx="56">
                  <c:v>25067</c:v>
                </c:pt>
                <c:pt idx="57">
                  <c:v>25095</c:v>
                </c:pt>
                <c:pt idx="58">
                  <c:v>25254</c:v>
                </c:pt>
                <c:pt idx="59">
                  <c:v>25570</c:v>
                </c:pt>
                <c:pt idx="60">
                  <c:v>25570</c:v>
                </c:pt>
                <c:pt idx="61">
                  <c:v>25570</c:v>
                </c:pt>
                <c:pt idx="62">
                  <c:v>25570</c:v>
                </c:pt>
                <c:pt idx="63">
                  <c:v>25570</c:v>
                </c:pt>
                <c:pt idx="64">
                  <c:v>25966</c:v>
                </c:pt>
                <c:pt idx="65">
                  <c:v>26349</c:v>
                </c:pt>
                <c:pt idx="66">
                  <c:v>26783</c:v>
                </c:pt>
                <c:pt idx="67">
                  <c:v>27177</c:v>
                </c:pt>
                <c:pt idx="68">
                  <c:v>27177</c:v>
                </c:pt>
                <c:pt idx="69">
                  <c:v>27177</c:v>
                </c:pt>
                <c:pt idx="70">
                  <c:v>28221</c:v>
                </c:pt>
                <c:pt idx="71">
                  <c:v>28373.5</c:v>
                </c:pt>
                <c:pt idx="72">
                  <c:v>28684</c:v>
                </c:pt>
                <c:pt idx="73">
                  <c:v>28999</c:v>
                </c:pt>
                <c:pt idx="74">
                  <c:v>31423</c:v>
                </c:pt>
                <c:pt idx="75">
                  <c:v>31430.5</c:v>
                </c:pt>
                <c:pt idx="76">
                  <c:v>31436</c:v>
                </c:pt>
                <c:pt idx="77">
                  <c:v>31437</c:v>
                </c:pt>
                <c:pt idx="78">
                  <c:v>33855</c:v>
                </c:pt>
              </c:numCache>
            </c:numRef>
          </c:xVal>
          <c:yVal>
            <c:numRef>
              <c:f>'Active 2'!$H$21:$H$966</c:f>
              <c:numCache>
                <c:formatCode>General</c:formatCode>
                <c:ptCount val="946"/>
                <c:pt idx="0">
                  <c:v>2.2666474094876321E-2</c:v>
                </c:pt>
                <c:pt idx="1">
                  <c:v>-1.8052388437354239E-2</c:v>
                </c:pt>
                <c:pt idx="2">
                  <c:v>2.7723618903110037E-2</c:v>
                </c:pt>
                <c:pt idx="3">
                  <c:v>-2.3100190297554946E-2</c:v>
                </c:pt>
                <c:pt idx="4">
                  <c:v>2.84449952232535E-3</c:v>
                </c:pt>
                <c:pt idx="5">
                  <c:v>-2.3569783261336852E-2</c:v>
                </c:pt>
                <c:pt idx="6">
                  <c:v>5.0478018602007069E-3</c:v>
                </c:pt>
                <c:pt idx="7">
                  <c:v>0</c:v>
                </c:pt>
                <c:pt idx="8">
                  <c:v>1.0000000002037268E-3</c:v>
                </c:pt>
                <c:pt idx="9">
                  <c:v>1.0475096853042487E-2</c:v>
                </c:pt>
                <c:pt idx="10">
                  <c:v>-8.1222429311310407E-2</c:v>
                </c:pt>
                <c:pt idx="11">
                  <c:v>-8.2229937637748662E-2</c:v>
                </c:pt>
                <c:pt idx="12">
                  <c:v>-8.4187809465220198E-2</c:v>
                </c:pt>
                <c:pt idx="15">
                  <c:v>0.12057257035485236</c:v>
                </c:pt>
                <c:pt idx="16">
                  <c:v>0.12757257035264047</c:v>
                </c:pt>
                <c:pt idx="17">
                  <c:v>-0.16598912687186385</c:v>
                </c:pt>
                <c:pt idx="18">
                  <c:v>-0.17390103146317415</c:v>
                </c:pt>
                <c:pt idx="19">
                  <c:v>-0.1729010314666084</c:v>
                </c:pt>
                <c:pt idx="20">
                  <c:v>-0.17581860975042218</c:v>
                </c:pt>
                <c:pt idx="21">
                  <c:v>-0.1846021254095831</c:v>
                </c:pt>
                <c:pt idx="31">
                  <c:v>-0.17670540725521278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25-412C-A921-3BA316050FEF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2'!$D$21:$D$966</c:f>
                <c:numCache>
                  <c:formatCode>General</c:formatCode>
                  <c:ptCount val="946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  <c:pt idx="42">
                    <c:v>8.0000000000000002E-3</c:v>
                  </c:pt>
                  <c:pt idx="43">
                    <c:v>3.0999999999999999E-3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1.9E-3</c:v>
                  </c:pt>
                  <c:pt idx="56">
                    <c:v>1.6999999999999999E-3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6.9999999999999999E-4</c:v>
                  </c:pt>
                  <c:pt idx="72">
                    <c:v>1.6999999999999999E-3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5.9999999999999995E-4</c:v>
                  </c:pt>
                  <c:pt idx="76">
                    <c:v>4.0000000000000002E-4</c:v>
                  </c:pt>
                  <c:pt idx="77">
                    <c:v>8.9999999999999998E-4</c:v>
                  </c:pt>
                  <c:pt idx="78">
                    <c:v>5.9999999999999995E-4</c:v>
                  </c:pt>
                </c:numCache>
              </c:numRef>
            </c:plus>
            <c:minus>
              <c:numRef>
                <c:f>'Active 2'!$D$21:$D$966</c:f>
                <c:numCache>
                  <c:formatCode>General</c:formatCode>
                  <c:ptCount val="946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  <c:pt idx="42">
                    <c:v>8.0000000000000002E-3</c:v>
                  </c:pt>
                  <c:pt idx="43">
                    <c:v>3.0999999999999999E-3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1.9E-3</c:v>
                  </c:pt>
                  <c:pt idx="56">
                    <c:v>1.6999999999999999E-3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6.9999999999999999E-4</c:v>
                  </c:pt>
                  <c:pt idx="72">
                    <c:v>1.6999999999999999E-3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5.9999999999999995E-4</c:v>
                  </c:pt>
                  <c:pt idx="76">
                    <c:v>4.0000000000000002E-4</c:v>
                  </c:pt>
                  <c:pt idx="77">
                    <c:v>8.9999999999999998E-4</c:v>
                  </c:pt>
                  <c:pt idx="7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2'!$F$21:$F$966</c:f>
              <c:numCache>
                <c:formatCode>General</c:formatCode>
                <c:ptCount val="946"/>
                <c:pt idx="0">
                  <c:v>-753</c:v>
                </c:pt>
                <c:pt idx="1">
                  <c:v>-598</c:v>
                </c:pt>
                <c:pt idx="2">
                  <c:v>-597</c:v>
                </c:pt>
                <c:pt idx="3">
                  <c:v>-571</c:v>
                </c:pt>
                <c:pt idx="4">
                  <c:v>-477</c:v>
                </c:pt>
                <c:pt idx="5">
                  <c:v>-243</c:v>
                </c:pt>
                <c:pt idx="6">
                  <c:v>-27</c:v>
                </c:pt>
                <c:pt idx="7">
                  <c:v>0</c:v>
                </c:pt>
                <c:pt idx="8">
                  <c:v>0</c:v>
                </c:pt>
                <c:pt idx="9">
                  <c:v>422</c:v>
                </c:pt>
                <c:pt idx="10">
                  <c:v>7845</c:v>
                </c:pt>
                <c:pt idx="11">
                  <c:v>7912</c:v>
                </c:pt>
                <c:pt idx="12">
                  <c:v>8202</c:v>
                </c:pt>
                <c:pt idx="13">
                  <c:v>18065</c:v>
                </c:pt>
                <c:pt idx="14">
                  <c:v>18065</c:v>
                </c:pt>
                <c:pt idx="15">
                  <c:v>18065</c:v>
                </c:pt>
                <c:pt idx="16">
                  <c:v>18065</c:v>
                </c:pt>
                <c:pt idx="17">
                  <c:v>20014</c:v>
                </c:pt>
                <c:pt idx="18">
                  <c:v>20027</c:v>
                </c:pt>
                <c:pt idx="19">
                  <c:v>20027</c:v>
                </c:pt>
                <c:pt idx="20">
                  <c:v>20357</c:v>
                </c:pt>
                <c:pt idx="21">
                  <c:v>20423</c:v>
                </c:pt>
                <c:pt idx="22">
                  <c:v>20423</c:v>
                </c:pt>
                <c:pt idx="23">
                  <c:v>20423</c:v>
                </c:pt>
                <c:pt idx="24">
                  <c:v>20752</c:v>
                </c:pt>
                <c:pt idx="25">
                  <c:v>20819</c:v>
                </c:pt>
                <c:pt idx="26">
                  <c:v>21189</c:v>
                </c:pt>
                <c:pt idx="27">
                  <c:v>21189</c:v>
                </c:pt>
                <c:pt idx="28">
                  <c:v>21189</c:v>
                </c:pt>
                <c:pt idx="29">
                  <c:v>21611</c:v>
                </c:pt>
                <c:pt idx="30">
                  <c:v>21611</c:v>
                </c:pt>
                <c:pt idx="31">
                  <c:v>21611</c:v>
                </c:pt>
                <c:pt idx="32">
                  <c:v>21611</c:v>
                </c:pt>
                <c:pt idx="33">
                  <c:v>21611</c:v>
                </c:pt>
                <c:pt idx="34">
                  <c:v>21611</c:v>
                </c:pt>
                <c:pt idx="35">
                  <c:v>21611</c:v>
                </c:pt>
                <c:pt idx="36">
                  <c:v>21611</c:v>
                </c:pt>
                <c:pt idx="37">
                  <c:v>21611</c:v>
                </c:pt>
                <c:pt idx="38">
                  <c:v>21676</c:v>
                </c:pt>
                <c:pt idx="39">
                  <c:v>22336</c:v>
                </c:pt>
                <c:pt idx="40">
                  <c:v>22349</c:v>
                </c:pt>
                <c:pt idx="41">
                  <c:v>22362</c:v>
                </c:pt>
                <c:pt idx="42">
                  <c:v>23524</c:v>
                </c:pt>
                <c:pt idx="43">
                  <c:v>23973</c:v>
                </c:pt>
                <c:pt idx="44">
                  <c:v>23973</c:v>
                </c:pt>
                <c:pt idx="45">
                  <c:v>23973</c:v>
                </c:pt>
                <c:pt idx="46">
                  <c:v>23973</c:v>
                </c:pt>
                <c:pt idx="47">
                  <c:v>23973</c:v>
                </c:pt>
                <c:pt idx="48">
                  <c:v>23973</c:v>
                </c:pt>
                <c:pt idx="49">
                  <c:v>23973</c:v>
                </c:pt>
                <c:pt idx="50">
                  <c:v>23973</c:v>
                </c:pt>
                <c:pt idx="51">
                  <c:v>23973</c:v>
                </c:pt>
                <c:pt idx="52">
                  <c:v>23973</c:v>
                </c:pt>
                <c:pt idx="53">
                  <c:v>24404</c:v>
                </c:pt>
                <c:pt idx="54">
                  <c:v>24712</c:v>
                </c:pt>
                <c:pt idx="55">
                  <c:v>24803</c:v>
                </c:pt>
                <c:pt idx="56">
                  <c:v>25067</c:v>
                </c:pt>
                <c:pt idx="57">
                  <c:v>25095</c:v>
                </c:pt>
                <c:pt idx="58">
                  <c:v>25254</c:v>
                </c:pt>
                <c:pt idx="59">
                  <c:v>25570</c:v>
                </c:pt>
                <c:pt idx="60">
                  <c:v>25570</c:v>
                </c:pt>
                <c:pt idx="61">
                  <c:v>25570</c:v>
                </c:pt>
                <c:pt idx="62">
                  <c:v>25570</c:v>
                </c:pt>
                <c:pt idx="63">
                  <c:v>25570</c:v>
                </c:pt>
                <c:pt idx="64">
                  <c:v>25966</c:v>
                </c:pt>
                <c:pt idx="65">
                  <c:v>26349</c:v>
                </c:pt>
                <c:pt idx="66">
                  <c:v>26783</c:v>
                </c:pt>
                <c:pt idx="67">
                  <c:v>27177</c:v>
                </c:pt>
                <c:pt idx="68">
                  <c:v>27177</c:v>
                </c:pt>
                <c:pt idx="69">
                  <c:v>27177</c:v>
                </c:pt>
                <c:pt idx="70">
                  <c:v>28221</c:v>
                </c:pt>
                <c:pt idx="71">
                  <c:v>28373.5</c:v>
                </c:pt>
                <c:pt idx="72">
                  <c:v>28684</c:v>
                </c:pt>
                <c:pt idx="73">
                  <c:v>28999</c:v>
                </c:pt>
                <c:pt idx="74">
                  <c:v>31423</c:v>
                </c:pt>
                <c:pt idx="75">
                  <c:v>31430.5</c:v>
                </c:pt>
                <c:pt idx="76">
                  <c:v>31436</c:v>
                </c:pt>
                <c:pt idx="77">
                  <c:v>31437</c:v>
                </c:pt>
                <c:pt idx="78">
                  <c:v>33855</c:v>
                </c:pt>
              </c:numCache>
            </c:numRef>
          </c:xVal>
          <c:yVal>
            <c:numRef>
              <c:f>'Active 2'!$I$21:$I$966</c:f>
              <c:numCache>
                <c:formatCode>General</c:formatCode>
                <c:ptCount val="946"/>
                <c:pt idx="22">
                  <c:v>-0.18260212540917564</c:v>
                </c:pt>
                <c:pt idx="23">
                  <c:v>-0.17260212540713837</c:v>
                </c:pt>
                <c:pt idx="24">
                  <c:v>-0.17829571103357011</c:v>
                </c:pt>
                <c:pt idx="25">
                  <c:v>-0.18530321935395477</c:v>
                </c:pt>
                <c:pt idx="26">
                  <c:v>-0.1801805041031912</c:v>
                </c:pt>
                <c:pt idx="27">
                  <c:v>-0.14918050410051364</c:v>
                </c:pt>
                <c:pt idx="28">
                  <c:v>-0.1481805041039479</c:v>
                </c:pt>
                <c:pt idx="29">
                  <c:v>-0.1917054072546307</c:v>
                </c:pt>
                <c:pt idx="30">
                  <c:v>-0.18270540724915918</c:v>
                </c:pt>
                <c:pt idx="32">
                  <c:v>-0.17670540725521278</c:v>
                </c:pt>
                <c:pt idx="33">
                  <c:v>-0.17570540725137107</c:v>
                </c:pt>
                <c:pt idx="34">
                  <c:v>-0.17370540725096362</c:v>
                </c:pt>
                <c:pt idx="35">
                  <c:v>-0.17170540725055616</c:v>
                </c:pt>
                <c:pt idx="37">
                  <c:v>-0.16470540725276805</c:v>
                </c:pt>
                <c:pt idx="38">
                  <c:v>-0.17826493024767842</c:v>
                </c:pt>
                <c:pt idx="42">
                  <c:v>-0.18720336865953868</c:v>
                </c:pt>
                <c:pt idx="47">
                  <c:v>-0.1807760736628552</c:v>
                </c:pt>
                <c:pt idx="49">
                  <c:v>-0.177776073665882</c:v>
                </c:pt>
                <c:pt idx="59">
                  <c:v>-0.18949235404579667</c:v>
                </c:pt>
                <c:pt idx="60">
                  <c:v>-0.18749235404538922</c:v>
                </c:pt>
                <c:pt idx="61">
                  <c:v>-0.18449235404841602</c:v>
                </c:pt>
                <c:pt idx="62">
                  <c:v>-0.18249235404800856</c:v>
                </c:pt>
                <c:pt idx="63">
                  <c:v>-0.18249235404800856</c:v>
                </c:pt>
                <c:pt idx="64">
                  <c:v>-0.18019344799540704</c:v>
                </c:pt>
                <c:pt idx="65">
                  <c:v>-0.18298263734322973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25-412C-A921-3BA316050FEF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2'!$D$21:$D$59</c:f>
                <c:numCache>
                  <c:formatCode>General</c:formatCode>
                  <c:ptCount val="39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'Active 2'!$D$21:$D$59</c:f>
                <c:numCache>
                  <c:formatCode>General</c:formatCode>
                  <c:ptCount val="39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2'!$F$21:$F$966</c:f>
              <c:numCache>
                <c:formatCode>General</c:formatCode>
                <c:ptCount val="946"/>
                <c:pt idx="0">
                  <c:v>-753</c:v>
                </c:pt>
                <c:pt idx="1">
                  <c:v>-598</c:v>
                </c:pt>
                <c:pt idx="2">
                  <c:v>-597</c:v>
                </c:pt>
                <c:pt idx="3">
                  <c:v>-571</c:v>
                </c:pt>
                <c:pt idx="4">
                  <c:v>-477</c:v>
                </c:pt>
                <c:pt idx="5">
                  <c:v>-243</c:v>
                </c:pt>
                <c:pt idx="6">
                  <c:v>-27</c:v>
                </c:pt>
                <c:pt idx="7">
                  <c:v>0</c:v>
                </c:pt>
                <c:pt idx="8">
                  <c:v>0</c:v>
                </c:pt>
                <c:pt idx="9">
                  <c:v>422</c:v>
                </c:pt>
                <c:pt idx="10">
                  <c:v>7845</c:v>
                </c:pt>
                <c:pt idx="11">
                  <c:v>7912</c:v>
                </c:pt>
                <c:pt idx="12">
                  <c:v>8202</c:v>
                </c:pt>
                <c:pt idx="13">
                  <c:v>18065</c:v>
                </c:pt>
                <c:pt idx="14">
                  <c:v>18065</c:v>
                </c:pt>
                <c:pt idx="15">
                  <c:v>18065</c:v>
                </c:pt>
                <c:pt idx="16">
                  <c:v>18065</c:v>
                </c:pt>
                <c:pt idx="17">
                  <c:v>20014</c:v>
                </c:pt>
                <c:pt idx="18">
                  <c:v>20027</c:v>
                </c:pt>
                <c:pt idx="19">
                  <c:v>20027</c:v>
                </c:pt>
                <c:pt idx="20">
                  <c:v>20357</c:v>
                </c:pt>
                <c:pt idx="21">
                  <c:v>20423</c:v>
                </c:pt>
                <c:pt idx="22">
                  <c:v>20423</c:v>
                </c:pt>
                <c:pt idx="23">
                  <c:v>20423</c:v>
                </c:pt>
                <c:pt idx="24">
                  <c:v>20752</c:v>
                </c:pt>
                <c:pt idx="25">
                  <c:v>20819</c:v>
                </c:pt>
                <c:pt idx="26">
                  <c:v>21189</c:v>
                </c:pt>
                <c:pt idx="27">
                  <c:v>21189</c:v>
                </c:pt>
                <c:pt idx="28">
                  <c:v>21189</c:v>
                </c:pt>
                <c:pt idx="29">
                  <c:v>21611</c:v>
                </c:pt>
                <c:pt idx="30">
                  <c:v>21611</c:v>
                </c:pt>
                <c:pt idx="31">
                  <c:v>21611</c:v>
                </c:pt>
                <c:pt idx="32">
                  <c:v>21611</c:v>
                </c:pt>
                <c:pt idx="33">
                  <c:v>21611</c:v>
                </c:pt>
                <c:pt idx="34">
                  <c:v>21611</c:v>
                </c:pt>
                <c:pt idx="35">
                  <c:v>21611</c:v>
                </c:pt>
                <c:pt idx="36">
                  <c:v>21611</c:v>
                </c:pt>
                <c:pt idx="37">
                  <c:v>21611</c:v>
                </c:pt>
                <c:pt idx="38">
                  <c:v>21676</c:v>
                </c:pt>
                <c:pt idx="39">
                  <c:v>22336</c:v>
                </c:pt>
                <c:pt idx="40">
                  <c:v>22349</c:v>
                </c:pt>
                <c:pt idx="41">
                  <c:v>22362</c:v>
                </c:pt>
                <c:pt idx="42">
                  <c:v>23524</c:v>
                </c:pt>
                <c:pt idx="43">
                  <c:v>23973</c:v>
                </c:pt>
                <c:pt idx="44">
                  <c:v>23973</c:v>
                </c:pt>
                <c:pt idx="45">
                  <c:v>23973</c:v>
                </c:pt>
                <c:pt idx="46">
                  <c:v>23973</c:v>
                </c:pt>
                <c:pt idx="47">
                  <c:v>23973</c:v>
                </c:pt>
                <c:pt idx="48">
                  <c:v>23973</c:v>
                </c:pt>
                <c:pt idx="49">
                  <c:v>23973</c:v>
                </c:pt>
                <c:pt idx="50">
                  <c:v>23973</c:v>
                </c:pt>
                <c:pt idx="51">
                  <c:v>23973</c:v>
                </c:pt>
                <c:pt idx="52">
                  <c:v>23973</c:v>
                </c:pt>
                <c:pt idx="53">
                  <c:v>24404</c:v>
                </c:pt>
                <c:pt idx="54">
                  <c:v>24712</c:v>
                </c:pt>
                <c:pt idx="55">
                  <c:v>24803</c:v>
                </c:pt>
                <c:pt idx="56">
                  <c:v>25067</c:v>
                </c:pt>
                <c:pt idx="57">
                  <c:v>25095</c:v>
                </c:pt>
                <c:pt idx="58">
                  <c:v>25254</c:v>
                </c:pt>
                <c:pt idx="59">
                  <c:v>25570</c:v>
                </c:pt>
                <c:pt idx="60">
                  <c:v>25570</c:v>
                </c:pt>
                <c:pt idx="61">
                  <c:v>25570</c:v>
                </c:pt>
                <c:pt idx="62">
                  <c:v>25570</c:v>
                </c:pt>
                <c:pt idx="63">
                  <c:v>25570</c:v>
                </c:pt>
                <c:pt idx="64">
                  <c:v>25966</c:v>
                </c:pt>
                <c:pt idx="65">
                  <c:v>26349</c:v>
                </c:pt>
                <c:pt idx="66">
                  <c:v>26783</c:v>
                </c:pt>
                <c:pt idx="67">
                  <c:v>27177</c:v>
                </c:pt>
                <c:pt idx="68">
                  <c:v>27177</c:v>
                </c:pt>
                <c:pt idx="69">
                  <c:v>27177</c:v>
                </c:pt>
                <c:pt idx="70">
                  <c:v>28221</c:v>
                </c:pt>
                <c:pt idx="71">
                  <c:v>28373.5</c:v>
                </c:pt>
                <c:pt idx="72">
                  <c:v>28684</c:v>
                </c:pt>
                <c:pt idx="73">
                  <c:v>28999</c:v>
                </c:pt>
                <c:pt idx="74">
                  <c:v>31423</c:v>
                </c:pt>
                <c:pt idx="75">
                  <c:v>31430.5</c:v>
                </c:pt>
                <c:pt idx="76">
                  <c:v>31436</c:v>
                </c:pt>
                <c:pt idx="77">
                  <c:v>31437</c:v>
                </c:pt>
                <c:pt idx="78">
                  <c:v>33855</c:v>
                </c:pt>
              </c:numCache>
            </c:numRef>
          </c:xVal>
          <c:yVal>
            <c:numRef>
              <c:f>'Active 2'!$J$21:$J$966</c:f>
              <c:numCache>
                <c:formatCode>General</c:formatCode>
                <c:ptCount val="946"/>
                <c:pt idx="36">
                  <c:v>-0.16870540725358296</c:v>
                </c:pt>
                <c:pt idx="39">
                  <c:v>-0.18390008682035841</c:v>
                </c:pt>
                <c:pt idx="40">
                  <c:v>-0.18361199141509132</c:v>
                </c:pt>
                <c:pt idx="41">
                  <c:v>-0.18222389602306066</c:v>
                </c:pt>
                <c:pt idx="44">
                  <c:v>-0.18357607366488082</c:v>
                </c:pt>
                <c:pt idx="45">
                  <c:v>-0.18217607366386801</c:v>
                </c:pt>
                <c:pt idx="46">
                  <c:v>-0.1807760736628552</c:v>
                </c:pt>
                <c:pt idx="48">
                  <c:v>-0.17797607366810553</c:v>
                </c:pt>
                <c:pt idx="50">
                  <c:v>-0.17727607366396114</c:v>
                </c:pt>
                <c:pt idx="51">
                  <c:v>-0.1766760736645665</c:v>
                </c:pt>
                <c:pt idx="52">
                  <c:v>-0.17547607366577722</c:v>
                </c:pt>
                <c:pt idx="53">
                  <c:v>-0.17717027441540267</c:v>
                </c:pt>
                <c:pt idx="58">
                  <c:v>-0.1840106730160187</c:v>
                </c:pt>
                <c:pt idx="67">
                  <c:v>-0.18514856104593491</c:v>
                </c:pt>
                <c:pt idx="70">
                  <c:v>-0.18439689963270212</c:v>
                </c:pt>
                <c:pt idx="71">
                  <c:v>-0.18375578050472541</c:v>
                </c:pt>
                <c:pt idx="72">
                  <c:v>-0.19300550189655041</c:v>
                </c:pt>
                <c:pt idx="73">
                  <c:v>-0.18516319026821293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25-412C-A921-3BA316050FEF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2'!$D$21:$D$82</c:f>
                <c:numCache>
                  <c:formatCode>General</c:formatCode>
                  <c:ptCount val="62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  <c:pt idx="42">
                    <c:v>8.0000000000000002E-3</c:v>
                  </c:pt>
                  <c:pt idx="43">
                    <c:v>3.0999999999999999E-3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1.9E-3</c:v>
                  </c:pt>
                  <c:pt idx="56">
                    <c:v>1.6999999999999999E-3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'Active 2'!$D$21:$D$82</c:f>
                <c:numCache>
                  <c:formatCode>General</c:formatCode>
                  <c:ptCount val="62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  <c:pt idx="42">
                    <c:v>8.0000000000000002E-3</c:v>
                  </c:pt>
                  <c:pt idx="43">
                    <c:v>3.0999999999999999E-3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1.9E-3</c:v>
                  </c:pt>
                  <c:pt idx="56">
                    <c:v>1.6999999999999999E-3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2'!$F$21:$F$966</c:f>
              <c:numCache>
                <c:formatCode>General</c:formatCode>
                <c:ptCount val="946"/>
                <c:pt idx="0">
                  <c:v>-753</c:v>
                </c:pt>
                <c:pt idx="1">
                  <c:v>-598</c:v>
                </c:pt>
                <c:pt idx="2">
                  <c:v>-597</c:v>
                </c:pt>
                <c:pt idx="3">
                  <c:v>-571</c:v>
                </c:pt>
                <c:pt idx="4">
                  <c:v>-477</c:v>
                </c:pt>
                <c:pt idx="5">
                  <c:v>-243</c:v>
                </c:pt>
                <c:pt idx="6">
                  <c:v>-27</c:v>
                </c:pt>
                <c:pt idx="7">
                  <c:v>0</c:v>
                </c:pt>
                <c:pt idx="8">
                  <c:v>0</c:v>
                </c:pt>
                <c:pt idx="9">
                  <c:v>422</c:v>
                </c:pt>
                <c:pt idx="10">
                  <c:v>7845</c:v>
                </c:pt>
                <c:pt idx="11">
                  <c:v>7912</c:v>
                </c:pt>
                <c:pt idx="12">
                  <c:v>8202</c:v>
                </c:pt>
                <c:pt idx="13">
                  <c:v>18065</c:v>
                </c:pt>
                <c:pt idx="14">
                  <c:v>18065</c:v>
                </c:pt>
                <c:pt idx="15">
                  <c:v>18065</c:v>
                </c:pt>
                <c:pt idx="16">
                  <c:v>18065</c:v>
                </c:pt>
                <c:pt idx="17">
                  <c:v>20014</c:v>
                </c:pt>
                <c:pt idx="18">
                  <c:v>20027</c:v>
                </c:pt>
                <c:pt idx="19">
                  <c:v>20027</c:v>
                </c:pt>
                <c:pt idx="20">
                  <c:v>20357</c:v>
                </c:pt>
                <c:pt idx="21">
                  <c:v>20423</c:v>
                </c:pt>
                <c:pt idx="22">
                  <c:v>20423</c:v>
                </c:pt>
                <c:pt idx="23">
                  <c:v>20423</c:v>
                </c:pt>
                <c:pt idx="24">
                  <c:v>20752</c:v>
                </c:pt>
                <c:pt idx="25">
                  <c:v>20819</c:v>
                </c:pt>
                <c:pt idx="26">
                  <c:v>21189</c:v>
                </c:pt>
                <c:pt idx="27">
                  <c:v>21189</c:v>
                </c:pt>
                <c:pt idx="28">
                  <c:v>21189</c:v>
                </c:pt>
                <c:pt idx="29">
                  <c:v>21611</c:v>
                </c:pt>
                <c:pt idx="30">
                  <c:v>21611</c:v>
                </c:pt>
                <c:pt idx="31">
                  <c:v>21611</c:v>
                </c:pt>
                <c:pt idx="32">
                  <c:v>21611</c:v>
                </c:pt>
                <c:pt idx="33">
                  <c:v>21611</c:v>
                </c:pt>
                <c:pt idx="34">
                  <c:v>21611</c:v>
                </c:pt>
                <c:pt idx="35">
                  <c:v>21611</c:v>
                </c:pt>
                <c:pt idx="36">
                  <c:v>21611</c:v>
                </c:pt>
                <c:pt idx="37">
                  <c:v>21611</c:v>
                </c:pt>
                <c:pt idx="38">
                  <c:v>21676</c:v>
                </c:pt>
                <c:pt idx="39">
                  <c:v>22336</c:v>
                </c:pt>
                <c:pt idx="40">
                  <c:v>22349</c:v>
                </c:pt>
                <c:pt idx="41">
                  <c:v>22362</c:v>
                </c:pt>
                <c:pt idx="42">
                  <c:v>23524</c:v>
                </c:pt>
                <c:pt idx="43">
                  <c:v>23973</c:v>
                </c:pt>
                <c:pt idx="44">
                  <c:v>23973</c:v>
                </c:pt>
                <c:pt idx="45">
                  <c:v>23973</c:v>
                </c:pt>
                <c:pt idx="46">
                  <c:v>23973</c:v>
                </c:pt>
                <c:pt idx="47">
                  <c:v>23973</c:v>
                </c:pt>
                <c:pt idx="48">
                  <c:v>23973</c:v>
                </c:pt>
                <c:pt idx="49">
                  <c:v>23973</c:v>
                </c:pt>
                <c:pt idx="50">
                  <c:v>23973</c:v>
                </c:pt>
                <c:pt idx="51">
                  <c:v>23973</c:v>
                </c:pt>
                <c:pt idx="52">
                  <c:v>23973</c:v>
                </c:pt>
                <c:pt idx="53">
                  <c:v>24404</c:v>
                </c:pt>
                <c:pt idx="54">
                  <c:v>24712</c:v>
                </c:pt>
                <c:pt idx="55">
                  <c:v>24803</c:v>
                </c:pt>
                <c:pt idx="56">
                  <c:v>25067</c:v>
                </c:pt>
                <c:pt idx="57">
                  <c:v>25095</c:v>
                </c:pt>
                <c:pt idx="58">
                  <c:v>25254</c:v>
                </c:pt>
                <c:pt idx="59">
                  <c:v>25570</c:v>
                </c:pt>
                <c:pt idx="60">
                  <c:v>25570</c:v>
                </c:pt>
                <c:pt idx="61">
                  <c:v>25570</c:v>
                </c:pt>
                <c:pt idx="62">
                  <c:v>25570</c:v>
                </c:pt>
                <c:pt idx="63">
                  <c:v>25570</c:v>
                </c:pt>
                <c:pt idx="64">
                  <c:v>25966</c:v>
                </c:pt>
                <c:pt idx="65">
                  <c:v>26349</c:v>
                </c:pt>
                <c:pt idx="66">
                  <c:v>26783</c:v>
                </c:pt>
                <c:pt idx="67">
                  <c:v>27177</c:v>
                </c:pt>
                <c:pt idx="68">
                  <c:v>27177</c:v>
                </c:pt>
                <c:pt idx="69">
                  <c:v>27177</c:v>
                </c:pt>
                <c:pt idx="70">
                  <c:v>28221</c:v>
                </c:pt>
                <c:pt idx="71">
                  <c:v>28373.5</c:v>
                </c:pt>
                <c:pt idx="72">
                  <c:v>28684</c:v>
                </c:pt>
                <c:pt idx="73">
                  <c:v>28999</c:v>
                </c:pt>
                <c:pt idx="74">
                  <c:v>31423</c:v>
                </c:pt>
                <c:pt idx="75">
                  <c:v>31430.5</c:v>
                </c:pt>
                <c:pt idx="76">
                  <c:v>31436</c:v>
                </c:pt>
                <c:pt idx="77">
                  <c:v>31437</c:v>
                </c:pt>
                <c:pt idx="78">
                  <c:v>33855</c:v>
                </c:pt>
              </c:numCache>
            </c:numRef>
          </c:xVal>
          <c:yVal>
            <c:numRef>
              <c:f>'Active 2'!$K$21:$K$966</c:f>
              <c:numCache>
                <c:formatCode>General</c:formatCode>
                <c:ptCount val="946"/>
                <c:pt idx="43">
                  <c:v>-0.18357607366488082</c:v>
                </c:pt>
                <c:pt idx="54">
                  <c:v>-0.18360665049840463</c:v>
                </c:pt>
                <c:pt idx="55">
                  <c:v>-0.18530998269125121</c:v>
                </c:pt>
                <c:pt idx="56">
                  <c:v>-0.18507404532283545</c:v>
                </c:pt>
                <c:pt idx="57">
                  <c:v>-0.18419583984359633</c:v>
                </c:pt>
                <c:pt idx="66">
                  <c:v>-0.1846954524226021</c:v>
                </c:pt>
                <c:pt idx="68">
                  <c:v>-0.18514856083493214</c:v>
                </c:pt>
                <c:pt idx="69">
                  <c:v>-0.18514856083493214</c:v>
                </c:pt>
                <c:pt idx="74">
                  <c:v>-0.1861214016971644</c:v>
                </c:pt>
                <c:pt idx="75">
                  <c:v>-0.18520134665595833</c:v>
                </c:pt>
                <c:pt idx="76">
                  <c:v>-0.18773330628755502</c:v>
                </c:pt>
                <c:pt idx="77">
                  <c:v>-0.18775729896151461</c:v>
                </c:pt>
                <c:pt idx="78">
                  <c:v>-0.18827155440521892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25-412C-A921-3BA316050FEF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2'!$D$21:$D$82</c:f>
                <c:numCache>
                  <c:formatCode>General</c:formatCode>
                  <c:ptCount val="62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  <c:pt idx="42">
                    <c:v>8.0000000000000002E-3</c:v>
                  </c:pt>
                  <c:pt idx="43">
                    <c:v>3.0999999999999999E-3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1.9E-3</c:v>
                  </c:pt>
                  <c:pt idx="56">
                    <c:v>1.6999999999999999E-3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'Active 2'!$D$21:$D$82</c:f>
                <c:numCache>
                  <c:formatCode>General</c:formatCode>
                  <c:ptCount val="62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  <c:pt idx="42">
                    <c:v>8.0000000000000002E-3</c:v>
                  </c:pt>
                  <c:pt idx="43">
                    <c:v>3.0999999999999999E-3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1.9E-3</c:v>
                  </c:pt>
                  <c:pt idx="56">
                    <c:v>1.6999999999999999E-3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2'!$F$21:$F$966</c:f>
              <c:numCache>
                <c:formatCode>General</c:formatCode>
                <c:ptCount val="946"/>
                <c:pt idx="0">
                  <c:v>-753</c:v>
                </c:pt>
                <c:pt idx="1">
                  <c:v>-598</c:v>
                </c:pt>
                <c:pt idx="2">
                  <c:v>-597</c:v>
                </c:pt>
                <c:pt idx="3">
                  <c:v>-571</c:v>
                </c:pt>
                <c:pt idx="4">
                  <c:v>-477</c:v>
                </c:pt>
                <c:pt idx="5">
                  <c:v>-243</c:v>
                </c:pt>
                <c:pt idx="6">
                  <c:v>-27</c:v>
                </c:pt>
                <c:pt idx="7">
                  <c:v>0</c:v>
                </c:pt>
                <c:pt idx="8">
                  <c:v>0</c:v>
                </c:pt>
                <c:pt idx="9">
                  <c:v>422</c:v>
                </c:pt>
                <c:pt idx="10">
                  <c:v>7845</c:v>
                </c:pt>
                <c:pt idx="11">
                  <c:v>7912</c:v>
                </c:pt>
                <c:pt idx="12">
                  <c:v>8202</c:v>
                </c:pt>
                <c:pt idx="13">
                  <c:v>18065</c:v>
                </c:pt>
                <c:pt idx="14">
                  <c:v>18065</c:v>
                </c:pt>
                <c:pt idx="15">
                  <c:v>18065</c:v>
                </c:pt>
                <c:pt idx="16">
                  <c:v>18065</c:v>
                </c:pt>
                <c:pt idx="17">
                  <c:v>20014</c:v>
                </c:pt>
                <c:pt idx="18">
                  <c:v>20027</c:v>
                </c:pt>
                <c:pt idx="19">
                  <c:v>20027</c:v>
                </c:pt>
                <c:pt idx="20">
                  <c:v>20357</c:v>
                </c:pt>
                <c:pt idx="21">
                  <c:v>20423</c:v>
                </c:pt>
                <c:pt idx="22">
                  <c:v>20423</c:v>
                </c:pt>
                <c:pt idx="23">
                  <c:v>20423</c:v>
                </c:pt>
                <c:pt idx="24">
                  <c:v>20752</c:v>
                </c:pt>
                <c:pt idx="25">
                  <c:v>20819</c:v>
                </c:pt>
                <c:pt idx="26">
                  <c:v>21189</c:v>
                </c:pt>
                <c:pt idx="27">
                  <c:v>21189</c:v>
                </c:pt>
                <c:pt idx="28">
                  <c:v>21189</c:v>
                </c:pt>
                <c:pt idx="29">
                  <c:v>21611</c:v>
                </c:pt>
                <c:pt idx="30">
                  <c:v>21611</c:v>
                </c:pt>
                <c:pt idx="31">
                  <c:v>21611</c:v>
                </c:pt>
                <c:pt idx="32">
                  <c:v>21611</c:v>
                </c:pt>
                <c:pt idx="33">
                  <c:v>21611</c:v>
                </c:pt>
                <c:pt idx="34">
                  <c:v>21611</c:v>
                </c:pt>
                <c:pt idx="35">
                  <c:v>21611</c:v>
                </c:pt>
                <c:pt idx="36">
                  <c:v>21611</c:v>
                </c:pt>
                <c:pt idx="37">
                  <c:v>21611</c:v>
                </c:pt>
                <c:pt idx="38">
                  <c:v>21676</c:v>
                </c:pt>
                <c:pt idx="39">
                  <c:v>22336</c:v>
                </c:pt>
                <c:pt idx="40">
                  <c:v>22349</c:v>
                </c:pt>
                <c:pt idx="41">
                  <c:v>22362</c:v>
                </c:pt>
                <c:pt idx="42">
                  <c:v>23524</c:v>
                </c:pt>
                <c:pt idx="43">
                  <c:v>23973</c:v>
                </c:pt>
                <c:pt idx="44">
                  <c:v>23973</c:v>
                </c:pt>
                <c:pt idx="45">
                  <c:v>23973</c:v>
                </c:pt>
                <c:pt idx="46">
                  <c:v>23973</c:v>
                </c:pt>
                <c:pt idx="47">
                  <c:v>23973</c:v>
                </c:pt>
                <c:pt idx="48">
                  <c:v>23973</c:v>
                </c:pt>
                <c:pt idx="49">
                  <c:v>23973</c:v>
                </c:pt>
                <c:pt idx="50">
                  <c:v>23973</c:v>
                </c:pt>
                <c:pt idx="51">
                  <c:v>23973</c:v>
                </c:pt>
                <c:pt idx="52">
                  <c:v>23973</c:v>
                </c:pt>
                <c:pt idx="53">
                  <c:v>24404</c:v>
                </c:pt>
                <c:pt idx="54">
                  <c:v>24712</c:v>
                </c:pt>
                <c:pt idx="55">
                  <c:v>24803</c:v>
                </c:pt>
                <c:pt idx="56">
                  <c:v>25067</c:v>
                </c:pt>
                <c:pt idx="57">
                  <c:v>25095</c:v>
                </c:pt>
                <c:pt idx="58">
                  <c:v>25254</c:v>
                </c:pt>
                <c:pt idx="59">
                  <c:v>25570</c:v>
                </c:pt>
                <c:pt idx="60">
                  <c:v>25570</c:v>
                </c:pt>
                <c:pt idx="61">
                  <c:v>25570</c:v>
                </c:pt>
                <c:pt idx="62">
                  <c:v>25570</c:v>
                </c:pt>
                <c:pt idx="63">
                  <c:v>25570</c:v>
                </c:pt>
                <c:pt idx="64">
                  <c:v>25966</c:v>
                </c:pt>
                <c:pt idx="65">
                  <c:v>26349</c:v>
                </c:pt>
                <c:pt idx="66">
                  <c:v>26783</c:v>
                </c:pt>
                <c:pt idx="67">
                  <c:v>27177</c:v>
                </c:pt>
                <c:pt idx="68">
                  <c:v>27177</c:v>
                </c:pt>
                <c:pt idx="69">
                  <c:v>27177</c:v>
                </c:pt>
                <c:pt idx="70">
                  <c:v>28221</c:v>
                </c:pt>
                <c:pt idx="71">
                  <c:v>28373.5</c:v>
                </c:pt>
                <c:pt idx="72">
                  <c:v>28684</c:v>
                </c:pt>
                <c:pt idx="73">
                  <c:v>28999</c:v>
                </c:pt>
                <c:pt idx="74">
                  <c:v>31423</c:v>
                </c:pt>
                <c:pt idx="75">
                  <c:v>31430.5</c:v>
                </c:pt>
                <c:pt idx="76">
                  <c:v>31436</c:v>
                </c:pt>
                <c:pt idx="77">
                  <c:v>31437</c:v>
                </c:pt>
                <c:pt idx="78">
                  <c:v>33855</c:v>
                </c:pt>
              </c:numCache>
            </c:numRef>
          </c:xVal>
          <c:yVal>
            <c:numRef>
              <c:f>'Active 2'!$L$21:$L$966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25-412C-A921-3BA316050FEF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2'!$D$21:$D$82</c:f>
                <c:numCache>
                  <c:formatCode>General</c:formatCode>
                  <c:ptCount val="62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  <c:pt idx="42">
                    <c:v>8.0000000000000002E-3</c:v>
                  </c:pt>
                  <c:pt idx="43">
                    <c:v>3.0999999999999999E-3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1.9E-3</c:v>
                  </c:pt>
                  <c:pt idx="56">
                    <c:v>1.6999999999999999E-3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'Active 2'!$D$21:$D$82</c:f>
                <c:numCache>
                  <c:formatCode>General</c:formatCode>
                  <c:ptCount val="62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  <c:pt idx="42">
                    <c:v>8.0000000000000002E-3</c:v>
                  </c:pt>
                  <c:pt idx="43">
                    <c:v>3.0999999999999999E-3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1.9E-3</c:v>
                  </c:pt>
                  <c:pt idx="56">
                    <c:v>1.6999999999999999E-3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2'!$F$21:$F$966</c:f>
              <c:numCache>
                <c:formatCode>General</c:formatCode>
                <c:ptCount val="946"/>
                <c:pt idx="0">
                  <c:v>-753</c:v>
                </c:pt>
                <c:pt idx="1">
                  <c:v>-598</c:v>
                </c:pt>
                <c:pt idx="2">
                  <c:v>-597</c:v>
                </c:pt>
                <c:pt idx="3">
                  <c:v>-571</c:v>
                </c:pt>
                <c:pt idx="4">
                  <c:v>-477</c:v>
                </c:pt>
                <c:pt idx="5">
                  <c:v>-243</c:v>
                </c:pt>
                <c:pt idx="6">
                  <c:v>-27</c:v>
                </c:pt>
                <c:pt idx="7">
                  <c:v>0</c:v>
                </c:pt>
                <c:pt idx="8">
                  <c:v>0</c:v>
                </c:pt>
                <c:pt idx="9">
                  <c:v>422</c:v>
                </c:pt>
                <c:pt idx="10">
                  <c:v>7845</c:v>
                </c:pt>
                <c:pt idx="11">
                  <c:v>7912</c:v>
                </c:pt>
                <c:pt idx="12">
                  <c:v>8202</c:v>
                </c:pt>
                <c:pt idx="13">
                  <c:v>18065</c:v>
                </c:pt>
                <c:pt idx="14">
                  <c:v>18065</c:v>
                </c:pt>
                <c:pt idx="15">
                  <c:v>18065</c:v>
                </c:pt>
                <c:pt idx="16">
                  <c:v>18065</c:v>
                </c:pt>
                <c:pt idx="17">
                  <c:v>20014</c:v>
                </c:pt>
                <c:pt idx="18">
                  <c:v>20027</c:v>
                </c:pt>
                <c:pt idx="19">
                  <c:v>20027</c:v>
                </c:pt>
                <c:pt idx="20">
                  <c:v>20357</c:v>
                </c:pt>
                <c:pt idx="21">
                  <c:v>20423</c:v>
                </c:pt>
                <c:pt idx="22">
                  <c:v>20423</c:v>
                </c:pt>
                <c:pt idx="23">
                  <c:v>20423</c:v>
                </c:pt>
                <c:pt idx="24">
                  <c:v>20752</c:v>
                </c:pt>
                <c:pt idx="25">
                  <c:v>20819</c:v>
                </c:pt>
                <c:pt idx="26">
                  <c:v>21189</c:v>
                </c:pt>
                <c:pt idx="27">
                  <c:v>21189</c:v>
                </c:pt>
                <c:pt idx="28">
                  <c:v>21189</c:v>
                </c:pt>
                <c:pt idx="29">
                  <c:v>21611</c:v>
                </c:pt>
                <c:pt idx="30">
                  <c:v>21611</c:v>
                </c:pt>
                <c:pt idx="31">
                  <c:v>21611</c:v>
                </c:pt>
                <c:pt idx="32">
                  <c:v>21611</c:v>
                </c:pt>
                <c:pt idx="33">
                  <c:v>21611</c:v>
                </c:pt>
                <c:pt idx="34">
                  <c:v>21611</c:v>
                </c:pt>
                <c:pt idx="35">
                  <c:v>21611</c:v>
                </c:pt>
                <c:pt idx="36">
                  <c:v>21611</c:v>
                </c:pt>
                <c:pt idx="37">
                  <c:v>21611</c:v>
                </c:pt>
                <c:pt idx="38">
                  <c:v>21676</c:v>
                </c:pt>
                <c:pt idx="39">
                  <c:v>22336</c:v>
                </c:pt>
                <c:pt idx="40">
                  <c:v>22349</c:v>
                </c:pt>
                <c:pt idx="41">
                  <c:v>22362</c:v>
                </c:pt>
                <c:pt idx="42">
                  <c:v>23524</c:v>
                </c:pt>
                <c:pt idx="43">
                  <c:v>23973</c:v>
                </c:pt>
                <c:pt idx="44">
                  <c:v>23973</c:v>
                </c:pt>
                <c:pt idx="45">
                  <c:v>23973</c:v>
                </c:pt>
                <c:pt idx="46">
                  <c:v>23973</c:v>
                </c:pt>
                <c:pt idx="47">
                  <c:v>23973</c:v>
                </c:pt>
                <c:pt idx="48">
                  <c:v>23973</c:v>
                </c:pt>
                <c:pt idx="49">
                  <c:v>23973</c:v>
                </c:pt>
                <c:pt idx="50">
                  <c:v>23973</c:v>
                </c:pt>
                <c:pt idx="51">
                  <c:v>23973</c:v>
                </c:pt>
                <c:pt idx="52">
                  <c:v>23973</c:v>
                </c:pt>
                <c:pt idx="53">
                  <c:v>24404</c:v>
                </c:pt>
                <c:pt idx="54">
                  <c:v>24712</c:v>
                </c:pt>
                <c:pt idx="55">
                  <c:v>24803</c:v>
                </c:pt>
                <c:pt idx="56">
                  <c:v>25067</c:v>
                </c:pt>
                <c:pt idx="57">
                  <c:v>25095</c:v>
                </c:pt>
                <c:pt idx="58">
                  <c:v>25254</c:v>
                </c:pt>
                <c:pt idx="59">
                  <c:v>25570</c:v>
                </c:pt>
                <c:pt idx="60">
                  <c:v>25570</c:v>
                </c:pt>
                <c:pt idx="61">
                  <c:v>25570</c:v>
                </c:pt>
                <c:pt idx="62">
                  <c:v>25570</c:v>
                </c:pt>
                <c:pt idx="63">
                  <c:v>25570</c:v>
                </c:pt>
                <c:pt idx="64">
                  <c:v>25966</c:v>
                </c:pt>
                <c:pt idx="65">
                  <c:v>26349</c:v>
                </c:pt>
                <c:pt idx="66">
                  <c:v>26783</c:v>
                </c:pt>
                <c:pt idx="67">
                  <c:v>27177</c:v>
                </c:pt>
                <c:pt idx="68">
                  <c:v>27177</c:v>
                </c:pt>
                <c:pt idx="69">
                  <c:v>27177</c:v>
                </c:pt>
                <c:pt idx="70">
                  <c:v>28221</c:v>
                </c:pt>
                <c:pt idx="71">
                  <c:v>28373.5</c:v>
                </c:pt>
                <c:pt idx="72">
                  <c:v>28684</c:v>
                </c:pt>
                <c:pt idx="73">
                  <c:v>28999</c:v>
                </c:pt>
                <c:pt idx="74">
                  <c:v>31423</c:v>
                </c:pt>
                <c:pt idx="75">
                  <c:v>31430.5</c:v>
                </c:pt>
                <c:pt idx="76">
                  <c:v>31436</c:v>
                </c:pt>
                <c:pt idx="77">
                  <c:v>31437</c:v>
                </c:pt>
                <c:pt idx="78">
                  <c:v>33855</c:v>
                </c:pt>
              </c:numCache>
            </c:numRef>
          </c:xVal>
          <c:yVal>
            <c:numRef>
              <c:f>'Active 2'!$M$21:$M$966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25-412C-A921-3BA316050FEF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2'!$D$21:$D$82</c:f>
                <c:numCache>
                  <c:formatCode>General</c:formatCode>
                  <c:ptCount val="62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  <c:pt idx="42">
                    <c:v>8.0000000000000002E-3</c:v>
                  </c:pt>
                  <c:pt idx="43">
                    <c:v>3.0999999999999999E-3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1.9E-3</c:v>
                  </c:pt>
                  <c:pt idx="56">
                    <c:v>1.6999999999999999E-3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'Active 2'!$D$21:$D$82</c:f>
                <c:numCache>
                  <c:formatCode>General</c:formatCode>
                  <c:ptCount val="62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  <c:pt idx="42">
                    <c:v>8.0000000000000002E-3</c:v>
                  </c:pt>
                  <c:pt idx="43">
                    <c:v>3.0999999999999999E-3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1.9E-3</c:v>
                  </c:pt>
                  <c:pt idx="56">
                    <c:v>1.6999999999999999E-3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2'!$F$21:$F$966</c:f>
              <c:numCache>
                <c:formatCode>General</c:formatCode>
                <c:ptCount val="946"/>
                <c:pt idx="0">
                  <c:v>-753</c:v>
                </c:pt>
                <c:pt idx="1">
                  <c:v>-598</c:v>
                </c:pt>
                <c:pt idx="2">
                  <c:v>-597</c:v>
                </c:pt>
                <c:pt idx="3">
                  <c:v>-571</c:v>
                </c:pt>
                <c:pt idx="4">
                  <c:v>-477</c:v>
                </c:pt>
                <c:pt idx="5">
                  <c:v>-243</c:v>
                </c:pt>
                <c:pt idx="6">
                  <c:v>-27</c:v>
                </c:pt>
                <c:pt idx="7">
                  <c:v>0</c:v>
                </c:pt>
                <c:pt idx="8">
                  <c:v>0</c:v>
                </c:pt>
                <c:pt idx="9">
                  <c:v>422</c:v>
                </c:pt>
                <c:pt idx="10">
                  <c:v>7845</c:v>
                </c:pt>
                <c:pt idx="11">
                  <c:v>7912</c:v>
                </c:pt>
                <c:pt idx="12">
                  <c:v>8202</c:v>
                </c:pt>
                <c:pt idx="13">
                  <c:v>18065</c:v>
                </c:pt>
                <c:pt idx="14">
                  <c:v>18065</c:v>
                </c:pt>
                <c:pt idx="15">
                  <c:v>18065</c:v>
                </c:pt>
                <c:pt idx="16">
                  <c:v>18065</c:v>
                </c:pt>
                <c:pt idx="17">
                  <c:v>20014</c:v>
                </c:pt>
                <c:pt idx="18">
                  <c:v>20027</c:v>
                </c:pt>
                <c:pt idx="19">
                  <c:v>20027</c:v>
                </c:pt>
                <c:pt idx="20">
                  <c:v>20357</c:v>
                </c:pt>
                <c:pt idx="21">
                  <c:v>20423</c:v>
                </c:pt>
                <c:pt idx="22">
                  <c:v>20423</c:v>
                </c:pt>
                <c:pt idx="23">
                  <c:v>20423</c:v>
                </c:pt>
                <c:pt idx="24">
                  <c:v>20752</c:v>
                </c:pt>
                <c:pt idx="25">
                  <c:v>20819</c:v>
                </c:pt>
                <c:pt idx="26">
                  <c:v>21189</c:v>
                </c:pt>
                <c:pt idx="27">
                  <c:v>21189</c:v>
                </c:pt>
                <c:pt idx="28">
                  <c:v>21189</c:v>
                </c:pt>
                <c:pt idx="29">
                  <c:v>21611</c:v>
                </c:pt>
                <c:pt idx="30">
                  <c:v>21611</c:v>
                </c:pt>
                <c:pt idx="31">
                  <c:v>21611</c:v>
                </c:pt>
                <c:pt idx="32">
                  <c:v>21611</c:v>
                </c:pt>
                <c:pt idx="33">
                  <c:v>21611</c:v>
                </c:pt>
                <c:pt idx="34">
                  <c:v>21611</c:v>
                </c:pt>
                <c:pt idx="35">
                  <c:v>21611</c:v>
                </c:pt>
                <c:pt idx="36">
                  <c:v>21611</c:v>
                </c:pt>
                <c:pt idx="37">
                  <c:v>21611</c:v>
                </c:pt>
                <c:pt idx="38">
                  <c:v>21676</c:v>
                </c:pt>
                <c:pt idx="39">
                  <c:v>22336</c:v>
                </c:pt>
                <c:pt idx="40">
                  <c:v>22349</c:v>
                </c:pt>
                <c:pt idx="41">
                  <c:v>22362</c:v>
                </c:pt>
                <c:pt idx="42">
                  <c:v>23524</c:v>
                </c:pt>
                <c:pt idx="43">
                  <c:v>23973</c:v>
                </c:pt>
                <c:pt idx="44">
                  <c:v>23973</c:v>
                </c:pt>
                <c:pt idx="45">
                  <c:v>23973</c:v>
                </c:pt>
                <c:pt idx="46">
                  <c:v>23973</c:v>
                </c:pt>
                <c:pt idx="47">
                  <c:v>23973</c:v>
                </c:pt>
                <c:pt idx="48">
                  <c:v>23973</c:v>
                </c:pt>
                <c:pt idx="49">
                  <c:v>23973</c:v>
                </c:pt>
                <c:pt idx="50">
                  <c:v>23973</c:v>
                </c:pt>
                <c:pt idx="51">
                  <c:v>23973</c:v>
                </c:pt>
                <c:pt idx="52">
                  <c:v>23973</c:v>
                </c:pt>
                <c:pt idx="53">
                  <c:v>24404</c:v>
                </c:pt>
                <c:pt idx="54">
                  <c:v>24712</c:v>
                </c:pt>
                <c:pt idx="55">
                  <c:v>24803</c:v>
                </c:pt>
                <c:pt idx="56">
                  <c:v>25067</c:v>
                </c:pt>
                <c:pt idx="57">
                  <c:v>25095</c:v>
                </c:pt>
                <c:pt idx="58">
                  <c:v>25254</c:v>
                </c:pt>
                <c:pt idx="59">
                  <c:v>25570</c:v>
                </c:pt>
                <c:pt idx="60">
                  <c:v>25570</c:v>
                </c:pt>
                <c:pt idx="61">
                  <c:v>25570</c:v>
                </c:pt>
                <c:pt idx="62">
                  <c:v>25570</c:v>
                </c:pt>
                <c:pt idx="63">
                  <c:v>25570</c:v>
                </c:pt>
                <c:pt idx="64">
                  <c:v>25966</c:v>
                </c:pt>
                <c:pt idx="65">
                  <c:v>26349</c:v>
                </c:pt>
                <c:pt idx="66">
                  <c:v>26783</c:v>
                </c:pt>
                <c:pt idx="67">
                  <c:v>27177</c:v>
                </c:pt>
                <c:pt idx="68">
                  <c:v>27177</c:v>
                </c:pt>
                <c:pt idx="69">
                  <c:v>27177</c:v>
                </c:pt>
                <c:pt idx="70">
                  <c:v>28221</c:v>
                </c:pt>
                <c:pt idx="71">
                  <c:v>28373.5</c:v>
                </c:pt>
                <c:pt idx="72">
                  <c:v>28684</c:v>
                </c:pt>
                <c:pt idx="73">
                  <c:v>28999</c:v>
                </c:pt>
                <c:pt idx="74">
                  <c:v>31423</c:v>
                </c:pt>
                <c:pt idx="75">
                  <c:v>31430.5</c:v>
                </c:pt>
                <c:pt idx="76">
                  <c:v>31436</c:v>
                </c:pt>
                <c:pt idx="77">
                  <c:v>31437</c:v>
                </c:pt>
                <c:pt idx="78">
                  <c:v>33855</c:v>
                </c:pt>
              </c:numCache>
            </c:numRef>
          </c:xVal>
          <c:yVal>
            <c:numRef>
              <c:f>'Active 2'!$N$21:$N$966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25-412C-A921-3BA316050FEF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2'!$F$21:$F$966</c:f>
              <c:numCache>
                <c:formatCode>General</c:formatCode>
                <c:ptCount val="946"/>
                <c:pt idx="0">
                  <c:v>-753</c:v>
                </c:pt>
                <c:pt idx="1">
                  <c:v>-598</c:v>
                </c:pt>
                <c:pt idx="2">
                  <c:v>-597</c:v>
                </c:pt>
                <c:pt idx="3">
                  <c:v>-571</c:v>
                </c:pt>
                <c:pt idx="4">
                  <c:v>-477</c:v>
                </c:pt>
                <c:pt idx="5">
                  <c:v>-243</c:v>
                </c:pt>
                <c:pt idx="6">
                  <c:v>-27</c:v>
                </c:pt>
                <c:pt idx="7">
                  <c:v>0</c:v>
                </c:pt>
                <c:pt idx="8">
                  <c:v>0</c:v>
                </c:pt>
                <c:pt idx="9">
                  <c:v>422</c:v>
                </c:pt>
                <c:pt idx="10">
                  <c:v>7845</c:v>
                </c:pt>
                <c:pt idx="11">
                  <c:v>7912</c:v>
                </c:pt>
                <c:pt idx="12">
                  <c:v>8202</c:v>
                </c:pt>
                <c:pt idx="13">
                  <c:v>18065</c:v>
                </c:pt>
                <c:pt idx="14">
                  <c:v>18065</c:v>
                </c:pt>
                <c:pt idx="15">
                  <c:v>18065</c:v>
                </c:pt>
                <c:pt idx="16">
                  <c:v>18065</c:v>
                </c:pt>
                <c:pt idx="17">
                  <c:v>20014</c:v>
                </c:pt>
                <c:pt idx="18">
                  <c:v>20027</c:v>
                </c:pt>
                <c:pt idx="19">
                  <c:v>20027</c:v>
                </c:pt>
                <c:pt idx="20">
                  <c:v>20357</c:v>
                </c:pt>
                <c:pt idx="21">
                  <c:v>20423</c:v>
                </c:pt>
                <c:pt idx="22">
                  <c:v>20423</c:v>
                </c:pt>
                <c:pt idx="23">
                  <c:v>20423</c:v>
                </c:pt>
                <c:pt idx="24">
                  <c:v>20752</c:v>
                </c:pt>
                <c:pt idx="25">
                  <c:v>20819</c:v>
                </c:pt>
                <c:pt idx="26">
                  <c:v>21189</c:v>
                </c:pt>
                <c:pt idx="27">
                  <c:v>21189</c:v>
                </c:pt>
                <c:pt idx="28">
                  <c:v>21189</c:v>
                </c:pt>
                <c:pt idx="29">
                  <c:v>21611</c:v>
                </c:pt>
                <c:pt idx="30">
                  <c:v>21611</c:v>
                </c:pt>
                <c:pt idx="31">
                  <c:v>21611</c:v>
                </c:pt>
                <c:pt idx="32">
                  <c:v>21611</c:v>
                </c:pt>
                <c:pt idx="33">
                  <c:v>21611</c:v>
                </c:pt>
                <c:pt idx="34">
                  <c:v>21611</c:v>
                </c:pt>
                <c:pt idx="35">
                  <c:v>21611</c:v>
                </c:pt>
                <c:pt idx="36">
                  <c:v>21611</c:v>
                </c:pt>
                <c:pt idx="37">
                  <c:v>21611</c:v>
                </c:pt>
                <c:pt idx="38">
                  <c:v>21676</c:v>
                </c:pt>
                <c:pt idx="39">
                  <c:v>22336</c:v>
                </c:pt>
                <c:pt idx="40">
                  <c:v>22349</c:v>
                </c:pt>
                <c:pt idx="41">
                  <c:v>22362</c:v>
                </c:pt>
                <c:pt idx="42">
                  <c:v>23524</c:v>
                </c:pt>
                <c:pt idx="43">
                  <c:v>23973</c:v>
                </c:pt>
                <c:pt idx="44">
                  <c:v>23973</c:v>
                </c:pt>
                <c:pt idx="45">
                  <c:v>23973</c:v>
                </c:pt>
                <c:pt idx="46">
                  <c:v>23973</c:v>
                </c:pt>
                <c:pt idx="47">
                  <c:v>23973</c:v>
                </c:pt>
                <c:pt idx="48">
                  <c:v>23973</c:v>
                </c:pt>
                <c:pt idx="49">
                  <c:v>23973</c:v>
                </c:pt>
                <c:pt idx="50">
                  <c:v>23973</c:v>
                </c:pt>
                <c:pt idx="51">
                  <c:v>23973</c:v>
                </c:pt>
                <c:pt idx="52">
                  <c:v>23973</c:v>
                </c:pt>
                <c:pt idx="53">
                  <c:v>24404</c:v>
                </c:pt>
                <c:pt idx="54">
                  <c:v>24712</c:v>
                </c:pt>
                <c:pt idx="55">
                  <c:v>24803</c:v>
                </c:pt>
                <c:pt idx="56">
                  <c:v>25067</c:v>
                </c:pt>
                <c:pt idx="57">
                  <c:v>25095</c:v>
                </c:pt>
                <c:pt idx="58">
                  <c:v>25254</c:v>
                </c:pt>
                <c:pt idx="59">
                  <c:v>25570</c:v>
                </c:pt>
                <c:pt idx="60">
                  <c:v>25570</c:v>
                </c:pt>
                <c:pt idx="61">
                  <c:v>25570</c:v>
                </c:pt>
                <c:pt idx="62">
                  <c:v>25570</c:v>
                </c:pt>
                <c:pt idx="63">
                  <c:v>25570</c:v>
                </c:pt>
                <c:pt idx="64">
                  <c:v>25966</c:v>
                </c:pt>
                <c:pt idx="65">
                  <c:v>26349</c:v>
                </c:pt>
                <c:pt idx="66">
                  <c:v>26783</c:v>
                </c:pt>
                <c:pt idx="67">
                  <c:v>27177</c:v>
                </c:pt>
                <c:pt idx="68">
                  <c:v>27177</c:v>
                </c:pt>
                <c:pt idx="69">
                  <c:v>27177</c:v>
                </c:pt>
                <c:pt idx="70">
                  <c:v>28221</c:v>
                </c:pt>
                <c:pt idx="71">
                  <c:v>28373.5</c:v>
                </c:pt>
                <c:pt idx="72">
                  <c:v>28684</c:v>
                </c:pt>
                <c:pt idx="73">
                  <c:v>28999</c:v>
                </c:pt>
                <c:pt idx="74">
                  <c:v>31423</c:v>
                </c:pt>
                <c:pt idx="75">
                  <c:v>31430.5</c:v>
                </c:pt>
                <c:pt idx="76">
                  <c:v>31436</c:v>
                </c:pt>
                <c:pt idx="77">
                  <c:v>31437</c:v>
                </c:pt>
                <c:pt idx="78">
                  <c:v>33855</c:v>
                </c:pt>
              </c:numCache>
            </c:numRef>
          </c:xVal>
          <c:yVal>
            <c:numRef>
              <c:f>'Active 2'!$O$21:$O$966</c:f>
              <c:numCache>
                <c:formatCode>General</c:formatCode>
                <c:ptCount val="946"/>
                <c:pt idx="0">
                  <c:v>-0.16537276083862329</c:v>
                </c:pt>
                <c:pt idx="1">
                  <c:v>-0.1654788310602176</c:v>
                </c:pt>
                <c:pt idx="2">
                  <c:v>-0.16547951538422789</c:v>
                </c:pt>
                <c:pt idx="3">
                  <c:v>-0.16549730780849531</c:v>
                </c:pt>
                <c:pt idx="4">
                  <c:v>-0.16556163426546219</c:v>
                </c:pt>
                <c:pt idx="5">
                  <c:v>-0.16572176608386913</c:v>
                </c:pt>
                <c:pt idx="6">
                  <c:v>-0.16586958007009089</c:v>
                </c:pt>
                <c:pt idx="7">
                  <c:v>-0.1658880568183686</c:v>
                </c:pt>
                <c:pt idx="8">
                  <c:v>-0.1658880568183686</c:v>
                </c:pt>
                <c:pt idx="9">
                  <c:v>-0.16617684155070928</c:v>
                </c:pt>
                <c:pt idx="10">
                  <c:v>-0.17125657867906194</c:v>
                </c:pt>
                <c:pt idx="11">
                  <c:v>-0.17130242838775109</c:v>
                </c:pt>
                <c:pt idx="12">
                  <c:v>-0.17150088235073402</c:v>
                </c:pt>
                <c:pt idx="13">
                  <c:v>-0.1782503700641844</c:v>
                </c:pt>
                <c:pt idx="14">
                  <c:v>-0.1782503700641844</c:v>
                </c:pt>
                <c:pt idx="15">
                  <c:v>-0.1782503700641844</c:v>
                </c:pt>
                <c:pt idx="16">
                  <c:v>-0.1782503700641844</c:v>
                </c:pt>
                <c:pt idx="17">
                  <c:v>-0.17958411756023174</c:v>
                </c:pt>
                <c:pt idx="18">
                  <c:v>-0.17959301377236545</c:v>
                </c:pt>
                <c:pt idx="19">
                  <c:v>-0.17959301377236545</c:v>
                </c:pt>
                <c:pt idx="20">
                  <c:v>-0.17981884069575982</c:v>
                </c:pt>
                <c:pt idx="21">
                  <c:v>-0.17986400608043868</c:v>
                </c:pt>
                <c:pt idx="22">
                  <c:v>-0.17986400608043868</c:v>
                </c:pt>
                <c:pt idx="23">
                  <c:v>-0.17986400608043868</c:v>
                </c:pt>
                <c:pt idx="24">
                  <c:v>-0.18008914867982276</c:v>
                </c:pt>
                <c:pt idx="25">
                  <c:v>-0.18013499838851194</c:v>
                </c:pt>
                <c:pt idx="26">
                  <c:v>-0.18038819827231772</c:v>
                </c:pt>
                <c:pt idx="27">
                  <c:v>-0.18038819827231772</c:v>
                </c:pt>
                <c:pt idx="28">
                  <c:v>-0.18038819827231772</c:v>
                </c:pt>
                <c:pt idx="29">
                  <c:v>-0.1806769830046584</c:v>
                </c:pt>
                <c:pt idx="30">
                  <c:v>-0.1806769830046584</c:v>
                </c:pt>
                <c:pt idx="31">
                  <c:v>-0.1806769830046584</c:v>
                </c:pt>
                <c:pt idx="32">
                  <c:v>-0.1806769830046584</c:v>
                </c:pt>
                <c:pt idx="33">
                  <c:v>-0.1806769830046584</c:v>
                </c:pt>
                <c:pt idx="34">
                  <c:v>-0.1806769830046584</c:v>
                </c:pt>
                <c:pt idx="35">
                  <c:v>-0.1806769830046584</c:v>
                </c:pt>
                <c:pt idx="36">
                  <c:v>-0.1806769830046584</c:v>
                </c:pt>
                <c:pt idx="37">
                  <c:v>-0.1806769830046584</c:v>
                </c:pt>
                <c:pt idx="38">
                  <c:v>-0.18072146406532699</c:v>
                </c:pt>
                <c:pt idx="39">
                  <c:v>-0.18117311791211571</c:v>
                </c:pt>
                <c:pt idx="40">
                  <c:v>-0.18118201412424945</c:v>
                </c:pt>
                <c:pt idx="41">
                  <c:v>-0.18119091033638315</c:v>
                </c:pt>
                <c:pt idx="42">
                  <c:v>-0.18198609483633543</c:v>
                </c:pt>
                <c:pt idx="43">
                  <c:v>-0.18229335631695381</c:v>
                </c:pt>
                <c:pt idx="44">
                  <c:v>-0.18229335631695381</c:v>
                </c:pt>
                <c:pt idx="45">
                  <c:v>-0.18229335631695381</c:v>
                </c:pt>
                <c:pt idx="46">
                  <c:v>-0.18229335631695381</c:v>
                </c:pt>
                <c:pt idx="47">
                  <c:v>-0.18229335631695381</c:v>
                </c:pt>
                <c:pt idx="48">
                  <c:v>-0.18229335631695381</c:v>
                </c:pt>
                <c:pt idx="49">
                  <c:v>-0.18229335631695381</c:v>
                </c:pt>
                <c:pt idx="50">
                  <c:v>-0.18229335631695381</c:v>
                </c:pt>
                <c:pt idx="51">
                  <c:v>-0.18229335631695381</c:v>
                </c:pt>
                <c:pt idx="52">
                  <c:v>-0.18229335631695381</c:v>
                </c:pt>
                <c:pt idx="53">
                  <c:v>-0.18258829996538709</c:v>
                </c:pt>
                <c:pt idx="54">
                  <c:v>-0.18279907176055515</c:v>
                </c:pt>
                <c:pt idx="55">
                  <c:v>-0.18286134524549116</c:v>
                </c:pt>
                <c:pt idx="56">
                  <c:v>-0.18304200678420665</c:v>
                </c:pt>
                <c:pt idx="57">
                  <c:v>-0.18306116785649468</c:v>
                </c:pt>
                <c:pt idx="58">
                  <c:v>-0.18316997537413013</c:v>
                </c:pt>
                <c:pt idx="59">
                  <c:v>-0.1833862217613805</c:v>
                </c:pt>
                <c:pt idx="60">
                  <c:v>-0.1833862217613805</c:v>
                </c:pt>
                <c:pt idx="61">
                  <c:v>-0.1833862217613805</c:v>
                </c:pt>
                <c:pt idx="62">
                  <c:v>-0.1833862217613805</c:v>
                </c:pt>
                <c:pt idx="63">
                  <c:v>-0.1833862217613805</c:v>
                </c:pt>
                <c:pt idx="64">
                  <c:v>-0.18365721406945373</c:v>
                </c:pt>
                <c:pt idx="65">
                  <c:v>-0.18391931016539326</c:v>
                </c:pt>
                <c:pt idx="66">
                  <c:v>-0.18421630678585738</c:v>
                </c:pt>
                <c:pt idx="67">
                  <c:v>-0.18448593044591002</c:v>
                </c:pt>
                <c:pt idx="68">
                  <c:v>-0.18448593044591002</c:v>
                </c:pt>
                <c:pt idx="69">
                  <c:v>-0.18448593044591002</c:v>
                </c:pt>
                <c:pt idx="70">
                  <c:v>-0.18520036471264856</c:v>
                </c:pt>
                <c:pt idx="71">
                  <c:v>-0.18530472412421717</c:v>
                </c:pt>
                <c:pt idx="72">
                  <c:v>-0.18551720672941097</c:v>
                </c:pt>
                <c:pt idx="73">
                  <c:v>-0.18573276879265105</c:v>
                </c:pt>
                <c:pt idx="74">
                  <c:v>-0.18739157019358421</c:v>
                </c:pt>
                <c:pt idx="75">
                  <c:v>-0.18739670262366134</c:v>
                </c:pt>
                <c:pt idx="76">
                  <c:v>-0.18740046640571792</c:v>
                </c:pt>
                <c:pt idx="77">
                  <c:v>-0.18740115072972821</c:v>
                </c:pt>
                <c:pt idx="78">
                  <c:v>-0.18905584618659965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25-412C-A921-3BA316050FEF}"/>
            </c:ext>
          </c:extLst>
        </c:ser>
        <c:ser>
          <c:idx val="8"/>
          <c:order val="8"/>
          <c:tx>
            <c:strRef>
              <c:f>'Active 2'!$P$20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2'!$U$2:$U$42</c:f>
              <c:numCache>
                <c:formatCode>General</c:formatCode>
                <c:ptCount val="41"/>
                <c:pt idx="0">
                  <c:v>-753</c:v>
                </c:pt>
                <c:pt idx="1">
                  <c:v>0</c:v>
                </c:pt>
                <c:pt idx="2">
                  <c:v>1000</c:v>
                </c:pt>
                <c:pt idx="3">
                  <c:v>2000</c:v>
                </c:pt>
                <c:pt idx="4">
                  <c:v>3000</c:v>
                </c:pt>
                <c:pt idx="5">
                  <c:v>4000</c:v>
                </c:pt>
                <c:pt idx="6">
                  <c:v>5000</c:v>
                </c:pt>
                <c:pt idx="7">
                  <c:v>6000</c:v>
                </c:pt>
                <c:pt idx="8">
                  <c:v>7000</c:v>
                </c:pt>
                <c:pt idx="9">
                  <c:v>8000</c:v>
                </c:pt>
                <c:pt idx="10">
                  <c:v>9000</c:v>
                </c:pt>
                <c:pt idx="11">
                  <c:v>10000</c:v>
                </c:pt>
                <c:pt idx="12">
                  <c:v>11000</c:v>
                </c:pt>
                <c:pt idx="13">
                  <c:v>12000</c:v>
                </c:pt>
                <c:pt idx="14">
                  <c:v>13000</c:v>
                </c:pt>
                <c:pt idx="15">
                  <c:v>14000</c:v>
                </c:pt>
                <c:pt idx="16">
                  <c:v>15000</c:v>
                </c:pt>
                <c:pt idx="17">
                  <c:v>16000</c:v>
                </c:pt>
                <c:pt idx="18">
                  <c:v>17000</c:v>
                </c:pt>
                <c:pt idx="19">
                  <c:v>18000</c:v>
                </c:pt>
                <c:pt idx="20">
                  <c:v>19000</c:v>
                </c:pt>
                <c:pt idx="21">
                  <c:v>20000</c:v>
                </c:pt>
                <c:pt idx="22">
                  <c:v>21000</c:v>
                </c:pt>
                <c:pt idx="23">
                  <c:v>22000</c:v>
                </c:pt>
                <c:pt idx="24">
                  <c:v>23000</c:v>
                </c:pt>
                <c:pt idx="25">
                  <c:v>24000</c:v>
                </c:pt>
                <c:pt idx="26">
                  <c:v>25000</c:v>
                </c:pt>
                <c:pt idx="27">
                  <c:v>26000</c:v>
                </c:pt>
                <c:pt idx="28">
                  <c:v>27000</c:v>
                </c:pt>
                <c:pt idx="29">
                  <c:v>28000</c:v>
                </c:pt>
                <c:pt idx="30">
                  <c:v>29000</c:v>
                </c:pt>
                <c:pt idx="31">
                  <c:v>30000</c:v>
                </c:pt>
                <c:pt idx="32">
                  <c:v>31000</c:v>
                </c:pt>
              </c:numCache>
            </c:numRef>
          </c:xVal>
          <c:yVal>
            <c:numRef>
              <c:f>'Active 2'!$V$2:$V$42</c:f>
              <c:numCache>
                <c:formatCode>General</c:formatCode>
                <c:ptCount val="41"/>
                <c:pt idx="0">
                  <c:v>7.2220255398955978E-3</c:v>
                </c:pt>
                <c:pt idx="1">
                  <c:v>-2.6270627067513409E-3</c:v>
                </c:pt>
                <c:pt idx="2">
                  <c:v>-1.5313251727336713E-2</c:v>
                </c:pt>
                <c:pt idx="3">
                  <c:v>-2.7550371212568685E-2</c:v>
                </c:pt>
                <c:pt idx="4">
                  <c:v>-3.9338421162447262E-2</c:v>
                </c:pt>
                <c:pt idx="5">
                  <c:v>-5.0677401576972432E-2</c:v>
                </c:pt>
                <c:pt idx="6">
                  <c:v>-6.1567312456144198E-2</c:v>
                </c:pt>
                <c:pt idx="7">
                  <c:v>-7.2008153799962588E-2</c:v>
                </c:pt>
                <c:pt idx="8">
                  <c:v>-8.1999925608427546E-2</c:v>
                </c:pt>
                <c:pt idx="9">
                  <c:v>-9.1542627881539135E-2</c:v>
                </c:pt>
                <c:pt idx="10">
                  <c:v>-0.1006362606192973</c:v>
                </c:pt>
                <c:pt idx="11">
                  <c:v>-0.10928082382170207</c:v>
                </c:pt>
                <c:pt idx="12">
                  <c:v>-0.11747631748875345</c:v>
                </c:pt>
                <c:pt idx="13">
                  <c:v>-0.12522274162045144</c:v>
                </c:pt>
                <c:pt idx="14">
                  <c:v>-0.13252009621679603</c:v>
                </c:pt>
                <c:pt idx="15">
                  <c:v>-0.13936838127778717</c:v>
                </c:pt>
                <c:pt idx="16">
                  <c:v>-0.14576759680342496</c:v>
                </c:pt>
                <c:pt idx="17">
                  <c:v>-0.15171774279370936</c:v>
                </c:pt>
                <c:pt idx="18">
                  <c:v>-0.15721881924864034</c:v>
                </c:pt>
                <c:pt idx="19">
                  <c:v>-0.16227082616821789</c:v>
                </c:pt>
                <c:pt idx="20">
                  <c:v>-0.1668737635524421</c:v>
                </c:pt>
                <c:pt idx="21">
                  <c:v>-0.17102763140131283</c:v>
                </c:pt>
                <c:pt idx="22">
                  <c:v>-0.17473242971483022</c:v>
                </c:pt>
                <c:pt idx="23">
                  <c:v>-0.17798815849299421</c:v>
                </c:pt>
                <c:pt idx="24">
                  <c:v>-0.1807948177358048</c:v>
                </c:pt>
                <c:pt idx="25">
                  <c:v>-0.183152407443262</c:v>
                </c:pt>
                <c:pt idx="26">
                  <c:v>-0.18506092761536577</c:v>
                </c:pt>
                <c:pt idx="27">
                  <c:v>-0.18652037825211618</c:v>
                </c:pt>
                <c:pt idx="28">
                  <c:v>-0.1875307593535131</c:v>
                </c:pt>
                <c:pt idx="29">
                  <c:v>-0.18809207091955671</c:v>
                </c:pt>
                <c:pt idx="30">
                  <c:v>-0.18820431295024689</c:v>
                </c:pt>
                <c:pt idx="31">
                  <c:v>-0.18786748544558368</c:v>
                </c:pt>
                <c:pt idx="32">
                  <c:v>-0.18708158840556707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25-412C-A921-3BA316050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3605928"/>
        <c:axId val="1"/>
      </c:scatterChart>
      <c:valAx>
        <c:axId val="893605928"/>
        <c:scaling>
          <c:orientation val="minMax"/>
          <c:max val="32000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97005988023947"/>
              <c:y val="0.896553654931064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4850299401197605E-3"/>
              <c:y val="0.351724861978459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3605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79041916167664"/>
          <c:y val="0.94253090777445925"/>
          <c:w val="0.71556886227544914"/>
          <c:h val="4.597701149425281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V500 Cyg - O-C Diagr.</a:t>
            </a:r>
          </a:p>
        </c:rich>
      </c:tx>
      <c:layout>
        <c:manualLayout>
          <c:xMode val="edge"/>
          <c:yMode val="edge"/>
          <c:x val="0.37094281298299847"/>
          <c:y val="1.47058823529411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73724884080371"/>
          <c:y val="8.8235420834416406E-2"/>
          <c:w val="0.85780525502318394"/>
          <c:h val="0.7323539929256561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2'!$F$21:$F$966</c:f>
              <c:numCache>
                <c:formatCode>General</c:formatCode>
                <c:ptCount val="946"/>
                <c:pt idx="0">
                  <c:v>-753</c:v>
                </c:pt>
                <c:pt idx="1">
                  <c:v>-598</c:v>
                </c:pt>
                <c:pt idx="2">
                  <c:v>-597</c:v>
                </c:pt>
                <c:pt idx="3">
                  <c:v>-571</c:v>
                </c:pt>
                <c:pt idx="4">
                  <c:v>-477</c:v>
                </c:pt>
                <c:pt idx="5">
                  <c:v>-243</c:v>
                </c:pt>
                <c:pt idx="6">
                  <c:v>-27</c:v>
                </c:pt>
                <c:pt idx="7">
                  <c:v>0</c:v>
                </c:pt>
                <c:pt idx="8">
                  <c:v>0</c:v>
                </c:pt>
                <c:pt idx="9">
                  <c:v>422</c:v>
                </c:pt>
                <c:pt idx="10">
                  <c:v>7845</c:v>
                </c:pt>
                <c:pt idx="11">
                  <c:v>7912</c:v>
                </c:pt>
                <c:pt idx="12">
                  <c:v>8202</c:v>
                </c:pt>
                <c:pt idx="13">
                  <c:v>18065</c:v>
                </c:pt>
                <c:pt idx="14">
                  <c:v>18065</c:v>
                </c:pt>
                <c:pt idx="15">
                  <c:v>18065</c:v>
                </c:pt>
                <c:pt idx="16">
                  <c:v>18065</c:v>
                </c:pt>
                <c:pt idx="17">
                  <c:v>20014</c:v>
                </c:pt>
                <c:pt idx="18">
                  <c:v>20027</c:v>
                </c:pt>
                <c:pt idx="19">
                  <c:v>20027</c:v>
                </c:pt>
                <c:pt idx="20">
                  <c:v>20357</c:v>
                </c:pt>
                <c:pt idx="21">
                  <c:v>20423</c:v>
                </c:pt>
                <c:pt idx="22">
                  <c:v>20423</c:v>
                </c:pt>
                <c:pt idx="23">
                  <c:v>20423</c:v>
                </c:pt>
                <c:pt idx="24">
                  <c:v>20752</c:v>
                </c:pt>
                <c:pt idx="25">
                  <c:v>20819</c:v>
                </c:pt>
                <c:pt idx="26">
                  <c:v>21189</c:v>
                </c:pt>
                <c:pt idx="27">
                  <c:v>21189</c:v>
                </c:pt>
                <c:pt idx="28">
                  <c:v>21189</c:v>
                </c:pt>
                <c:pt idx="29">
                  <c:v>21611</c:v>
                </c:pt>
                <c:pt idx="30">
                  <c:v>21611</c:v>
                </c:pt>
                <c:pt idx="31">
                  <c:v>21611</c:v>
                </c:pt>
                <c:pt idx="32">
                  <c:v>21611</c:v>
                </c:pt>
                <c:pt idx="33">
                  <c:v>21611</c:v>
                </c:pt>
                <c:pt idx="34">
                  <c:v>21611</c:v>
                </c:pt>
                <c:pt idx="35">
                  <c:v>21611</c:v>
                </c:pt>
                <c:pt idx="36">
                  <c:v>21611</c:v>
                </c:pt>
                <c:pt idx="37">
                  <c:v>21611</c:v>
                </c:pt>
                <c:pt idx="38">
                  <c:v>21676</c:v>
                </c:pt>
                <c:pt idx="39">
                  <c:v>22336</c:v>
                </c:pt>
                <c:pt idx="40">
                  <c:v>22349</c:v>
                </c:pt>
                <c:pt idx="41">
                  <c:v>22362</c:v>
                </c:pt>
                <c:pt idx="42">
                  <c:v>23524</c:v>
                </c:pt>
                <c:pt idx="43">
                  <c:v>23973</c:v>
                </c:pt>
                <c:pt idx="44">
                  <c:v>23973</c:v>
                </c:pt>
                <c:pt idx="45">
                  <c:v>23973</c:v>
                </c:pt>
                <c:pt idx="46">
                  <c:v>23973</c:v>
                </c:pt>
                <c:pt idx="47">
                  <c:v>23973</c:v>
                </c:pt>
                <c:pt idx="48">
                  <c:v>23973</c:v>
                </c:pt>
                <c:pt idx="49">
                  <c:v>23973</c:v>
                </c:pt>
                <c:pt idx="50">
                  <c:v>23973</c:v>
                </c:pt>
                <c:pt idx="51">
                  <c:v>23973</c:v>
                </c:pt>
                <c:pt idx="52">
                  <c:v>23973</c:v>
                </c:pt>
                <c:pt idx="53">
                  <c:v>24404</c:v>
                </c:pt>
                <c:pt idx="54">
                  <c:v>24712</c:v>
                </c:pt>
                <c:pt idx="55">
                  <c:v>24803</c:v>
                </c:pt>
                <c:pt idx="56">
                  <c:v>25067</c:v>
                </c:pt>
                <c:pt idx="57">
                  <c:v>25095</c:v>
                </c:pt>
                <c:pt idx="58">
                  <c:v>25254</c:v>
                </c:pt>
                <c:pt idx="59">
                  <c:v>25570</c:v>
                </c:pt>
                <c:pt idx="60">
                  <c:v>25570</c:v>
                </c:pt>
                <c:pt idx="61">
                  <c:v>25570</c:v>
                </c:pt>
                <c:pt idx="62">
                  <c:v>25570</c:v>
                </c:pt>
                <c:pt idx="63">
                  <c:v>25570</c:v>
                </c:pt>
                <c:pt idx="64">
                  <c:v>25966</c:v>
                </c:pt>
                <c:pt idx="65">
                  <c:v>26349</c:v>
                </c:pt>
                <c:pt idx="66">
                  <c:v>26783</c:v>
                </c:pt>
                <c:pt idx="67">
                  <c:v>27177</c:v>
                </c:pt>
                <c:pt idx="68">
                  <c:v>27177</c:v>
                </c:pt>
                <c:pt idx="69">
                  <c:v>27177</c:v>
                </c:pt>
                <c:pt idx="70">
                  <c:v>28221</c:v>
                </c:pt>
                <c:pt idx="71">
                  <c:v>28373.5</c:v>
                </c:pt>
                <c:pt idx="72">
                  <c:v>28684</c:v>
                </c:pt>
                <c:pt idx="73">
                  <c:v>28999</c:v>
                </c:pt>
                <c:pt idx="74">
                  <c:v>31423</c:v>
                </c:pt>
                <c:pt idx="75">
                  <c:v>31430.5</c:v>
                </c:pt>
                <c:pt idx="76">
                  <c:v>31436</c:v>
                </c:pt>
                <c:pt idx="77">
                  <c:v>31437</c:v>
                </c:pt>
                <c:pt idx="78">
                  <c:v>33855</c:v>
                </c:pt>
              </c:numCache>
            </c:numRef>
          </c:xVal>
          <c:yVal>
            <c:numRef>
              <c:f>'Active 2'!$H$21:$H$966</c:f>
              <c:numCache>
                <c:formatCode>General</c:formatCode>
                <c:ptCount val="946"/>
                <c:pt idx="0">
                  <c:v>2.2666474094876321E-2</c:v>
                </c:pt>
                <c:pt idx="1">
                  <c:v>-1.8052388437354239E-2</c:v>
                </c:pt>
                <c:pt idx="2">
                  <c:v>2.7723618903110037E-2</c:v>
                </c:pt>
                <c:pt idx="3">
                  <c:v>-2.3100190297554946E-2</c:v>
                </c:pt>
                <c:pt idx="4">
                  <c:v>2.84449952232535E-3</c:v>
                </c:pt>
                <c:pt idx="5">
                  <c:v>-2.3569783261336852E-2</c:v>
                </c:pt>
                <c:pt idx="6">
                  <c:v>5.0478018602007069E-3</c:v>
                </c:pt>
                <c:pt idx="7">
                  <c:v>0</c:v>
                </c:pt>
                <c:pt idx="8">
                  <c:v>1.0000000002037268E-3</c:v>
                </c:pt>
                <c:pt idx="9">
                  <c:v>1.0475096853042487E-2</c:v>
                </c:pt>
                <c:pt idx="10">
                  <c:v>-8.1222429311310407E-2</c:v>
                </c:pt>
                <c:pt idx="11">
                  <c:v>-8.2229937637748662E-2</c:v>
                </c:pt>
                <c:pt idx="12">
                  <c:v>-8.4187809465220198E-2</c:v>
                </c:pt>
                <c:pt idx="15">
                  <c:v>0.12057257035485236</c:v>
                </c:pt>
                <c:pt idx="16">
                  <c:v>0.12757257035264047</c:v>
                </c:pt>
                <c:pt idx="17">
                  <c:v>-0.16598912687186385</c:v>
                </c:pt>
                <c:pt idx="18">
                  <c:v>-0.17390103146317415</c:v>
                </c:pt>
                <c:pt idx="19">
                  <c:v>-0.1729010314666084</c:v>
                </c:pt>
                <c:pt idx="20">
                  <c:v>-0.17581860975042218</c:v>
                </c:pt>
                <c:pt idx="21">
                  <c:v>-0.1846021254095831</c:v>
                </c:pt>
                <c:pt idx="31">
                  <c:v>-0.17670540725521278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D0-45DF-BA2D-1FC014D221EB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2'!$D$21:$D$966</c:f>
                <c:numCache>
                  <c:formatCode>General</c:formatCode>
                  <c:ptCount val="946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  <c:pt idx="42">
                    <c:v>8.0000000000000002E-3</c:v>
                  </c:pt>
                  <c:pt idx="43">
                    <c:v>3.0999999999999999E-3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1.9E-3</c:v>
                  </c:pt>
                  <c:pt idx="56">
                    <c:v>1.6999999999999999E-3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6.9999999999999999E-4</c:v>
                  </c:pt>
                  <c:pt idx="72">
                    <c:v>1.6999999999999999E-3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5.9999999999999995E-4</c:v>
                  </c:pt>
                  <c:pt idx="76">
                    <c:v>4.0000000000000002E-4</c:v>
                  </c:pt>
                  <c:pt idx="77">
                    <c:v>8.9999999999999998E-4</c:v>
                  </c:pt>
                  <c:pt idx="78">
                    <c:v>5.9999999999999995E-4</c:v>
                  </c:pt>
                </c:numCache>
              </c:numRef>
            </c:plus>
            <c:minus>
              <c:numRef>
                <c:f>'Active 2'!$D$21:$D$966</c:f>
                <c:numCache>
                  <c:formatCode>General</c:formatCode>
                  <c:ptCount val="946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  <c:pt idx="42">
                    <c:v>8.0000000000000002E-3</c:v>
                  </c:pt>
                  <c:pt idx="43">
                    <c:v>3.0999999999999999E-3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1.9E-3</c:v>
                  </c:pt>
                  <c:pt idx="56">
                    <c:v>1.6999999999999999E-3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6.9999999999999999E-4</c:v>
                  </c:pt>
                  <c:pt idx="72">
                    <c:v>1.6999999999999999E-3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5.9999999999999995E-4</c:v>
                  </c:pt>
                  <c:pt idx="76">
                    <c:v>4.0000000000000002E-4</c:v>
                  </c:pt>
                  <c:pt idx="77">
                    <c:v>8.9999999999999998E-4</c:v>
                  </c:pt>
                  <c:pt idx="7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2'!$F$21:$F$966</c:f>
              <c:numCache>
                <c:formatCode>General</c:formatCode>
                <c:ptCount val="946"/>
                <c:pt idx="0">
                  <c:v>-753</c:v>
                </c:pt>
                <c:pt idx="1">
                  <c:v>-598</c:v>
                </c:pt>
                <c:pt idx="2">
                  <c:v>-597</c:v>
                </c:pt>
                <c:pt idx="3">
                  <c:v>-571</c:v>
                </c:pt>
                <c:pt idx="4">
                  <c:v>-477</c:v>
                </c:pt>
                <c:pt idx="5">
                  <c:v>-243</c:v>
                </c:pt>
                <c:pt idx="6">
                  <c:v>-27</c:v>
                </c:pt>
                <c:pt idx="7">
                  <c:v>0</c:v>
                </c:pt>
                <c:pt idx="8">
                  <c:v>0</c:v>
                </c:pt>
                <c:pt idx="9">
                  <c:v>422</c:v>
                </c:pt>
                <c:pt idx="10">
                  <c:v>7845</c:v>
                </c:pt>
                <c:pt idx="11">
                  <c:v>7912</c:v>
                </c:pt>
                <c:pt idx="12">
                  <c:v>8202</c:v>
                </c:pt>
                <c:pt idx="13">
                  <c:v>18065</c:v>
                </c:pt>
                <c:pt idx="14">
                  <c:v>18065</c:v>
                </c:pt>
                <c:pt idx="15">
                  <c:v>18065</c:v>
                </c:pt>
                <c:pt idx="16">
                  <c:v>18065</c:v>
                </c:pt>
                <c:pt idx="17">
                  <c:v>20014</c:v>
                </c:pt>
                <c:pt idx="18">
                  <c:v>20027</c:v>
                </c:pt>
                <c:pt idx="19">
                  <c:v>20027</c:v>
                </c:pt>
                <c:pt idx="20">
                  <c:v>20357</c:v>
                </c:pt>
                <c:pt idx="21">
                  <c:v>20423</c:v>
                </c:pt>
                <c:pt idx="22">
                  <c:v>20423</c:v>
                </c:pt>
                <c:pt idx="23">
                  <c:v>20423</c:v>
                </c:pt>
                <c:pt idx="24">
                  <c:v>20752</c:v>
                </c:pt>
                <c:pt idx="25">
                  <c:v>20819</c:v>
                </c:pt>
                <c:pt idx="26">
                  <c:v>21189</c:v>
                </c:pt>
                <c:pt idx="27">
                  <c:v>21189</c:v>
                </c:pt>
                <c:pt idx="28">
                  <c:v>21189</c:v>
                </c:pt>
                <c:pt idx="29">
                  <c:v>21611</c:v>
                </c:pt>
                <c:pt idx="30">
                  <c:v>21611</c:v>
                </c:pt>
                <c:pt idx="31">
                  <c:v>21611</c:v>
                </c:pt>
                <c:pt idx="32">
                  <c:v>21611</c:v>
                </c:pt>
                <c:pt idx="33">
                  <c:v>21611</c:v>
                </c:pt>
                <c:pt idx="34">
                  <c:v>21611</c:v>
                </c:pt>
                <c:pt idx="35">
                  <c:v>21611</c:v>
                </c:pt>
                <c:pt idx="36">
                  <c:v>21611</c:v>
                </c:pt>
                <c:pt idx="37">
                  <c:v>21611</c:v>
                </c:pt>
                <c:pt idx="38">
                  <c:v>21676</c:v>
                </c:pt>
                <c:pt idx="39">
                  <c:v>22336</c:v>
                </c:pt>
                <c:pt idx="40">
                  <c:v>22349</c:v>
                </c:pt>
                <c:pt idx="41">
                  <c:v>22362</c:v>
                </c:pt>
                <c:pt idx="42">
                  <c:v>23524</c:v>
                </c:pt>
                <c:pt idx="43">
                  <c:v>23973</c:v>
                </c:pt>
                <c:pt idx="44">
                  <c:v>23973</c:v>
                </c:pt>
                <c:pt idx="45">
                  <c:v>23973</c:v>
                </c:pt>
                <c:pt idx="46">
                  <c:v>23973</c:v>
                </c:pt>
                <c:pt idx="47">
                  <c:v>23973</c:v>
                </c:pt>
                <c:pt idx="48">
                  <c:v>23973</c:v>
                </c:pt>
                <c:pt idx="49">
                  <c:v>23973</c:v>
                </c:pt>
                <c:pt idx="50">
                  <c:v>23973</c:v>
                </c:pt>
                <c:pt idx="51">
                  <c:v>23973</c:v>
                </c:pt>
                <c:pt idx="52">
                  <c:v>23973</c:v>
                </c:pt>
                <c:pt idx="53">
                  <c:v>24404</c:v>
                </c:pt>
                <c:pt idx="54">
                  <c:v>24712</c:v>
                </c:pt>
                <c:pt idx="55">
                  <c:v>24803</c:v>
                </c:pt>
                <c:pt idx="56">
                  <c:v>25067</c:v>
                </c:pt>
                <c:pt idx="57">
                  <c:v>25095</c:v>
                </c:pt>
                <c:pt idx="58">
                  <c:v>25254</c:v>
                </c:pt>
                <c:pt idx="59">
                  <c:v>25570</c:v>
                </c:pt>
                <c:pt idx="60">
                  <c:v>25570</c:v>
                </c:pt>
                <c:pt idx="61">
                  <c:v>25570</c:v>
                </c:pt>
                <c:pt idx="62">
                  <c:v>25570</c:v>
                </c:pt>
                <c:pt idx="63">
                  <c:v>25570</c:v>
                </c:pt>
                <c:pt idx="64">
                  <c:v>25966</c:v>
                </c:pt>
                <c:pt idx="65">
                  <c:v>26349</c:v>
                </c:pt>
                <c:pt idx="66">
                  <c:v>26783</c:v>
                </c:pt>
                <c:pt idx="67">
                  <c:v>27177</c:v>
                </c:pt>
                <c:pt idx="68">
                  <c:v>27177</c:v>
                </c:pt>
                <c:pt idx="69">
                  <c:v>27177</c:v>
                </c:pt>
                <c:pt idx="70">
                  <c:v>28221</c:v>
                </c:pt>
                <c:pt idx="71">
                  <c:v>28373.5</c:v>
                </c:pt>
                <c:pt idx="72">
                  <c:v>28684</c:v>
                </c:pt>
                <c:pt idx="73">
                  <c:v>28999</c:v>
                </c:pt>
                <c:pt idx="74">
                  <c:v>31423</c:v>
                </c:pt>
                <c:pt idx="75">
                  <c:v>31430.5</c:v>
                </c:pt>
                <c:pt idx="76">
                  <c:v>31436</c:v>
                </c:pt>
                <c:pt idx="77">
                  <c:v>31437</c:v>
                </c:pt>
                <c:pt idx="78">
                  <c:v>33855</c:v>
                </c:pt>
              </c:numCache>
            </c:numRef>
          </c:xVal>
          <c:yVal>
            <c:numRef>
              <c:f>'Active 2'!$I$21:$I$966</c:f>
              <c:numCache>
                <c:formatCode>General</c:formatCode>
                <c:ptCount val="946"/>
                <c:pt idx="22">
                  <c:v>-0.18260212540917564</c:v>
                </c:pt>
                <c:pt idx="23">
                  <c:v>-0.17260212540713837</c:v>
                </c:pt>
                <c:pt idx="24">
                  <c:v>-0.17829571103357011</c:v>
                </c:pt>
                <c:pt idx="25">
                  <c:v>-0.18530321935395477</c:v>
                </c:pt>
                <c:pt idx="26">
                  <c:v>-0.1801805041031912</c:v>
                </c:pt>
                <c:pt idx="27">
                  <c:v>-0.14918050410051364</c:v>
                </c:pt>
                <c:pt idx="28">
                  <c:v>-0.1481805041039479</c:v>
                </c:pt>
                <c:pt idx="29">
                  <c:v>-0.1917054072546307</c:v>
                </c:pt>
                <c:pt idx="30">
                  <c:v>-0.18270540724915918</c:v>
                </c:pt>
                <c:pt idx="32">
                  <c:v>-0.17670540725521278</c:v>
                </c:pt>
                <c:pt idx="33">
                  <c:v>-0.17570540725137107</c:v>
                </c:pt>
                <c:pt idx="34">
                  <c:v>-0.17370540725096362</c:v>
                </c:pt>
                <c:pt idx="35">
                  <c:v>-0.17170540725055616</c:v>
                </c:pt>
                <c:pt idx="37">
                  <c:v>-0.16470540725276805</c:v>
                </c:pt>
                <c:pt idx="38">
                  <c:v>-0.17826493024767842</c:v>
                </c:pt>
                <c:pt idx="42">
                  <c:v>-0.18720336865953868</c:v>
                </c:pt>
                <c:pt idx="47">
                  <c:v>-0.1807760736628552</c:v>
                </c:pt>
                <c:pt idx="49">
                  <c:v>-0.177776073665882</c:v>
                </c:pt>
                <c:pt idx="59">
                  <c:v>-0.18949235404579667</c:v>
                </c:pt>
                <c:pt idx="60">
                  <c:v>-0.18749235404538922</c:v>
                </c:pt>
                <c:pt idx="61">
                  <c:v>-0.18449235404841602</c:v>
                </c:pt>
                <c:pt idx="62">
                  <c:v>-0.18249235404800856</c:v>
                </c:pt>
                <c:pt idx="63">
                  <c:v>-0.18249235404800856</c:v>
                </c:pt>
                <c:pt idx="64">
                  <c:v>-0.18019344799540704</c:v>
                </c:pt>
                <c:pt idx="65">
                  <c:v>-0.18298263734322973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D0-45DF-BA2D-1FC014D221EB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2'!$D$21:$D$59</c:f>
                <c:numCache>
                  <c:formatCode>General</c:formatCode>
                  <c:ptCount val="39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'Active 2'!$D$21:$D$59</c:f>
                <c:numCache>
                  <c:formatCode>General</c:formatCode>
                  <c:ptCount val="39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2'!$F$21:$F$966</c:f>
              <c:numCache>
                <c:formatCode>General</c:formatCode>
                <c:ptCount val="946"/>
                <c:pt idx="0">
                  <c:v>-753</c:v>
                </c:pt>
                <c:pt idx="1">
                  <c:v>-598</c:v>
                </c:pt>
                <c:pt idx="2">
                  <c:v>-597</c:v>
                </c:pt>
                <c:pt idx="3">
                  <c:v>-571</c:v>
                </c:pt>
                <c:pt idx="4">
                  <c:v>-477</c:v>
                </c:pt>
                <c:pt idx="5">
                  <c:v>-243</c:v>
                </c:pt>
                <c:pt idx="6">
                  <c:v>-27</c:v>
                </c:pt>
                <c:pt idx="7">
                  <c:v>0</c:v>
                </c:pt>
                <c:pt idx="8">
                  <c:v>0</c:v>
                </c:pt>
                <c:pt idx="9">
                  <c:v>422</c:v>
                </c:pt>
                <c:pt idx="10">
                  <c:v>7845</c:v>
                </c:pt>
                <c:pt idx="11">
                  <c:v>7912</c:v>
                </c:pt>
                <c:pt idx="12">
                  <c:v>8202</c:v>
                </c:pt>
                <c:pt idx="13">
                  <c:v>18065</c:v>
                </c:pt>
                <c:pt idx="14">
                  <c:v>18065</c:v>
                </c:pt>
                <c:pt idx="15">
                  <c:v>18065</c:v>
                </c:pt>
                <c:pt idx="16">
                  <c:v>18065</c:v>
                </c:pt>
                <c:pt idx="17">
                  <c:v>20014</c:v>
                </c:pt>
                <c:pt idx="18">
                  <c:v>20027</c:v>
                </c:pt>
                <c:pt idx="19">
                  <c:v>20027</c:v>
                </c:pt>
                <c:pt idx="20">
                  <c:v>20357</c:v>
                </c:pt>
                <c:pt idx="21">
                  <c:v>20423</c:v>
                </c:pt>
                <c:pt idx="22">
                  <c:v>20423</c:v>
                </c:pt>
                <c:pt idx="23">
                  <c:v>20423</c:v>
                </c:pt>
                <c:pt idx="24">
                  <c:v>20752</c:v>
                </c:pt>
                <c:pt idx="25">
                  <c:v>20819</c:v>
                </c:pt>
                <c:pt idx="26">
                  <c:v>21189</c:v>
                </c:pt>
                <c:pt idx="27">
                  <c:v>21189</c:v>
                </c:pt>
                <c:pt idx="28">
                  <c:v>21189</c:v>
                </c:pt>
                <c:pt idx="29">
                  <c:v>21611</c:v>
                </c:pt>
                <c:pt idx="30">
                  <c:v>21611</c:v>
                </c:pt>
                <c:pt idx="31">
                  <c:v>21611</c:v>
                </c:pt>
                <c:pt idx="32">
                  <c:v>21611</c:v>
                </c:pt>
                <c:pt idx="33">
                  <c:v>21611</c:v>
                </c:pt>
                <c:pt idx="34">
                  <c:v>21611</c:v>
                </c:pt>
                <c:pt idx="35">
                  <c:v>21611</c:v>
                </c:pt>
                <c:pt idx="36">
                  <c:v>21611</c:v>
                </c:pt>
                <c:pt idx="37">
                  <c:v>21611</c:v>
                </c:pt>
                <c:pt idx="38">
                  <c:v>21676</c:v>
                </c:pt>
                <c:pt idx="39">
                  <c:v>22336</c:v>
                </c:pt>
                <c:pt idx="40">
                  <c:v>22349</c:v>
                </c:pt>
                <c:pt idx="41">
                  <c:v>22362</c:v>
                </c:pt>
                <c:pt idx="42">
                  <c:v>23524</c:v>
                </c:pt>
                <c:pt idx="43">
                  <c:v>23973</c:v>
                </c:pt>
                <c:pt idx="44">
                  <c:v>23973</c:v>
                </c:pt>
                <c:pt idx="45">
                  <c:v>23973</c:v>
                </c:pt>
                <c:pt idx="46">
                  <c:v>23973</c:v>
                </c:pt>
                <c:pt idx="47">
                  <c:v>23973</c:v>
                </c:pt>
                <c:pt idx="48">
                  <c:v>23973</c:v>
                </c:pt>
                <c:pt idx="49">
                  <c:v>23973</c:v>
                </c:pt>
                <c:pt idx="50">
                  <c:v>23973</c:v>
                </c:pt>
                <c:pt idx="51">
                  <c:v>23973</c:v>
                </c:pt>
                <c:pt idx="52">
                  <c:v>23973</c:v>
                </c:pt>
                <c:pt idx="53">
                  <c:v>24404</c:v>
                </c:pt>
                <c:pt idx="54">
                  <c:v>24712</c:v>
                </c:pt>
                <c:pt idx="55">
                  <c:v>24803</c:v>
                </c:pt>
                <c:pt idx="56">
                  <c:v>25067</c:v>
                </c:pt>
                <c:pt idx="57">
                  <c:v>25095</c:v>
                </c:pt>
                <c:pt idx="58">
                  <c:v>25254</c:v>
                </c:pt>
                <c:pt idx="59">
                  <c:v>25570</c:v>
                </c:pt>
                <c:pt idx="60">
                  <c:v>25570</c:v>
                </c:pt>
                <c:pt idx="61">
                  <c:v>25570</c:v>
                </c:pt>
                <c:pt idx="62">
                  <c:v>25570</c:v>
                </c:pt>
                <c:pt idx="63">
                  <c:v>25570</c:v>
                </c:pt>
                <c:pt idx="64">
                  <c:v>25966</c:v>
                </c:pt>
                <c:pt idx="65">
                  <c:v>26349</c:v>
                </c:pt>
                <c:pt idx="66">
                  <c:v>26783</c:v>
                </c:pt>
                <c:pt idx="67">
                  <c:v>27177</c:v>
                </c:pt>
                <c:pt idx="68">
                  <c:v>27177</c:v>
                </c:pt>
                <c:pt idx="69">
                  <c:v>27177</c:v>
                </c:pt>
                <c:pt idx="70">
                  <c:v>28221</c:v>
                </c:pt>
                <c:pt idx="71">
                  <c:v>28373.5</c:v>
                </c:pt>
                <c:pt idx="72">
                  <c:v>28684</c:v>
                </c:pt>
                <c:pt idx="73">
                  <c:v>28999</c:v>
                </c:pt>
                <c:pt idx="74">
                  <c:v>31423</c:v>
                </c:pt>
                <c:pt idx="75">
                  <c:v>31430.5</c:v>
                </c:pt>
                <c:pt idx="76">
                  <c:v>31436</c:v>
                </c:pt>
                <c:pt idx="77">
                  <c:v>31437</c:v>
                </c:pt>
                <c:pt idx="78">
                  <c:v>33855</c:v>
                </c:pt>
              </c:numCache>
            </c:numRef>
          </c:xVal>
          <c:yVal>
            <c:numRef>
              <c:f>'Active 2'!$J$21:$J$966</c:f>
              <c:numCache>
                <c:formatCode>General</c:formatCode>
                <c:ptCount val="946"/>
                <c:pt idx="36">
                  <c:v>-0.16870540725358296</c:v>
                </c:pt>
                <c:pt idx="39">
                  <c:v>-0.18390008682035841</c:v>
                </c:pt>
                <c:pt idx="40">
                  <c:v>-0.18361199141509132</c:v>
                </c:pt>
                <c:pt idx="41">
                  <c:v>-0.18222389602306066</c:v>
                </c:pt>
                <c:pt idx="44">
                  <c:v>-0.18357607366488082</c:v>
                </c:pt>
                <c:pt idx="45">
                  <c:v>-0.18217607366386801</c:v>
                </c:pt>
                <c:pt idx="46">
                  <c:v>-0.1807760736628552</c:v>
                </c:pt>
                <c:pt idx="48">
                  <c:v>-0.17797607366810553</c:v>
                </c:pt>
                <c:pt idx="50">
                  <c:v>-0.17727607366396114</c:v>
                </c:pt>
                <c:pt idx="51">
                  <c:v>-0.1766760736645665</c:v>
                </c:pt>
                <c:pt idx="52">
                  <c:v>-0.17547607366577722</c:v>
                </c:pt>
                <c:pt idx="53">
                  <c:v>-0.17717027441540267</c:v>
                </c:pt>
                <c:pt idx="58">
                  <c:v>-0.1840106730160187</c:v>
                </c:pt>
                <c:pt idx="67">
                  <c:v>-0.18514856104593491</c:v>
                </c:pt>
                <c:pt idx="70">
                  <c:v>-0.18439689963270212</c:v>
                </c:pt>
                <c:pt idx="71">
                  <c:v>-0.18375578050472541</c:v>
                </c:pt>
                <c:pt idx="72">
                  <c:v>-0.19300550189655041</c:v>
                </c:pt>
                <c:pt idx="73">
                  <c:v>-0.18516319026821293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9D0-45DF-BA2D-1FC014D221EB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2'!$D$21:$D$177</c:f>
                <c:numCache>
                  <c:formatCode>General</c:formatCode>
                  <c:ptCount val="157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  <c:pt idx="42">
                    <c:v>8.0000000000000002E-3</c:v>
                  </c:pt>
                  <c:pt idx="43">
                    <c:v>3.0999999999999999E-3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1.9E-3</c:v>
                  </c:pt>
                  <c:pt idx="56">
                    <c:v>1.6999999999999999E-3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6.9999999999999999E-4</c:v>
                  </c:pt>
                  <c:pt idx="72">
                    <c:v>1.6999999999999999E-3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5.9999999999999995E-4</c:v>
                  </c:pt>
                  <c:pt idx="76">
                    <c:v>4.0000000000000002E-4</c:v>
                  </c:pt>
                  <c:pt idx="77">
                    <c:v>8.9999999999999998E-4</c:v>
                  </c:pt>
                  <c:pt idx="78">
                    <c:v>5.9999999999999995E-4</c:v>
                  </c:pt>
                </c:numCache>
              </c:numRef>
            </c:plus>
            <c:minus>
              <c:numRef>
                <c:f>'Active 2'!$D$21:$D$177</c:f>
                <c:numCache>
                  <c:formatCode>General</c:formatCode>
                  <c:ptCount val="157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  <c:pt idx="42">
                    <c:v>8.0000000000000002E-3</c:v>
                  </c:pt>
                  <c:pt idx="43">
                    <c:v>3.0999999999999999E-3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1.9E-3</c:v>
                  </c:pt>
                  <c:pt idx="56">
                    <c:v>1.6999999999999999E-3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6.9999999999999999E-4</c:v>
                  </c:pt>
                  <c:pt idx="72">
                    <c:v>1.6999999999999999E-3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5.9999999999999995E-4</c:v>
                  </c:pt>
                  <c:pt idx="76">
                    <c:v>4.0000000000000002E-4</c:v>
                  </c:pt>
                  <c:pt idx="77">
                    <c:v>8.9999999999999998E-4</c:v>
                  </c:pt>
                  <c:pt idx="7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2'!$F$21:$F$966</c:f>
              <c:numCache>
                <c:formatCode>General</c:formatCode>
                <c:ptCount val="946"/>
                <c:pt idx="0">
                  <c:v>-753</c:v>
                </c:pt>
                <c:pt idx="1">
                  <c:v>-598</c:v>
                </c:pt>
                <c:pt idx="2">
                  <c:v>-597</c:v>
                </c:pt>
                <c:pt idx="3">
                  <c:v>-571</c:v>
                </c:pt>
                <c:pt idx="4">
                  <c:v>-477</c:v>
                </c:pt>
                <c:pt idx="5">
                  <c:v>-243</c:v>
                </c:pt>
                <c:pt idx="6">
                  <c:v>-27</c:v>
                </c:pt>
                <c:pt idx="7">
                  <c:v>0</c:v>
                </c:pt>
                <c:pt idx="8">
                  <c:v>0</c:v>
                </c:pt>
                <c:pt idx="9">
                  <c:v>422</c:v>
                </c:pt>
                <c:pt idx="10">
                  <c:v>7845</c:v>
                </c:pt>
                <c:pt idx="11">
                  <c:v>7912</c:v>
                </c:pt>
                <c:pt idx="12">
                  <c:v>8202</c:v>
                </c:pt>
                <c:pt idx="13">
                  <c:v>18065</c:v>
                </c:pt>
                <c:pt idx="14">
                  <c:v>18065</c:v>
                </c:pt>
                <c:pt idx="15">
                  <c:v>18065</c:v>
                </c:pt>
                <c:pt idx="16">
                  <c:v>18065</c:v>
                </c:pt>
                <c:pt idx="17">
                  <c:v>20014</c:v>
                </c:pt>
                <c:pt idx="18">
                  <c:v>20027</c:v>
                </c:pt>
                <c:pt idx="19">
                  <c:v>20027</c:v>
                </c:pt>
                <c:pt idx="20">
                  <c:v>20357</c:v>
                </c:pt>
                <c:pt idx="21">
                  <c:v>20423</c:v>
                </c:pt>
                <c:pt idx="22">
                  <c:v>20423</c:v>
                </c:pt>
                <c:pt idx="23">
                  <c:v>20423</c:v>
                </c:pt>
                <c:pt idx="24">
                  <c:v>20752</c:v>
                </c:pt>
                <c:pt idx="25">
                  <c:v>20819</c:v>
                </c:pt>
                <c:pt idx="26">
                  <c:v>21189</c:v>
                </c:pt>
                <c:pt idx="27">
                  <c:v>21189</c:v>
                </c:pt>
                <c:pt idx="28">
                  <c:v>21189</c:v>
                </c:pt>
                <c:pt idx="29">
                  <c:v>21611</c:v>
                </c:pt>
                <c:pt idx="30">
                  <c:v>21611</c:v>
                </c:pt>
                <c:pt idx="31">
                  <c:v>21611</c:v>
                </c:pt>
                <c:pt idx="32">
                  <c:v>21611</c:v>
                </c:pt>
                <c:pt idx="33">
                  <c:v>21611</c:v>
                </c:pt>
                <c:pt idx="34">
                  <c:v>21611</c:v>
                </c:pt>
                <c:pt idx="35">
                  <c:v>21611</c:v>
                </c:pt>
                <c:pt idx="36">
                  <c:v>21611</c:v>
                </c:pt>
                <c:pt idx="37">
                  <c:v>21611</c:v>
                </c:pt>
                <c:pt idx="38">
                  <c:v>21676</c:v>
                </c:pt>
                <c:pt idx="39">
                  <c:v>22336</c:v>
                </c:pt>
                <c:pt idx="40">
                  <c:v>22349</c:v>
                </c:pt>
                <c:pt idx="41">
                  <c:v>22362</c:v>
                </c:pt>
                <c:pt idx="42">
                  <c:v>23524</c:v>
                </c:pt>
                <c:pt idx="43">
                  <c:v>23973</c:v>
                </c:pt>
                <c:pt idx="44">
                  <c:v>23973</c:v>
                </c:pt>
                <c:pt idx="45">
                  <c:v>23973</c:v>
                </c:pt>
                <c:pt idx="46">
                  <c:v>23973</c:v>
                </c:pt>
                <c:pt idx="47">
                  <c:v>23973</c:v>
                </c:pt>
                <c:pt idx="48">
                  <c:v>23973</c:v>
                </c:pt>
                <c:pt idx="49">
                  <c:v>23973</c:v>
                </c:pt>
                <c:pt idx="50">
                  <c:v>23973</c:v>
                </c:pt>
                <c:pt idx="51">
                  <c:v>23973</c:v>
                </c:pt>
                <c:pt idx="52">
                  <c:v>23973</c:v>
                </c:pt>
                <c:pt idx="53">
                  <c:v>24404</c:v>
                </c:pt>
                <c:pt idx="54">
                  <c:v>24712</c:v>
                </c:pt>
                <c:pt idx="55">
                  <c:v>24803</c:v>
                </c:pt>
                <c:pt idx="56">
                  <c:v>25067</c:v>
                </c:pt>
                <c:pt idx="57">
                  <c:v>25095</c:v>
                </c:pt>
                <c:pt idx="58">
                  <c:v>25254</c:v>
                </c:pt>
                <c:pt idx="59">
                  <c:v>25570</c:v>
                </c:pt>
                <c:pt idx="60">
                  <c:v>25570</c:v>
                </c:pt>
                <c:pt idx="61">
                  <c:v>25570</c:v>
                </c:pt>
                <c:pt idx="62">
                  <c:v>25570</c:v>
                </c:pt>
                <c:pt idx="63">
                  <c:v>25570</c:v>
                </c:pt>
                <c:pt idx="64">
                  <c:v>25966</c:v>
                </c:pt>
                <c:pt idx="65">
                  <c:v>26349</c:v>
                </c:pt>
                <c:pt idx="66">
                  <c:v>26783</c:v>
                </c:pt>
                <c:pt idx="67">
                  <c:v>27177</c:v>
                </c:pt>
                <c:pt idx="68">
                  <c:v>27177</c:v>
                </c:pt>
                <c:pt idx="69">
                  <c:v>27177</c:v>
                </c:pt>
                <c:pt idx="70">
                  <c:v>28221</c:v>
                </c:pt>
                <c:pt idx="71">
                  <c:v>28373.5</c:v>
                </c:pt>
                <c:pt idx="72">
                  <c:v>28684</c:v>
                </c:pt>
                <c:pt idx="73">
                  <c:v>28999</c:v>
                </c:pt>
                <c:pt idx="74">
                  <c:v>31423</c:v>
                </c:pt>
                <c:pt idx="75">
                  <c:v>31430.5</c:v>
                </c:pt>
                <c:pt idx="76">
                  <c:v>31436</c:v>
                </c:pt>
                <c:pt idx="77">
                  <c:v>31437</c:v>
                </c:pt>
                <c:pt idx="78">
                  <c:v>33855</c:v>
                </c:pt>
              </c:numCache>
            </c:numRef>
          </c:xVal>
          <c:yVal>
            <c:numRef>
              <c:f>'Active 2'!$K$21:$K$966</c:f>
              <c:numCache>
                <c:formatCode>General</c:formatCode>
                <c:ptCount val="946"/>
                <c:pt idx="43">
                  <c:v>-0.18357607366488082</c:v>
                </c:pt>
                <c:pt idx="54">
                  <c:v>-0.18360665049840463</c:v>
                </c:pt>
                <c:pt idx="55">
                  <c:v>-0.18530998269125121</c:v>
                </c:pt>
                <c:pt idx="56">
                  <c:v>-0.18507404532283545</c:v>
                </c:pt>
                <c:pt idx="57">
                  <c:v>-0.18419583984359633</c:v>
                </c:pt>
                <c:pt idx="66">
                  <c:v>-0.1846954524226021</c:v>
                </c:pt>
                <c:pt idx="68">
                  <c:v>-0.18514856083493214</c:v>
                </c:pt>
                <c:pt idx="69">
                  <c:v>-0.18514856083493214</c:v>
                </c:pt>
                <c:pt idx="74">
                  <c:v>-0.1861214016971644</c:v>
                </c:pt>
                <c:pt idx="75">
                  <c:v>-0.18520134665595833</c:v>
                </c:pt>
                <c:pt idx="76">
                  <c:v>-0.18773330628755502</c:v>
                </c:pt>
                <c:pt idx="77">
                  <c:v>-0.18775729896151461</c:v>
                </c:pt>
                <c:pt idx="78">
                  <c:v>-0.18827155440521892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9D0-45DF-BA2D-1FC014D221EB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2'!$D$21:$D$82</c:f>
                <c:numCache>
                  <c:formatCode>General</c:formatCode>
                  <c:ptCount val="62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  <c:pt idx="42">
                    <c:v>8.0000000000000002E-3</c:v>
                  </c:pt>
                  <c:pt idx="43">
                    <c:v>3.0999999999999999E-3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1.9E-3</c:v>
                  </c:pt>
                  <c:pt idx="56">
                    <c:v>1.6999999999999999E-3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'Active 2'!$D$21:$D$82</c:f>
                <c:numCache>
                  <c:formatCode>General</c:formatCode>
                  <c:ptCount val="62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  <c:pt idx="42">
                    <c:v>8.0000000000000002E-3</c:v>
                  </c:pt>
                  <c:pt idx="43">
                    <c:v>3.0999999999999999E-3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1.9E-3</c:v>
                  </c:pt>
                  <c:pt idx="56">
                    <c:v>1.6999999999999999E-3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2'!$F$21:$F$966</c:f>
              <c:numCache>
                <c:formatCode>General</c:formatCode>
                <c:ptCount val="946"/>
                <c:pt idx="0">
                  <c:v>-753</c:v>
                </c:pt>
                <c:pt idx="1">
                  <c:v>-598</c:v>
                </c:pt>
                <c:pt idx="2">
                  <c:v>-597</c:v>
                </c:pt>
                <c:pt idx="3">
                  <c:v>-571</c:v>
                </c:pt>
                <c:pt idx="4">
                  <c:v>-477</c:v>
                </c:pt>
                <c:pt idx="5">
                  <c:v>-243</c:v>
                </c:pt>
                <c:pt idx="6">
                  <c:v>-27</c:v>
                </c:pt>
                <c:pt idx="7">
                  <c:v>0</c:v>
                </c:pt>
                <c:pt idx="8">
                  <c:v>0</c:v>
                </c:pt>
                <c:pt idx="9">
                  <c:v>422</c:v>
                </c:pt>
                <c:pt idx="10">
                  <c:v>7845</c:v>
                </c:pt>
                <c:pt idx="11">
                  <c:v>7912</c:v>
                </c:pt>
                <c:pt idx="12">
                  <c:v>8202</c:v>
                </c:pt>
                <c:pt idx="13">
                  <c:v>18065</c:v>
                </c:pt>
                <c:pt idx="14">
                  <c:v>18065</c:v>
                </c:pt>
                <c:pt idx="15">
                  <c:v>18065</c:v>
                </c:pt>
                <c:pt idx="16">
                  <c:v>18065</c:v>
                </c:pt>
                <c:pt idx="17">
                  <c:v>20014</c:v>
                </c:pt>
                <c:pt idx="18">
                  <c:v>20027</c:v>
                </c:pt>
                <c:pt idx="19">
                  <c:v>20027</c:v>
                </c:pt>
                <c:pt idx="20">
                  <c:v>20357</c:v>
                </c:pt>
                <c:pt idx="21">
                  <c:v>20423</c:v>
                </c:pt>
                <c:pt idx="22">
                  <c:v>20423</c:v>
                </c:pt>
                <c:pt idx="23">
                  <c:v>20423</c:v>
                </c:pt>
                <c:pt idx="24">
                  <c:v>20752</c:v>
                </c:pt>
                <c:pt idx="25">
                  <c:v>20819</c:v>
                </c:pt>
                <c:pt idx="26">
                  <c:v>21189</c:v>
                </c:pt>
                <c:pt idx="27">
                  <c:v>21189</c:v>
                </c:pt>
                <c:pt idx="28">
                  <c:v>21189</c:v>
                </c:pt>
                <c:pt idx="29">
                  <c:v>21611</c:v>
                </c:pt>
                <c:pt idx="30">
                  <c:v>21611</c:v>
                </c:pt>
                <c:pt idx="31">
                  <c:v>21611</c:v>
                </c:pt>
                <c:pt idx="32">
                  <c:v>21611</c:v>
                </c:pt>
                <c:pt idx="33">
                  <c:v>21611</c:v>
                </c:pt>
                <c:pt idx="34">
                  <c:v>21611</c:v>
                </c:pt>
                <c:pt idx="35">
                  <c:v>21611</c:v>
                </c:pt>
                <c:pt idx="36">
                  <c:v>21611</c:v>
                </c:pt>
                <c:pt idx="37">
                  <c:v>21611</c:v>
                </c:pt>
                <c:pt idx="38">
                  <c:v>21676</c:v>
                </c:pt>
                <c:pt idx="39">
                  <c:v>22336</c:v>
                </c:pt>
                <c:pt idx="40">
                  <c:v>22349</c:v>
                </c:pt>
                <c:pt idx="41">
                  <c:v>22362</c:v>
                </c:pt>
                <c:pt idx="42">
                  <c:v>23524</c:v>
                </c:pt>
                <c:pt idx="43">
                  <c:v>23973</c:v>
                </c:pt>
                <c:pt idx="44">
                  <c:v>23973</c:v>
                </c:pt>
                <c:pt idx="45">
                  <c:v>23973</c:v>
                </c:pt>
                <c:pt idx="46">
                  <c:v>23973</c:v>
                </c:pt>
                <c:pt idx="47">
                  <c:v>23973</c:v>
                </c:pt>
                <c:pt idx="48">
                  <c:v>23973</c:v>
                </c:pt>
                <c:pt idx="49">
                  <c:v>23973</c:v>
                </c:pt>
                <c:pt idx="50">
                  <c:v>23973</c:v>
                </c:pt>
                <c:pt idx="51">
                  <c:v>23973</c:v>
                </c:pt>
                <c:pt idx="52">
                  <c:v>23973</c:v>
                </c:pt>
                <c:pt idx="53">
                  <c:v>24404</c:v>
                </c:pt>
                <c:pt idx="54">
                  <c:v>24712</c:v>
                </c:pt>
                <c:pt idx="55">
                  <c:v>24803</c:v>
                </c:pt>
                <c:pt idx="56">
                  <c:v>25067</c:v>
                </c:pt>
                <c:pt idx="57">
                  <c:v>25095</c:v>
                </c:pt>
                <c:pt idx="58">
                  <c:v>25254</c:v>
                </c:pt>
                <c:pt idx="59">
                  <c:v>25570</c:v>
                </c:pt>
                <c:pt idx="60">
                  <c:v>25570</c:v>
                </c:pt>
                <c:pt idx="61">
                  <c:v>25570</c:v>
                </c:pt>
                <c:pt idx="62">
                  <c:v>25570</c:v>
                </c:pt>
                <c:pt idx="63">
                  <c:v>25570</c:v>
                </c:pt>
                <c:pt idx="64">
                  <c:v>25966</c:v>
                </c:pt>
                <c:pt idx="65">
                  <c:v>26349</c:v>
                </c:pt>
                <c:pt idx="66">
                  <c:v>26783</c:v>
                </c:pt>
                <c:pt idx="67">
                  <c:v>27177</c:v>
                </c:pt>
                <c:pt idx="68">
                  <c:v>27177</c:v>
                </c:pt>
                <c:pt idx="69">
                  <c:v>27177</c:v>
                </c:pt>
                <c:pt idx="70">
                  <c:v>28221</c:v>
                </c:pt>
                <c:pt idx="71">
                  <c:v>28373.5</c:v>
                </c:pt>
                <c:pt idx="72">
                  <c:v>28684</c:v>
                </c:pt>
                <c:pt idx="73">
                  <c:v>28999</c:v>
                </c:pt>
                <c:pt idx="74">
                  <c:v>31423</c:v>
                </c:pt>
                <c:pt idx="75">
                  <c:v>31430.5</c:v>
                </c:pt>
                <c:pt idx="76">
                  <c:v>31436</c:v>
                </c:pt>
                <c:pt idx="77">
                  <c:v>31437</c:v>
                </c:pt>
                <c:pt idx="78">
                  <c:v>33855</c:v>
                </c:pt>
              </c:numCache>
            </c:numRef>
          </c:xVal>
          <c:yVal>
            <c:numRef>
              <c:f>'Active 2'!$L$21:$L$966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9D0-45DF-BA2D-1FC014D221EB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2'!$D$21:$D$82</c:f>
                <c:numCache>
                  <c:formatCode>General</c:formatCode>
                  <c:ptCount val="62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  <c:pt idx="42">
                    <c:v>8.0000000000000002E-3</c:v>
                  </c:pt>
                  <c:pt idx="43">
                    <c:v>3.0999999999999999E-3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1.9E-3</c:v>
                  </c:pt>
                  <c:pt idx="56">
                    <c:v>1.6999999999999999E-3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'Active 2'!$D$21:$D$82</c:f>
                <c:numCache>
                  <c:formatCode>General</c:formatCode>
                  <c:ptCount val="62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  <c:pt idx="42">
                    <c:v>8.0000000000000002E-3</c:v>
                  </c:pt>
                  <c:pt idx="43">
                    <c:v>3.0999999999999999E-3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1.9E-3</c:v>
                  </c:pt>
                  <c:pt idx="56">
                    <c:v>1.6999999999999999E-3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2'!$F$21:$F$966</c:f>
              <c:numCache>
                <c:formatCode>General</c:formatCode>
                <c:ptCount val="946"/>
                <c:pt idx="0">
                  <c:v>-753</c:v>
                </c:pt>
                <c:pt idx="1">
                  <c:v>-598</c:v>
                </c:pt>
                <c:pt idx="2">
                  <c:v>-597</c:v>
                </c:pt>
                <c:pt idx="3">
                  <c:v>-571</c:v>
                </c:pt>
                <c:pt idx="4">
                  <c:v>-477</c:v>
                </c:pt>
                <c:pt idx="5">
                  <c:v>-243</c:v>
                </c:pt>
                <c:pt idx="6">
                  <c:v>-27</c:v>
                </c:pt>
                <c:pt idx="7">
                  <c:v>0</c:v>
                </c:pt>
                <c:pt idx="8">
                  <c:v>0</c:v>
                </c:pt>
                <c:pt idx="9">
                  <c:v>422</c:v>
                </c:pt>
                <c:pt idx="10">
                  <c:v>7845</c:v>
                </c:pt>
                <c:pt idx="11">
                  <c:v>7912</c:v>
                </c:pt>
                <c:pt idx="12">
                  <c:v>8202</c:v>
                </c:pt>
                <c:pt idx="13">
                  <c:v>18065</c:v>
                </c:pt>
                <c:pt idx="14">
                  <c:v>18065</c:v>
                </c:pt>
                <c:pt idx="15">
                  <c:v>18065</c:v>
                </c:pt>
                <c:pt idx="16">
                  <c:v>18065</c:v>
                </c:pt>
                <c:pt idx="17">
                  <c:v>20014</c:v>
                </c:pt>
                <c:pt idx="18">
                  <c:v>20027</c:v>
                </c:pt>
                <c:pt idx="19">
                  <c:v>20027</c:v>
                </c:pt>
                <c:pt idx="20">
                  <c:v>20357</c:v>
                </c:pt>
                <c:pt idx="21">
                  <c:v>20423</c:v>
                </c:pt>
                <c:pt idx="22">
                  <c:v>20423</c:v>
                </c:pt>
                <c:pt idx="23">
                  <c:v>20423</c:v>
                </c:pt>
                <c:pt idx="24">
                  <c:v>20752</c:v>
                </c:pt>
                <c:pt idx="25">
                  <c:v>20819</c:v>
                </c:pt>
                <c:pt idx="26">
                  <c:v>21189</c:v>
                </c:pt>
                <c:pt idx="27">
                  <c:v>21189</c:v>
                </c:pt>
                <c:pt idx="28">
                  <c:v>21189</c:v>
                </c:pt>
                <c:pt idx="29">
                  <c:v>21611</c:v>
                </c:pt>
                <c:pt idx="30">
                  <c:v>21611</c:v>
                </c:pt>
                <c:pt idx="31">
                  <c:v>21611</c:v>
                </c:pt>
                <c:pt idx="32">
                  <c:v>21611</c:v>
                </c:pt>
                <c:pt idx="33">
                  <c:v>21611</c:v>
                </c:pt>
                <c:pt idx="34">
                  <c:v>21611</c:v>
                </c:pt>
                <c:pt idx="35">
                  <c:v>21611</c:v>
                </c:pt>
                <c:pt idx="36">
                  <c:v>21611</c:v>
                </c:pt>
                <c:pt idx="37">
                  <c:v>21611</c:v>
                </c:pt>
                <c:pt idx="38">
                  <c:v>21676</c:v>
                </c:pt>
                <c:pt idx="39">
                  <c:v>22336</c:v>
                </c:pt>
                <c:pt idx="40">
                  <c:v>22349</c:v>
                </c:pt>
                <c:pt idx="41">
                  <c:v>22362</c:v>
                </c:pt>
                <c:pt idx="42">
                  <c:v>23524</c:v>
                </c:pt>
                <c:pt idx="43">
                  <c:v>23973</c:v>
                </c:pt>
                <c:pt idx="44">
                  <c:v>23973</c:v>
                </c:pt>
                <c:pt idx="45">
                  <c:v>23973</c:v>
                </c:pt>
                <c:pt idx="46">
                  <c:v>23973</c:v>
                </c:pt>
                <c:pt idx="47">
                  <c:v>23973</c:v>
                </c:pt>
                <c:pt idx="48">
                  <c:v>23973</c:v>
                </c:pt>
                <c:pt idx="49">
                  <c:v>23973</c:v>
                </c:pt>
                <c:pt idx="50">
                  <c:v>23973</c:v>
                </c:pt>
                <c:pt idx="51">
                  <c:v>23973</c:v>
                </c:pt>
                <c:pt idx="52">
                  <c:v>23973</c:v>
                </c:pt>
                <c:pt idx="53">
                  <c:v>24404</c:v>
                </c:pt>
                <c:pt idx="54">
                  <c:v>24712</c:v>
                </c:pt>
                <c:pt idx="55">
                  <c:v>24803</c:v>
                </c:pt>
                <c:pt idx="56">
                  <c:v>25067</c:v>
                </c:pt>
                <c:pt idx="57">
                  <c:v>25095</c:v>
                </c:pt>
                <c:pt idx="58">
                  <c:v>25254</c:v>
                </c:pt>
                <c:pt idx="59">
                  <c:v>25570</c:v>
                </c:pt>
                <c:pt idx="60">
                  <c:v>25570</c:v>
                </c:pt>
                <c:pt idx="61">
                  <c:v>25570</c:v>
                </c:pt>
                <c:pt idx="62">
                  <c:v>25570</c:v>
                </c:pt>
                <c:pt idx="63">
                  <c:v>25570</c:v>
                </c:pt>
                <c:pt idx="64">
                  <c:v>25966</c:v>
                </c:pt>
                <c:pt idx="65">
                  <c:v>26349</c:v>
                </c:pt>
                <c:pt idx="66">
                  <c:v>26783</c:v>
                </c:pt>
                <c:pt idx="67">
                  <c:v>27177</c:v>
                </c:pt>
                <c:pt idx="68">
                  <c:v>27177</c:v>
                </c:pt>
                <c:pt idx="69">
                  <c:v>27177</c:v>
                </c:pt>
                <c:pt idx="70">
                  <c:v>28221</c:v>
                </c:pt>
                <c:pt idx="71">
                  <c:v>28373.5</c:v>
                </c:pt>
                <c:pt idx="72">
                  <c:v>28684</c:v>
                </c:pt>
                <c:pt idx="73">
                  <c:v>28999</c:v>
                </c:pt>
                <c:pt idx="74">
                  <c:v>31423</c:v>
                </c:pt>
                <c:pt idx="75">
                  <c:v>31430.5</c:v>
                </c:pt>
                <c:pt idx="76">
                  <c:v>31436</c:v>
                </c:pt>
                <c:pt idx="77">
                  <c:v>31437</c:v>
                </c:pt>
                <c:pt idx="78">
                  <c:v>33855</c:v>
                </c:pt>
              </c:numCache>
            </c:numRef>
          </c:xVal>
          <c:yVal>
            <c:numRef>
              <c:f>'Active 2'!$M$21:$M$966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9D0-45DF-BA2D-1FC014D221EB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2'!$D$21:$D$82</c:f>
                <c:numCache>
                  <c:formatCode>General</c:formatCode>
                  <c:ptCount val="62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  <c:pt idx="42">
                    <c:v>8.0000000000000002E-3</c:v>
                  </c:pt>
                  <c:pt idx="43">
                    <c:v>3.0999999999999999E-3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1.9E-3</c:v>
                  </c:pt>
                  <c:pt idx="56">
                    <c:v>1.6999999999999999E-3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'Active 2'!$D$21:$D$82</c:f>
                <c:numCache>
                  <c:formatCode>General</c:formatCode>
                  <c:ptCount val="62"/>
                  <c:pt idx="7">
                    <c:v>0</c:v>
                  </c:pt>
                  <c:pt idx="8">
                    <c:v>0</c:v>
                  </c:pt>
                  <c:pt idx="15">
                    <c:v>0</c:v>
                  </c:pt>
                  <c:pt idx="16">
                    <c:v>0</c:v>
                  </c:pt>
                  <c:pt idx="42">
                    <c:v>8.0000000000000002E-3</c:v>
                  </c:pt>
                  <c:pt idx="43">
                    <c:v>3.0999999999999999E-3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1.9E-3</c:v>
                  </c:pt>
                  <c:pt idx="56">
                    <c:v>1.6999999999999999E-3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2'!$F$21:$F$966</c:f>
              <c:numCache>
                <c:formatCode>General</c:formatCode>
                <c:ptCount val="946"/>
                <c:pt idx="0">
                  <c:v>-753</c:v>
                </c:pt>
                <c:pt idx="1">
                  <c:v>-598</c:v>
                </c:pt>
                <c:pt idx="2">
                  <c:v>-597</c:v>
                </c:pt>
                <c:pt idx="3">
                  <c:v>-571</c:v>
                </c:pt>
                <c:pt idx="4">
                  <c:v>-477</c:v>
                </c:pt>
                <c:pt idx="5">
                  <c:v>-243</c:v>
                </c:pt>
                <c:pt idx="6">
                  <c:v>-27</c:v>
                </c:pt>
                <c:pt idx="7">
                  <c:v>0</c:v>
                </c:pt>
                <c:pt idx="8">
                  <c:v>0</c:v>
                </c:pt>
                <c:pt idx="9">
                  <c:v>422</c:v>
                </c:pt>
                <c:pt idx="10">
                  <c:v>7845</c:v>
                </c:pt>
                <c:pt idx="11">
                  <c:v>7912</c:v>
                </c:pt>
                <c:pt idx="12">
                  <c:v>8202</c:v>
                </c:pt>
                <c:pt idx="13">
                  <c:v>18065</c:v>
                </c:pt>
                <c:pt idx="14">
                  <c:v>18065</c:v>
                </c:pt>
                <c:pt idx="15">
                  <c:v>18065</c:v>
                </c:pt>
                <c:pt idx="16">
                  <c:v>18065</c:v>
                </c:pt>
                <c:pt idx="17">
                  <c:v>20014</c:v>
                </c:pt>
                <c:pt idx="18">
                  <c:v>20027</c:v>
                </c:pt>
                <c:pt idx="19">
                  <c:v>20027</c:v>
                </c:pt>
                <c:pt idx="20">
                  <c:v>20357</c:v>
                </c:pt>
                <c:pt idx="21">
                  <c:v>20423</c:v>
                </c:pt>
                <c:pt idx="22">
                  <c:v>20423</c:v>
                </c:pt>
                <c:pt idx="23">
                  <c:v>20423</c:v>
                </c:pt>
                <c:pt idx="24">
                  <c:v>20752</c:v>
                </c:pt>
                <c:pt idx="25">
                  <c:v>20819</c:v>
                </c:pt>
                <c:pt idx="26">
                  <c:v>21189</c:v>
                </c:pt>
                <c:pt idx="27">
                  <c:v>21189</c:v>
                </c:pt>
                <c:pt idx="28">
                  <c:v>21189</c:v>
                </c:pt>
                <c:pt idx="29">
                  <c:v>21611</c:v>
                </c:pt>
                <c:pt idx="30">
                  <c:v>21611</c:v>
                </c:pt>
                <c:pt idx="31">
                  <c:v>21611</c:v>
                </c:pt>
                <c:pt idx="32">
                  <c:v>21611</c:v>
                </c:pt>
                <c:pt idx="33">
                  <c:v>21611</c:v>
                </c:pt>
                <c:pt idx="34">
                  <c:v>21611</c:v>
                </c:pt>
                <c:pt idx="35">
                  <c:v>21611</c:v>
                </c:pt>
                <c:pt idx="36">
                  <c:v>21611</c:v>
                </c:pt>
                <c:pt idx="37">
                  <c:v>21611</c:v>
                </c:pt>
                <c:pt idx="38">
                  <c:v>21676</c:v>
                </c:pt>
                <c:pt idx="39">
                  <c:v>22336</c:v>
                </c:pt>
                <c:pt idx="40">
                  <c:v>22349</c:v>
                </c:pt>
                <c:pt idx="41">
                  <c:v>22362</c:v>
                </c:pt>
                <c:pt idx="42">
                  <c:v>23524</c:v>
                </c:pt>
                <c:pt idx="43">
                  <c:v>23973</c:v>
                </c:pt>
                <c:pt idx="44">
                  <c:v>23973</c:v>
                </c:pt>
                <c:pt idx="45">
                  <c:v>23973</c:v>
                </c:pt>
                <c:pt idx="46">
                  <c:v>23973</c:v>
                </c:pt>
                <c:pt idx="47">
                  <c:v>23973</c:v>
                </c:pt>
                <c:pt idx="48">
                  <c:v>23973</c:v>
                </c:pt>
                <c:pt idx="49">
                  <c:v>23973</c:v>
                </c:pt>
                <c:pt idx="50">
                  <c:v>23973</c:v>
                </c:pt>
                <c:pt idx="51">
                  <c:v>23973</c:v>
                </c:pt>
                <c:pt idx="52">
                  <c:v>23973</c:v>
                </c:pt>
                <c:pt idx="53">
                  <c:v>24404</c:v>
                </c:pt>
                <c:pt idx="54">
                  <c:v>24712</c:v>
                </c:pt>
                <c:pt idx="55">
                  <c:v>24803</c:v>
                </c:pt>
                <c:pt idx="56">
                  <c:v>25067</c:v>
                </c:pt>
                <c:pt idx="57">
                  <c:v>25095</c:v>
                </c:pt>
                <c:pt idx="58">
                  <c:v>25254</c:v>
                </c:pt>
                <c:pt idx="59">
                  <c:v>25570</c:v>
                </c:pt>
                <c:pt idx="60">
                  <c:v>25570</c:v>
                </c:pt>
                <c:pt idx="61">
                  <c:v>25570</c:v>
                </c:pt>
                <c:pt idx="62">
                  <c:v>25570</c:v>
                </c:pt>
                <c:pt idx="63">
                  <c:v>25570</c:v>
                </c:pt>
                <c:pt idx="64">
                  <c:v>25966</c:v>
                </c:pt>
                <c:pt idx="65">
                  <c:v>26349</c:v>
                </c:pt>
                <c:pt idx="66">
                  <c:v>26783</c:v>
                </c:pt>
                <c:pt idx="67">
                  <c:v>27177</c:v>
                </c:pt>
                <c:pt idx="68">
                  <c:v>27177</c:v>
                </c:pt>
                <c:pt idx="69">
                  <c:v>27177</c:v>
                </c:pt>
                <c:pt idx="70">
                  <c:v>28221</c:v>
                </c:pt>
                <c:pt idx="71">
                  <c:v>28373.5</c:v>
                </c:pt>
                <c:pt idx="72">
                  <c:v>28684</c:v>
                </c:pt>
                <c:pt idx="73">
                  <c:v>28999</c:v>
                </c:pt>
                <c:pt idx="74">
                  <c:v>31423</c:v>
                </c:pt>
                <c:pt idx="75">
                  <c:v>31430.5</c:v>
                </c:pt>
                <c:pt idx="76">
                  <c:v>31436</c:v>
                </c:pt>
                <c:pt idx="77">
                  <c:v>31437</c:v>
                </c:pt>
                <c:pt idx="78">
                  <c:v>33855</c:v>
                </c:pt>
              </c:numCache>
            </c:numRef>
          </c:xVal>
          <c:yVal>
            <c:numRef>
              <c:f>'Active 2'!$N$21:$N$966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9D0-45DF-BA2D-1FC014D221EB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2'!$F$21:$F$966</c:f>
              <c:numCache>
                <c:formatCode>General</c:formatCode>
                <c:ptCount val="946"/>
                <c:pt idx="0">
                  <c:v>-753</c:v>
                </c:pt>
                <c:pt idx="1">
                  <c:v>-598</c:v>
                </c:pt>
                <c:pt idx="2">
                  <c:v>-597</c:v>
                </c:pt>
                <c:pt idx="3">
                  <c:v>-571</c:v>
                </c:pt>
                <c:pt idx="4">
                  <c:v>-477</c:v>
                </c:pt>
                <c:pt idx="5">
                  <c:v>-243</c:v>
                </c:pt>
                <c:pt idx="6">
                  <c:v>-27</c:v>
                </c:pt>
                <c:pt idx="7">
                  <c:v>0</c:v>
                </c:pt>
                <c:pt idx="8">
                  <c:v>0</c:v>
                </c:pt>
                <c:pt idx="9">
                  <c:v>422</c:v>
                </c:pt>
                <c:pt idx="10">
                  <c:v>7845</c:v>
                </c:pt>
                <c:pt idx="11">
                  <c:v>7912</c:v>
                </c:pt>
                <c:pt idx="12">
                  <c:v>8202</c:v>
                </c:pt>
                <c:pt idx="13">
                  <c:v>18065</c:v>
                </c:pt>
                <c:pt idx="14">
                  <c:v>18065</c:v>
                </c:pt>
                <c:pt idx="15">
                  <c:v>18065</c:v>
                </c:pt>
                <c:pt idx="16">
                  <c:v>18065</c:v>
                </c:pt>
                <c:pt idx="17">
                  <c:v>20014</c:v>
                </c:pt>
                <c:pt idx="18">
                  <c:v>20027</c:v>
                </c:pt>
                <c:pt idx="19">
                  <c:v>20027</c:v>
                </c:pt>
                <c:pt idx="20">
                  <c:v>20357</c:v>
                </c:pt>
                <c:pt idx="21">
                  <c:v>20423</c:v>
                </c:pt>
                <c:pt idx="22">
                  <c:v>20423</c:v>
                </c:pt>
                <c:pt idx="23">
                  <c:v>20423</c:v>
                </c:pt>
                <c:pt idx="24">
                  <c:v>20752</c:v>
                </c:pt>
                <c:pt idx="25">
                  <c:v>20819</c:v>
                </c:pt>
                <c:pt idx="26">
                  <c:v>21189</c:v>
                </c:pt>
                <c:pt idx="27">
                  <c:v>21189</c:v>
                </c:pt>
                <c:pt idx="28">
                  <c:v>21189</c:v>
                </c:pt>
                <c:pt idx="29">
                  <c:v>21611</c:v>
                </c:pt>
                <c:pt idx="30">
                  <c:v>21611</c:v>
                </c:pt>
                <c:pt idx="31">
                  <c:v>21611</c:v>
                </c:pt>
                <c:pt idx="32">
                  <c:v>21611</c:v>
                </c:pt>
                <c:pt idx="33">
                  <c:v>21611</c:v>
                </c:pt>
                <c:pt idx="34">
                  <c:v>21611</c:v>
                </c:pt>
                <c:pt idx="35">
                  <c:v>21611</c:v>
                </c:pt>
                <c:pt idx="36">
                  <c:v>21611</c:v>
                </c:pt>
                <c:pt idx="37">
                  <c:v>21611</c:v>
                </c:pt>
                <c:pt idx="38">
                  <c:v>21676</c:v>
                </c:pt>
                <c:pt idx="39">
                  <c:v>22336</c:v>
                </c:pt>
                <c:pt idx="40">
                  <c:v>22349</c:v>
                </c:pt>
                <c:pt idx="41">
                  <c:v>22362</c:v>
                </c:pt>
                <c:pt idx="42">
                  <c:v>23524</c:v>
                </c:pt>
                <c:pt idx="43">
                  <c:v>23973</c:v>
                </c:pt>
                <c:pt idx="44">
                  <c:v>23973</c:v>
                </c:pt>
                <c:pt idx="45">
                  <c:v>23973</c:v>
                </c:pt>
                <c:pt idx="46">
                  <c:v>23973</c:v>
                </c:pt>
                <c:pt idx="47">
                  <c:v>23973</c:v>
                </c:pt>
                <c:pt idx="48">
                  <c:v>23973</c:v>
                </c:pt>
                <c:pt idx="49">
                  <c:v>23973</c:v>
                </c:pt>
                <c:pt idx="50">
                  <c:v>23973</c:v>
                </c:pt>
                <c:pt idx="51">
                  <c:v>23973</c:v>
                </c:pt>
                <c:pt idx="52">
                  <c:v>23973</c:v>
                </c:pt>
                <c:pt idx="53">
                  <c:v>24404</c:v>
                </c:pt>
                <c:pt idx="54">
                  <c:v>24712</c:v>
                </c:pt>
                <c:pt idx="55">
                  <c:v>24803</c:v>
                </c:pt>
                <c:pt idx="56">
                  <c:v>25067</c:v>
                </c:pt>
                <c:pt idx="57">
                  <c:v>25095</c:v>
                </c:pt>
                <c:pt idx="58">
                  <c:v>25254</c:v>
                </c:pt>
                <c:pt idx="59">
                  <c:v>25570</c:v>
                </c:pt>
                <c:pt idx="60">
                  <c:v>25570</c:v>
                </c:pt>
                <c:pt idx="61">
                  <c:v>25570</c:v>
                </c:pt>
                <c:pt idx="62">
                  <c:v>25570</c:v>
                </c:pt>
                <c:pt idx="63">
                  <c:v>25570</c:v>
                </c:pt>
                <c:pt idx="64">
                  <c:v>25966</c:v>
                </c:pt>
                <c:pt idx="65">
                  <c:v>26349</c:v>
                </c:pt>
                <c:pt idx="66">
                  <c:v>26783</c:v>
                </c:pt>
                <c:pt idx="67">
                  <c:v>27177</c:v>
                </c:pt>
                <c:pt idx="68">
                  <c:v>27177</c:v>
                </c:pt>
                <c:pt idx="69">
                  <c:v>27177</c:v>
                </c:pt>
                <c:pt idx="70">
                  <c:v>28221</c:v>
                </c:pt>
                <c:pt idx="71">
                  <c:v>28373.5</c:v>
                </c:pt>
                <c:pt idx="72">
                  <c:v>28684</c:v>
                </c:pt>
                <c:pt idx="73">
                  <c:v>28999</c:v>
                </c:pt>
                <c:pt idx="74">
                  <c:v>31423</c:v>
                </c:pt>
                <c:pt idx="75">
                  <c:v>31430.5</c:v>
                </c:pt>
                <c:pt idx="76">
                  <c:v>31436</c:v>
                </c:pt>
                <c:pt idx="77">
                  <c:v>31437</c:v>
                </c:pt>
                <c:pt idx="78">
                  <c:v>33855</c:v>
                </c:pt>
              </c:numCache>
            </c:numRef>
          </c:xVal>
          <c:yVal>
            <c:numRef>
              <c:f>'Active 2'!$O$21:$O$966</c:f>
              <c:numCache>
                <c:formatCode>General</c:formatCode>
                <c:ptCount val="946"/>
                <c:pt idx="0">
                  <c:v>-0.16537276083862329</c:v>
                </c:pt>
                <c:pt idx="1">
                  <c:v>-0.1654788310602176</c:v>
                </c:pt>
                <c:pt idx="2">
                  <c:v>-0.16547951538422789</c:v>
                </c:pt>
                <c:pt idx="3">
                  <c:v>-0.16549730780849531</c:v>
                </c:pt>
                <c:pt idx="4">
                  <c:v>-0.16556163426546219</c:v>
                </c:pt>
                <c:pt idx="5">
                  <c:v>-0.16572176608386913</c:v>
                </c:pt>
                <c:pt idx="6">
                  <c:v>-0.16586958007009089</c:v>
                </c:pt>
                <c:pt idx="7">
                  <c:v>-0.1658880568183686</c:v>
                </c:pt>
                <c:pt idx="8">
                  <c:v>-0.1658880568183686</c:v>
                </c:pt>
                <c:pt idx="9">
                  <c:v>-0.16617684155070928</c:v>
                </c:pt>
                <c:pt idx="10">
                  <c:v>-0.17125657867906194</c:v>
                </c:pt>
                <c:pt idx="11">
                  <c:v>-0.17130242838775109</c:v>
                </c:pt>
                <c:pt idx="12">
                  <c:v>-0.17150088235073402</c:v>
                </c:pt>
                <c:pt idx="13">
                  <c:v>-0.1782503700641844</c:v>
                </c:pt>
                <c:pt idx="14">
                  <c:v>-0.1782503700641844</c:v>
                </c:pt>
                <c:pt idx="15">
                  <c:v>-0.1782503700641844</c:v>
                </c:pt>
                <c:pt idx="16">
                  <c:v>-0.1782503700641844</c:v>
                </c:pt>
                <c:pt idx="17">
                  <c:v>-0.17958411756023174</c:v>
                </c:pt>
                <c:pt idx="18">
                  <c:v>-0.17959301377236545</c:v>
                </c:pt>
                <c:pt idx="19">
                  <c:v>-0.17959301377236545</c:v>
                </c:pt>
                <c:pt idx="20">
                  <c:v>-0.17981884069575982</c:v>
                </c:pt>
                <c:pt idx="21">
                  <c:v>-0.17986400608043868</c:v>
                </c:pt>
                <c:pt idx="22">
                  <c:v>-0.17986400608043868</c:v>
                </c:pt>
                <c:pt idx="23">
                  <c:v>-0.17986400608043868</c:v>
                </c:pt>
                <c:pt idx="24">
                  <c:v>-0.18008914867982276</c:v>
                </c:pt>
                <c:pt idx="25">
                  <c:v>-0.18013499838851194</c:v>
                </c:pt>
                <c:pt idx="26">
                  <c:v>-0.18038819827231772</c:v>
                </c:pt>
                <c:pt idx="27">
                  <c:v>-0.18038819827231772</c:v>
                </c:pt>
                <c:pt idx="28">
                  <c:v>-0.18038819827231772</c:v>
                </c:pt>
                <c:pt idx="29">
                  <c:v>-0.1806769830046584</c:v>
                </c:pt>
                <c:pt idx="30">
                  <c:v>-0.1806769830046584</c:v>
                </c:pt>
                <c:pt idx="31">
                  <c:v>-0.1806769830046584</c:v>
                </c:pt>
                <c:pt idx="32">
                  <c:v>-0.1806769830046584</c:v>
                </c:pt>
                <c:pt idx="33">
                  <c:v>-0.1806769830046584</c:v>
                </c:pt>
                <c:pt idx="34">
                  <c:v>-0.1806769830046584</c:v>
                </c:pt>
                <c:pt idx="35">
                  <c:v>-0.1806769830046584</c:v>
                </c:pt>
                <c:pt idx="36">
                  <c:v>-0.1806769830046584</c:v>
                </c:pt>
                <c:pt idx="37">
                  <c:v>-0.1806769830046584</c:v>
                </c:pt>
                <c:pt idx="38">
                  <c:v>-0.18072146406532699</c:v>
                </c:pt>
                <c:pt idx="39">
                  <c:v>-0.18117311791211571</c:v>
                </c:pt>
                <c:pt idx="40">
                  <c:v>-0.18118201412424945</c:v>
                </c:pt>
                <c:pt idx="41">
                  <c:v>-0.18119091033638315</c:v>
                </c:pt>
                <c:pt idx="42">
                  <c:v>-0.18198609483633543</c:v>
                </c:pt>
                <c:pt idx="43">
                  <c:v>-0.18229335631695381</c:v>
                </c:pt>
                <c:pt idx="44">
                  <c:v>-0.18229335631695381</c:v>
                </c:pt>
                <c:pt idx="45">
                  <c:v>-0.18229335631695381</c:v>
                </c:pt>
                <c:pt idx="46">
                  <c:v>-0.18229335631695381</c:v>
                </c:pt>
                <c:pt idx="47">
                  <c:v>-0.18229335631695381</c:v>
                </c:pt>
                <c:pt idx="48">
                  <c:v>-0.18229335631695381</c:v>
                </c:pt>
                <c:pt idx="49">
                  <c:v>-0.18229335631695381</c:v>
                </c:pt>
                <c:pt idx="50">
                  <c:v>-0.18229335631695381</c:v>
                </c:pt>
                <c:pt idx="51">
                  <c:v>-0.18229335631695381</c:v>
                </c:pt>
                <c:pt idx="52">
                  <c:v>-0.18229335631695381</c:v>
                </c:pt>
                <c:pt idx="53">
                  <c:v>-0.18258829996538709</c:v>
                </c:pt>
                <c:pt idx="54">
                  <c:v>-0.18279907176055515</c:v>
                </c:pt>
                <c:pt idx="55">
                  <c:v>-0.18286134524549116</c:v>
                </c:pt>
                <c:pt idx="56">
                  <c:v>-0.18304200678420665</c:v>
                </c:pt>
                <c:pt idx="57">
                  <c:v>-0.18306116785649468</c:v>
                </c:pt>
                <c:pt idx="58">
                  <c:v>-0.18316997537413013</c:v>
                </c:pt>
                <c:pt idx="59">
                  <c:v>-0.1833862217613805</c:v>
                </c:pt>
                <c:pt idx="60">
                  <c:v>-0.1833862217613805</c:v>
                </c:pt>
                <c:pt idx="61">
                  <c:v>-0.1833862217613805</c:v>
                </c:pt>
                <c:pt idx="62">
                  <c:v>-0.1833862217613805</c:v>
                </c:pt>
                <c:pt idx="63">
                  <c:v>-0.1833862217613805</c:v>
                </c:pt>
                <c:pt idx="64">
                  <c:v>-0.18365721406945373</c:v>
                </c:pt>
                <c:pt idx="65">
                  <c:v>-0.18391931016539326</c:v>
                </c:pt>
                <c:pt idx="66">
                  <c:v>-0.18421630678585738</c:v>
                </c:pt>
                <c:pt idx="67">
                  <c:v>-0.18448593044591002</c:v>
                </c:pt>
                <c:pt idx="68">
                  <c:v>-0.18448593044591002</c:v>
                </c:pt>
                <c:pt idx="69">
                  <c:v>-0.18448593044591002</c:v>
                </c:pt>
                <c:pt idx="70">
                  <c:v>-0.18520036471264856</c:v>
                </c:pt>
                <c:pt idx="71">
                  <c:v>-0.18530472412421717</c:v>
                </c:pt>
                <c:pt idx="72">
                  <c:v>-0.18551720672941097</c:v>
                </c:pt>
                <c:pt idx="73">
                  <c:v>-0.18573276879265105</c:v>
                </c:pt>
                <c:pt idx="74">
                  <c:v>-0.18739157019358421</c:v>
                </c:pt>
                <c:pt idx="75">
                  <c:v>-0.18739670262366134</c:v>
                </c:pt>
                <c:pt idx="76">
                  <c:v>-0.18740046640571792</c:v>
                </c:pt>
                <c:pt idx="77">
                  <c:v>-0.18740115072972821</c:v>
                </c:pt>
                <c:pt idx="78">
                  <c:v>-0.18905584618659965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9D0-45DF-BA2D-1FC014D221EB}"/>
            </c:ext>
          </c:extLst>
        </c:ser>
        <c:ser>
          <c:idx val="8"/>
          <c:order val="8"/>
          <c:tx>
            <c:strRef>
              <c:f>'Active 2'!$P$20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2'!$U$2:$U$42</c:f>
              <c:numCache>
                <c:formatCode>General</c:formatCode>
                <c:ptCount val="41"/>
                <c:pt idx="0">
                  <c:v>-753</c:v>
                </c:pt>
                <c:pt idx="1">
                  <c:v>0</c:v>
                </c:pt>
                <c:pt idx="2">
                  <c:v>1000</c:v>
                </c:pt>
                <c:pt idx="3">
                  <c:v>2000</c:v>
                </c:pt>
                <c:pt idx="4">
                  <c:v>3000</c:v>
                </c:pt>
                <c:pt idx="5">
                  <c:v>4000</c:v>
                </c:pt>
                <c:pt idx="6">
                  <c:v>5000</c:v>
                </c:pt>
                <c:pt idx="7">
                  <c:v>6000</c:v>
                </c:pt>
                <c:pt idx="8">
                  <c:v>7000</c:v>
                </c:pt>
                <c:pt idx="9">
                  <c:v>8000</c:v>
                </c:pt>
                <c:pt idx="10">
                  <c:v>9000</c:v>
                </c:pt>
                <c:pt idx="11">
                  <c:v>10000</c:v>
                </c:pt>
                <c:pt idx="12">
                  <c:v>11000</c:v>
                </c:pt>
                <c:pt idx="13">
                  <c:v>12000</c:v>
                </c:pt>
                <c:pt idx="14">
                  <c:v>13000</c:v>
                </c:pt>
                <c:pt idx="15">
                  <c:v>14000</c:v>
                </c:pt>
                <c:pt idx="16">
                  <c:v>15000</c:v>
                </c:pt>
                <c:pt idx="17">
                  <c:v>16000</c:v>
                </c:pt>
                <c:pt idx="18">
                  <c:v>17000</c:v>
                </c:pt>
                <c:pt idx="19">
                  <c:v>18000</c:v>
                </c:pt>
                <c:pt idx="20">
                  <c:v>19000</c:v>
                </c:pt>
                <c:pt idx="21">
                  <c:v>20000</c:v>
                </c:pt>
                <c:pt idx="22">
                  <c:v>21000</c:v>
                </c:pt>
                <c:pt idx="23">
                  <c:v>22000</c:v>
                </c:pt>
                <c:pt idx="24">
                  <c:v>23000</c:v>
                </c:pt>
                <c:pt idx="25">
                  <c:v>24000</c:v>
                </c:pt>
                <c:pt idx="26">
                  <c:v>25000</c:v>
                </c:pt>
                <c:pt idx="27">
                  <c:v>26000</c:v>
                </c:pt>
                <c:pt idx="28">
                  <c:v>27000</c:v>
                </c:pt>
                <c:pt idx="29">
                  <c:v>28000</c:v>
                </c:pt>
                <c:pt idx="30">
                  <c:v>29000</c:v>
                </c:pt>
                <c:pt idx="31">
                  <c:v>30000</c:v>
                </c:pt>
                <c:pt idx="32">
                  <c:v>31000</c:v>
                </c:pt>
              </c:numCache>
            </c:numRef>
          </c:xVal>
          <c:yVal>
            <c:numRef>
              <c:f>'Active 2'!$V$2:$V$42</c:f>
              <c:numCache>
                <c:formatCode>General</c:formatCode>
                <c:ptCount val="41"/>
                <c:pt idx="0">
                  <c:v>7.2220255398955978E-3</c:v>
                </c:pt>
                <c:pt idx="1">
                  <c:v>-2.6270627067513409E-3</c:v>
                </c:pt>
                <c:pt idx="2">
                  <c:v>-1.5313251727336713E-2</c:v>
                </c:pt>
                <c:pt idx="3">
                  <c:v>-2.7550371212568685E-2</c:v>
                </c:pt>
                <c:pt idx="4">
                  <c:v>-3.9338421162447262E-2</c:v>
                </c:pt>
                <c:pt idx="5">
                  <c:v>-5.0677401576972432E-2</c:v>
                </c:pt>
                <c:pt idx="6">
                  <c:v>-6.1567312456144198E-2</c:v>
                </c:pt>
                <c:pt idx="7">
                  <c:v>-7.2008153799962588E-2</c:v>
                </c:pt>
                <c:pt idx="8">
                  <c:v>-8.1999925608427546E-2</c:v>
                </c:pt>
                <c:pt idx="9">
                  <c:v>-9.1542627881539135E-2</c:v>
                </c:pt>
                <c:pt idx="10">
                  <c:v>-0.1006362606192973</c:v>
                </c:pt>
                <c:pt idx="11">
                  <c:v>-0.10928082382170207</c:v>
                </c:pt>
                <c:pt idx="12">
                  <c:v>-0.11747631748875345</c:v>
                </c:pt>
                <c:pt idx="13">
                  <c:v>-0.12522274162045144</c:v>
                </c:pt>
                <c:pt idx="14">
                  <c:v>-0.13252009621679603</c:v>
                </c:pt>
                <c:pt idx="15">
                  <c:v>-0.13936838127778717</c:v>
                </c:pt>
                <c:pt idx="16">
                  <c:v>-0.14576759680342496</c:v>
                </c:pt>
                <c:pt idx="17">
                  <c:v>-0.15171774279370936</c:v>
                </c:pt>
                <c:pt idx="18">
                  <c:v>-0.15721881924864034</c:v>
                </c:pt>
                <c:pt idx="19">
                  <c:v>-0.16227082616821789</c:v>
                </c:pt>
                <c:pt idx="20">
                  <c:v>-0.1668737635524421</c:v>
                </c:pt>
                <c:pt idx="21">
                  <c:v>-0.17102763140131283</c:v>
                </c:pt>
                <c:pt idx="22">
                  <c:v>-0.17473242971483022</c:v>
                </c:pt>
                <c:pt idx="23">
                  <c:v>-0.17798815849299421</c:v>
                </c:pt>
                <c:pt idx="24">
                  <c:v>-0.1807948177358048</c:v>
                </c:pt>
                <c:pt idx="25">
                  <c:v>-0.183152407443262</c:v>
                </c:pt>
                <c:pt idx="26">
                  <c:v>-0.18506092761536577</c:v>
                </c:pt>
                <c:pt idx="27">
                  <c:v>-0.18652037825211618</c:v>
                </c:pt>
                <c:pt idx="28">
                  <c:v>-0.1875307593535131</c:v>
                </c:pt>
                <c:pt idx="29">
                  <c:v>-0.18809207091955671</c:v>
                </c:pt>
                <c:pt idx="30">
                  <c:v>-0.18820431295024689</c:v>
                </c:pt>
                <c:pt idx="31">
                  <c:v>-0.18786748544558368</c:v>
                </c:pt>
                <c:pt idx="32">
                  <c:v>-0.18708158840556707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9D0-45DF-BA2D-1FC014D22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3601608"/>
        <c:axId val="1"/>
      </c:scatterChart>
      <c:valAx>
        <c:axId val="893601608"/>
        <c:scaling>
          <c:orientation val="minMax"/>
          <c:max val="31450"/>
          <c:min val="3142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1993817619782"/>
              <c:y val="0.876471823375019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18"/>
          <c:min val="-0.1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7279752704791345E-3"/>
              <c:y val="0.323530029334568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3601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46367851622875"/>
          <c:y val="0.92647182337501921"/>
          <c:w val="0.73879443585780524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V500 Cyg - O-C Diagr.</a:t>
            </a:r>
          </a:p>
        </c:rich>
      </c:tx>
      <c:layout>
        <c:manualLayout>
          <c:xMode val="edge"/>
          <c:yMode val="edge"/>
          <c:x val="0.40094339622641512"/>
          <c:y val="1.47928994082840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726415094339618E-2"/>
          <c:y val="8.8757396449704137E-2"/>
          <c:w val="0.88915094339622647"/>
          <c:h val="0.730769230769230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(3)'!$F$21:$F$961</c:f>
              <c:numCache>
                <c:formatCode>General</c:formatCode>
                <c:ptCount val="941"/>
                <c:pt idx="0">
                  <c:v>-32190</c:v>
                </c:pt>
                <c:pt idx="1">
                  <c:v>-32035</c:v>
                </c:pt>
                <c:pt idx="2">
                  <c:v>-32034</c:v>
                </c:pt>
                <c:pt idx="3">
                  <c:v>-32008</c:v>
                </c:pt>
                <c:pt idx="4">
                  <c:v>-31914</c:v>
                </c:pt>
                <c:pt idx="5">
                  <c:v>-31680</c:v>
                </c:pt>
                <c:pt idx="6">
                  <c:v>-31464</c:v>
                </c:pt>
                <c:pt idx="7">
                  <c:v>-31437</c:v>
                </c:pt>
                <c:pt idx="8">
                  <c:v>-31437</c:v>
                </c:pt>
                <c:pt idx="9">
                  <c:v>-31015</c:v>
                </c:pt>
                <c:pt idx="10">
                  <c:v>-23592</c:v>
                </c:pt>
                <c:pt idx="11">
                  <c:v>-23525</c:v>
                </c:pt>
                <c:pt idx="12">
                  <c:v>-23235</c:v>
                </c:pt>
                <c:pt idx="13">
                  <c:v>-13371.5</c:v>
                </c:pt>
                <c:pt idx="14">
                  <c:v>-13371.5</c:v>
                </c:pt>
                <c:pt idx="15">
                  <c:v>-11423</c:v>
                </c:pt>
                <c:pt idx="16">
                  <c:v>-11410</c:v>
                </c:pt>
                <c:pt idx="17">
                  <c:v>-11410</c:v>
                </c:pt>
                <c:pt idx="18">
                  <c:v>-11080</c:v>
                </c:pt>
                <c:pt idx="19">
                  <c:v>-11014</c:v>
                </c:pt>
                <c:pt idx="20">
                  <c:v>-11014</c:v>
                </c:pt>
                <c:pt idx="21">
                  <c:v>-11014</c:v>
                </c:pt>
                <c:pt idx="22">
                  <c:v>-10685</c:v>
                </c:pt>
                <c:pt idx="23">
                  <c:v>-10618</c:v>
                </c:pt>
                <c:pt idx="24">
                  <c:v>-10248</c:v>
                </c:pt>
                <c:pt idx="25">
                  <c:v>-9826</c:v>
                </c:pt>
                <c:pt idx="26">
                  <c:v>-9826</c:v>
                </c:pt>
                <c:pt idx="27">
                  <c:v>-9826</c:v>
                </c:pt>
                <c:pt idx="28">
                  <c:v>-9826</c:v>
                </c:pt>
                <c:pt idx="29">
                  <c:v>-9826</c:v>
                </c:pt>
                <c:pt idx="30">
                  <c:v>-9826</c:v>
                </c:pt>
                <c:pt idx="31">
                  <c:v>-9826</c:v>
                </c:pt>
                <c:pt idx="32">
                  <c:v>-9826</c:v>
                </c:pt>
                <c:pt idx="33">
                  <c:v>-9826</c:v>
                </c:pt>
                <c:pt idx="34">
                  <c:v>-9761</c:v>
                </c:pt>
                <c:pt idx="35">
                  <c:v>-9101</c:v>
                </c:pt>
                <c:pt idx="36">
                  <c:v>-9088</c:v>
                </c:pt>
                <c:pt idx="37">
                  <c:v>-9075</c:v>
                </c:pt>
                <c:pt idx="38">
                  <c:v>-7913</c:v>
                </c:pt>
                <c:pt idx="39">
                  <c:v>-7464</c:v>
                </c:pt>
                <c:pt idx="40">
                  <c:v>-7464</c:v>
                </c:pt>
                <c:pt idx="41">
                  <c:v>-7464</c:v>
                </c:pt>
                <c:pt idx="42">
                  <c:v>-7464</c:v>
                </c:pt>
                <c:pt idx="43">
                  <c:v>-7464</c:v>
                </c:pt>
                <c:pt idx="44">
                  <c:v>-7464</c:v>
                </c:pt>
                <c:pt idx="45">
                  <c:v>-7464</c:v>
                </c:pt>
                <c:pt idx="46">
                  <c:v>-7464</c:v>
                </c:pt>
                <c:pt idx="47">
                  <c:v>-7464</c:v>
                </c:pt>
                <c:pt idx="48">
                  <c:v>-7033</c:v>
                </c:pt>
                <c:pt idx="49">
                  <c:v>-6725</c:v>
                </c:pt>
                <c:pt idx="50">
                  <c:v>-6634</c:v>
                </c:pt>
                <c:pt idx="51">
                  <c:v>-6370</c:v>
                </c:pt>
                <c:pt idx="52">
                  <c:v>-6342</c:v>
                </c:pt>
                <c:pt idx="53">
                  <c:v>-6183</c:v>
                </c:pt>
                <c:pt idx="54">
                  <c:v>-5867</c:v>
                </c:pt>
                <c:pt idx="55">
                  <c:v>-5867</c:v>
                </c:pt>
                <c:pt idx="56">
                  <c:v>-5867</c:v>
                </c:pt>
                <c:pt idx="57">
                  <c:v>-5867</c:v>
                </c:pt>
                <c:pt idx="58">
                  <c:v>-5867</c:v>
                </c:pt>
                <c:pt idx="59">
                  <c:v>-5471</c:v>
                </c:pt>
                <c:pt idx="60">
                  <c:v>-5088</c:v>
                </c:pt>
                <c:pt idx="61">
                  <c:v>-4654</c:v>
                </c:pt>
                <c:pt idx="62">
                  <c:v>-4260</c:v>
                </c:pt>
                <c:pt idx="63">
                  <c:v>-4260</c:v>
                </c:pt>
                <c:pt idx="64">
                  <c:v>-4260</c:v>
                </c:pt>
                <c:pt idx="65">
                  <c:v>-3216</c:v>
                </c:pt>
                <c:pt idx="66">
                  <c:v>-3063.5</c:v>
                </c:pt>
                <c:pt idx="67">
                  <c:v>-2753</c:v>
                </c:pt>
                <c:pt idx="68">
                  <c:v>-2438</c:v>
                </c:pt>
                <c:pt idx="69">
                  <c:v>-14</c:v>
                </c:pt>
                <c:pt idx="70">
                  <c:v>-6.5</c:v>
                </c:pt>
                <c:pt idx="71">
                  <c:v>-1</c:v>
                </c:pt>
                <c:pt idx="72">
                  <c:v>0</c:v>
                </c:pt>
              </c:numCache>
            </c:numRef>
          </c:xVal>
          <c:yVal>
            <c:numRef>
              <c:f>'A (3)'!$H$21:$H$961</c:f>
              <c:numCache>
                <c:formatCode>General</c:formatCode>
                <c:ptCount val="941"/>
                <c:pt idx="0">
                  <c:v>0.18737031771888724</c:v>
                </c:pt>
                <c:pt idx="1">
                  <c:v>0.14676153572872863</c:v>
                </c:pt>
                <c:pt idx="2">
                  <c:v>0.19253825326450169</c:v>
                </c:pt>
                <c:pt idx="3">
                  <c:v>0.14173290918915882</c:v>
                </c:pt>
                <c:pt idx="4">
                  <c:v>0.16774435752813588</c:v>
                </c:pt>
                <c:pt idx="5">
                  <c:v>0.14149626084326883</c:v>
                </c:pt>
                <c:pt idx="6">
                  <c:v>0.17026724852257757</c:v>
                </c:pt>
                <c:pt idx="7">
                  <c:v>0</c:v>
                </c:pt>
                <c:pt idx="8">
                  <c:v>0.16623862197957351</c:v>
                </c:pt>
                <c:pt idx="9">
                  <c:v>0.17601342197667691</c:v>
                </c:pt>
                <c:pt idx="10">
                  <c:v>8.9587688264145982E-2</c:v>
                </c:pt>
                <c:pt idx="11">
                  <c:v>8.8627763143449556E-2</c:v>
                </c:pt>
                <c:pt idx="12">
                  <c:v>8.6875848450290505E-2</c:v>
                </c:pt>
                <c:pt idx="13">
                  <c:v>-0.16347073978249682</c:v>
                </c:pt>
                <c:pt idx="14">
                  <c:v>-0.15647073978470871</c:v>
                </c:pt>
                <c:pt idx="15">
                  <c:v>1.34633782072342E-2</c:v>
                </c:pt>
                <c:pt idx="16">
                  <c:v>5.5607061731279828E-3</c:v>
                </c:pt>
                <c:pt idx="17">
                  <c:v>6.5607061696937308E-3</c:v>
                </c:pt>
                <c:pt idx="18">
                  <c:v>3.8774928980274126E-3</c:v>
                </c:pt>
                <c:pt idx="19">
                  <c:v>-4.8591497543384321E-3</c:v>
                </c:pt>
                <c:pt idx="27">
                  <c:v>3.8812824568594806E-3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3D-44FE-8585-F54EEB3D31AE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(3)'!$D$21:$D$961</c:f>
                <c:numCache>
                  <c:formatCode>General</c:formatCode>
                  <c:ptCount val="941"/>
                  <c:pt idx="7">
                    <c:v>0</c:v>
                  </c:pt>
                  <c:pt idx="8">
                    <c:v>0</c:v>
                  </c:pt>
                  <c:pt idx="13">
                    <c:v>0</c:v>
                  </c:pt>
                  <c:pt idx="14">
                    <c:v>0</c:v>
                  </c:pt>
                  <c:pt idx="38">
                    <c:v>8.0000000000000002E-3</c:v>
                  </c:pt>
                  <c:pt idx="39">
                    <c:v>3.0999999999999999E-3</c:v>
                  </c:pt>
                  <c:pt idx="45">
                    <c:v>0</c:v>
                  </c:pt>
                  <c:pt idx="49">
                    <c:v>0</c:v>
                  </c:pt>
                  <c:pt idx="50">
                    <c:v>1.9E-3</c:v>
                  </c:pt>
                  <c:pt idx="51">
                    <c:v>1.6999999999999999E-3</c:v>
                  </c:pt>
                  <c:pt idx="52">
                    <c:v>0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6.9999999999999999E-4</c:v>
                  </c:pt>
                  <c:pt idx="67">
                    <c:v>1.6999999999999999E-3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5.9999999999999995E-4</c:v>
                  </c:pt>
                  <c:pt idx="71">
                    <c:v>4.0000000000000002E-4</c:v>
                  </c:pt>
                  <c:pt idx="72">
                    <c:v>8.9999999999999998E-4</c:v>
                  </c:pt>
                </c:numCache>
              </c:numRef>
            </c:plus>
            <c:minus>
              <c:numRef>
                <c:f>'A (3)'!$D$21:$D$961</c:f>
                <c:numCache>
                  <c:formatCode>General</c:formatCode>
                  <c:ptCount val="941"/>
                  <c:pt idx="7">
                    <c:v>0</c:v>
                  </c:pt>
                  <c:pt idx="8">
                    <c:v>0</c:v>
                  </c:pt>
                  <c:pt idx="13">
                    <c:v>0</c:v>
                  </c:pt>
                  <c:pt idx="14">
                    <c:v>0</c:v>
                  </c:pt>
                  <c:pt idx="38">
                    <c:v>8.0000000000000002E-3</c:v>
                  </c:pt>
                  <c:pt idx="39">
                    <c:v>3.0999999999999999E-3</c:v>
                  </c:pt>
                  <c:pt idx="45">
                    <c:v>0</c:v>
                  </c:pt>
                  <c:pt idx="49">
                    <c:v>0</c:v>
                  </c:pt>
                  <c:pt idx="50">
                    <c:v>1.9E-3</c:v>
                  </c:pt>
                  <c:pt idx="51">
                    <c:v>1.6999999999999999E-3</c:v>
                  </c:pt>
                  <c:pt idx="52">
                    <c:v>0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6.9999999999999999E-4</c:v>
                  </c:pt>
                  <c:pt idx="67">
                    <c:v>1.6999999999999999E-3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5.9999999999999995E-4</c:v>
                  </c:pt>
                  <c:pt idx="71">
                    <c:v>4.0000000000000002E-4</c:v>
                  </c:pt>
                  <c:pt idx="7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(3)'!$F$21:$F$961</c:f>
              <c:numCache>
                <c:formatCode>General</c:formatCode>
                <c:ptCount val="941"/>
                <c:pt idx="0">
                  <c:v>-32190</c:v>
                </c:pt>
                <c:pt idx="1">
                  <c:v>-32035</c:v>
                </c:pt>
                <c:pt idx="2">
                  <c:v>-32034</c:v>
                </c:pt>
                <c:pt idx="3">
                  <c:v>-32008</c:v>
                </c:pt>
                <c:pt idx="4">
                  <c:v>-31914</c:v>
                </c:pt>
                <c:pt idx="5">
                  <c:v>-31680</c:v>
                </c:pt>
                <c:pt idx="6">
                  <c:v>-31464</c:v>
                </c:pt>
                <c:pt idx="7">
                  <c:v>-31437</c:v>
                </c:pt>
                <c:pt idx="8">
                  <c:v>-31437</c:v>
                </c:pt>
                <c:pt idx="9">
                  <c:v>-31015</c:v>
                </c:pt>
                <c:pt idx="10">
                  <c:v>-23592</c:v>
                </c:pt>
                <c:pt idx="11">
                  <c:v>-23525</c:v>
                </c:pt>
                <c:pt idx="12">
                  <c:v>-23235</c:v>
                </c:pt>
                <c:pt idx="13">
                  <c:v>-13371.5</c:v>
                </c:pt>
                <c:pt idx="14">
                  <c:v>-13371.5</c:v>
                </c:pt>
                <c:pt idx="15">
                  <c:v>-11423</c:v>
                </c:pt>
                <c:pt idx="16">
                  <c:v>-11410</c:v>
                </c:pt>
                <c:pt idx="17">
                  <c:v>-11410</c:v>
                </c:pt>
                <c:pt idx="18">
                  <c:v>-11080</c:v>
                </c:pt>
                <c:pt idx="19">
                  <c:v>-11014</c:v>
                </c:pt>
                <c:pt idx="20">
                  <c:v>-11014</c:v>
                </c:pt>
                <c:pt idx="21">
                  <c:v>-11014</c:v>
                </c:pt>
                <c:pt idx="22">
                  <c:v>-10685</c:v>
                </c:pt>
                <c:pt idx="23">
                  <c:v>-10618</c:v>
                </c:pt>
                <c:pt idx="24">
                  <c:v>-10248</c:v>
                </c:pt>
                <c:pt idx="25">
                  <c:v>-9826</c:v>
                </c:pt>
                <c:pt idx="26">
                  <c:v>-9826</c:v>
                </c:pt>
                <c:pt idx="27">
                  <c:v>-9826</c:v>
                </c:pt>
                <c:pt idx="28">
                  <c:v>-9826</c:v>
                </c:pt>
                <c:pt idx="29">
                  <c:v>-9826</c:v>
                </c:pt>
                <c:pt idx="30">
                  <c:v>-9826</c:v>
                </c:pt>
                <c:pt idx="31">
                  <c:v>-9826</c:v>
                </c:pt>
                <c:pt idx="32">
                  <c:v>-9826</c:v>
                </c:pt>
                <c:pt idx="33">
                  <c:v>-9826</c:v>
                </c:pt>
                <c:pt idx="34">
                  <c:v>-9761</c:v>
                </c:pt>
                <c:pt idx="35">
                  <c:v>-9101</c:v>
                </c:pt>
                <c:pt idx="36">
                  <c:v>-9088</c:v>
                </c:pt>
                <c:pt idx="37">
                  <c:v>-9075</c:v>
                </c:pt>
                <c:pt idx="38">
                  <c:v>-7913</c:v>
                </c:pt>
                <c:pt idx="39">
                  <c:v>-7464</c:v>
                </c:pt>
                <c:pt idx="40">
                  <c:v>-7464</c:v>
                </c:pt>
                <c:pt idx="41">
                  <c:v>-7464</c:v>
                </c:pt>
                <c:pt idx="42">
                  <c:v>-7464</c:v>
                </c:pt>
                <c:pt idx="43">
                  <c:v>-7464</c:v>
                </c:pt>
                <c:pt idx="44">
                  <c:v>-7464</c:v>
                </c:pt>
                <c:pt idx="45">
                  <c:v>-7464</c:v>
                </c:pt>
                <c:pt idx="46">
                  <c:v>-7464</c:v>
                </c:pt>
                <c:pt idx="47">
                  <c:v>-7464</c:v>
                </c:pt>
                <c:pt idx="48">
                  <c:v>-7033</c:v>
                </c:pt>
                <c:pt idx="49">
                  <c:v>-6725</c:v>
                </c:pt>
                <c:pt idx="50">
                  <c:v>-6634</c:v>
                </c:pt>
                <c:pt idx="51">
                  <c:v>-6370</c:v>
                </c:pt>
                <c:pt idx="52">
                  <c:v>-6342</c:v>
                </c:pt>
                <c:pt idx="53">
                  <c:v>-6183</c:v>
                </c:pt>
                <c:pt idx="54">
                  <c:v>-5867</c:v>
                </c:pt>
                <c:pt idx="55">
                  <c:v>-5867</c:v>
                </c:pt>
                <c:pt idx="56">
                  <c:v>-5867</c:v>
                </c:pt>
                <c:pt idx="57">
                  <c:v>-5867</c:v>
                </c:pt>
                <c:pt idx="58">
                  <c:v>-5867</c:v>
                </c:pt>
                <c:pt idx="59">
                  <c:v>-5471</c:v>
                </c:pt>
                <c:pt idx="60">
                  <c:v>-5088</c:v>
                </c:pt>
                <c:pt idx="61">
                  <c:v>-4654</c:v>
                </c:pt>
                <c:pt idx="62">
                  <c:v>-4260</c:v>
                </c:pt>
                <c:pt idx="63">
                  <c:v>-4260</c:v>
                </c:pt>
                <c:pt idx="64">
                  <c:v>-4260</c:v>
                </c:pt>
                <c:pt idx="65">
                  <c:v>-3216</c:v>
                </c:pt>
                <c:pt idx="66">
                  <c:v>-3063.5</c:v>
                </c:pt>
                <c:pt idx="67">
                  <c:v>-2753</c:v>
                </c:pt>
                <c:pt idx="68">
                  <c:v>-2438</c:v>
                </c:pt>
                <c:pt idx="69">
                  <c:v>-14</c:v>
                </c:pt>
                <c:pt idx="70">
                  <c:v>-6.5</c:v>
                </c:pt>
                <c:pt idx="71">
                  <c:v>-1</c:v>
                </c:pt>
                <c:pt idx="72">
                  <c:v>0</c:v>
                </c:pt>
              </c:numCache>
            </c:numRef>
          </c:xVal>
          <c:yVal>
            <c:numRef>
              <c:f>'A (3)'!$I$21:$I$961</c:f>
              <c:numCache>
                <c:formatCode>General</c:formatCode>
                <c:ptCount val="941"/>
                <c:pt idx="20">
                  <c:v>-2.8591497539309785E-3</c:v>
                </c:pt>
                <c:pt idx="21">
                  <c:v>7.1408502481062897E-3</c:v>
                </c:pt>
                <c:pt idx="22">
                  <c:v>1.6809194348752499E-3</c:v>
                </c:pt>
                <c:pt idx="23">
                  <c:v>-5.2790056870435365E-3</c:v>
                </c:pt>
                <c:pt idx="24">
                  <c:v>1.0648246097844094E-4</c:v>
                </c:pt>
                <c:pt idx="25">
                  <c:v>-1.1118717542558443E-2</c:v>
                </c:pt>
                <c:pt idx="26">
                  <c:v>-2.1187175370869227E-3</c:v>
                </c:pt>
                <c:pt idx="28">
                  <c:v>3.8812824568594806E-3</c:v>
                </c:pt>
                <c:pt idx="29">
                  <c:v>4.8812824607011862E-3</c:v>
                </c:pt>
                <c:pt idx="30">
                  <c:v>6.8812824611086398E-3</c:v>
                </c:pt>
                <c:pt idx="31">
                  <c:v>8.8812824615160935E-3</c:v>
                </c:pt>
                <c:pt idx="33">
                  <c:v>1.5881282459304202E-2</c:v>
                </c:pt>
                <c:pt idx="34">
                  <c:v>2.36792227224214E-3</c:v>
                </c:pt>
                <c:pt idx="38">
                  <c:v>-5.2580720512196422E-3</c:v>
                </c:pt>
                <c:pt idx="43">
                  <c:v>1.4881013994454406E-3</c:v>
                </c:pt>
                <c:pt idx="45">
                  <c:v>4.4881013964186423E-3</c:v>
                </c:pt>
                <c:pt idx="54">
                  <c:v>-6.0939943505218253E-3</c:v>
                </c:pt>
                <c:pt idx="55">
                  <c:v>-4.0939943501143716E-3</c:v>
                </c:pt>
                <c:pt idx="56">
                  <c:v>-1.09399435314117E-3</c:v>
                </c:pt>
                <c:pt idx="57">
                  <c:v>9.0600564726628363E-4</c:v>
                </c:pt>
                <c:pt idx="58">
                  <c:v>9.0600564726628363E-4</c:v>
                </c:pt>
                <c:pt idx="59">
                  <c:v>3.4861497260862961E-3</c:v>
                </c:pt>
                <c:pt idx="60">
                  <c:v>9.689658327260986E-4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3D-44FE-8585-F54EEB3D31AE}"/>
            </c:ext>
          </c:extLst>
        </c:ser>
        <c:ser>
          <c:idx val="3"/>
          <c:order val="2"/>
          <c:tx>
            <c:strRef>
              <c:f>'A (3)'!$J$20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(3)'!$D$21:$D$55</c:f>
                <c:numCache>
                  <c:formatCode>General</c:formatCode>
                  <c:ptCount val="35"/>
                  <c:pt idx="7">
                    <c:v>0</c:v>
                  </c:pt>
                  <c:pt idx="8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plus>
            <c:minus>
              <c:numRef>
                <c:f>'A (3)'!$D$21:$D$55</c:f>
                <c:numCache>
                  <c:formatCode>General</c:formatCode>
                  <c:ptCount val="35"/>
                  <c:pt idx="7">
                    <c:v>0</c:v>
                  </c:pt>
                  <c:pt idx="8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(3)'!$F$21:$F$961</c:f>
              <c:numCache>
                <c:formatCode>General</c:formatCode>
                <c:ptCount val="941"/>
                <c:pt idx="0">
                  <c:v>-32190</c:v>
                </c:pt>
                <c:pt idx="1">
                  <c:v>-32035</c:v>
                </c:pt>
                <c:pt idx="2">
                  <c:v>-32034</c:v>
                </c:pt>
                <c:pt idx="3">
                  <c:v>-32008</c:v>
                </c:pt>
                <c:pt idx="4">
                  <c:v>-31914</c:v>
                </c:pt>
                <c:pt idx="5">
                  <c:v>-31680</c:v>
                </c:pt>
                <c:pt idx="6">
                  <c:v>-31464</c:v>
                </c:pt>
                <c:pt idx="7">
                  <c:v>-31437</c:v>
                </c:pt>
                <c:pt idx="8">
                  <c:v>-31437</c:v>
                </c:pt>
                <c:pt idx="9">
                  <c:v>-31015</c:v>
                </c:pt>
                <c:pt idx="10">
                  <c:v>-23592</c:v>
                </c:pt>
                <c:pt idx="11">
                  <c:v>-23525</c:v>
                </c:pt>
                <c:pt idx="12">
                  <c:v>-23235</c:v>
                </c:pt>
                <c:pt idx="13">
                  <c:v>-13371.5</c:v>
                </c:pt>
                <c:pt idx="14">
                  <c:v>-13371.5</c:v>
                </c:pt>
                <c:pt idx="15">
                  <c:v>-11423</c:v>
                </c:pt>
                <c:pt idx="16">
                  <c:v>-11410</c:v>
                </c:pt>
                <c:pt idx="17">
                  <c:v>-11410</c:v>
                </c:pt>
                <c:pt idx="18">
                  <c:v>-11080</c:v>
                </c:pt>
                <c:pt idx="19">
                  <c:v>-11014</c:v>
                </c:pt>
                <c:pt idx="20">
                  <c:v>-11014</c:v>
                </c:pt>
                <c:pt idx="21">
                  <c:v>-11014</c:v>
                </c:pt>
                <c:pt idx="22">
                  <c:v>-10685</c:v>
                </c:pt>
                <c:pt idx="23">
                  <c:v>-10618</c:v>
                </c:pt>
                <c:pt idx="24">
                  <c:v>-10248</c:v>
                </c:pt>
                <c:pt idx="25">
                  <c:v>-9826</c:v>
                </c:pt>
                <c:pt idx="26">
                  <c:v>-9826</c:v>
                </c:pt>
                <c:pt idx="27">
                  <c:v>-9826</c:v>
                </c:pt>
                <c:pt idx="28">
                  <c:v>-9826</c:v>
                </c:pt>
                <c:pt idx="29">
                  <c:v>-9826</c:v>
                </c:pt>
                <c:pt idx="30">
                  <c:v>-9826</c:v>
                </c:pt>
                <c:pt idx="31">
                  <c:v>-9826</c:v>
                </c:pt>
                <c:pt idx="32">
                  <c:v>-9826</c:v>
                </c:pt>
                <c:pt idx="33">
                  <c:v>-9826</c:v>
                </c:pt>
                <c:pt idx="34">
                  <c:v>-9761</c:v>
                </c:pt>
                <c:pt idx="35">
                  <c:v>-9101</c:v>
                </c:pt>
                <c:pt idx="36">
                  <c:v>-9088</c:v>
                </c:pt>
                <c:pt idx="37">
                  <c:v>-9075</c:v>
                </c:pt>
                <c:pt idx="38">
                  <c:v>-7913</c:v>
                </c:pt>
                <c:pt idx="39">
                  <c:v>-7464</c:v>
                </c:pt>
                <c:pt idx="40">
                  <c:v>-7464</c:v>
                </c:pt>
                <c:pt idx="41">
                  <c:v>-7464</c:v>
                </c:pt>
                <c:pt idx="42">
                  <c:v>-7464</c:v>
                </c:pt>
                <c:pt idx="43">
                  <c:v>-7464</c:v>
                </c:pt>
                <c:pt idx="44">
                  <c:v>-7464</c:v>
                </c:pt>
                <c:pt idx="45">
                  <c:v>-7464</c:v>
                </c:pt>
                <c:pt idx="46">
                  <c:v>-7464</c:v>
                </c:pt>
                <c:pt idx="47">
                  <c:v>-7464</c:v>
                </c:pt>
                <c:pt idx="48">
                  <c:v>-7033</c:v>
                </c:pt>
                <c:pt idx="49">
                  <c:v>-6725</c:v>
                </c:pt>
                <c:pt idx="50">
                  <c:v>-6634</c:v>
                </c:pt>
                <c:pt idx="51">
                  <c:v>-6370</c:v>
                </c:pt>
                <c:pt idx="52">
                  <c:v>-6342</c:v>
                </c:pt>
                <c:pt idx="53">
                  <c:v>-6183</c:v>
                </c:pt>
                <c:pt idx="54">
                  <c:v>-5867</c:v>
                </c:pt>
                <c:pt idx="55">
                  <c:v>-5867</c:v>
                </c:pt>
                <c:pt idx="56">
                  <c:v>-5867</c:v>
                </c:pt>
                <c:pt idx="57">
                  <c:v>-5867</c:v>
                </c:pt>
                <c:pt idx="58">
                  <c:v>-5867</c:v>
                </c:pt>
                <c:pt idx="59">
                  <c:v>-5471</c:v>
                </c:pt>
                <c:pt idx="60">
                  <c:v>-5088</c:v>
                </c:pt>
                <c:pt idx="61">
                  <c:v>-4654</c:v>
                </c:pt>
                <c:pt idx="62">
                  <c:v>-4260</c:v>
                </c:pt>
                <c:pt idx="63">
                  <c:v>-4260</c:v>
                </c:pt>
                <c:pt idx="64">
                  <c:v>-4260</c:v>
                </c:pt>
                <c:pt idx="65">
                  <c:v>-3216</c:v>
                </c:pt>
                <c:pt idx="66">
                  <c:v>-3063.5</c:v>
                </c:pt>
                <c:pt idx="67">
                  <c:v>-2753</c:v>
                </c:pt>
                <c:pt idx="68">
                  <c:v>-2438</c:v>
                </c:pt>
                <c:pt idx="69">
                  <c:v>-14</c:v>
                </c:pt>
                <c:pt idx="70">
                  <c:v>-6.5</c:v>
                </c:pt>
                <c:pt idx="71">
                  <c:v>-1</c:v>
                </c:pt>
                <c:pt idx="72">
                  <c:v>0</c:v>
                </c:pt>
              </c:numCache>
            </c:numRef>
          </c:xVal>
          <c:yVal>
            <c:numRef>
              <c:f>'A (3)'!$J$21:$J$961</c:f>
              <c:numCache>
                <c:formatCode>General</c:formatCode>
                <c:ptCount val="941"/>
                <c:pt idx="32">
                  <c:v>1.1881282458489295E-2</c:v>
                </c:pt>
                <c:pt idx="35">
                  <c:v>-2.7985042761429213E-3</c:v>
                </c:pt>
                <c:pt idx="36">
                  <c:v>-2.5011763136717491E-3</c:v>
                </c:pt>
                <c:pt idx="37">
                  <c:v>-1.1038483498850837E-3</c:v>
                </c:pt>
                <c:pt idx="40">
                  <c:v>-1.311898602580186E-3</c:v>
                </c:pt>
                <c:pt idx="41">
                  <c:v>8.810139843262732E-5</c:v>
                </c:pt>
                <c:pt idx="42">
                  <c:v>1.4881013994454406E-3</c:v>
                </c:pt>
                <c:pt idx="44">
                  <c:v>4.2881013941951096E-3</c:v>
                </c:pt>
                <c:pt idx="46">
                  <c:v>5.5881013977341354E-3</c:v>
                </c:pt>
                <c:pt idx="47">
                  <c:v>6.788101396523416E-3</c:v>
                </c:pt>
                <c:pt idx="48">
                  <c:v>5.3999955634935759E-3</c:v>
                </c:pt>
                <c:pt idx="53">
                  <c:v>-8.3673557674046606E-4</c:v>
                </c:pt>
                <c:pt idx="62">
                  <c:v>-6.0891474277013913E-4</c:v>
                </c:pt>
                <c:pt idx="65">
                  <c:v>8.8419235544279218E-4</c:v>
                </c:pt>
                <c:pt idx="66">
                  <c:v>1.6336165281245485E-3</c:v>
                </c:pt>
                <c:pt idx="67">
                  <c:v>-7.3955886909971014E-3</c:v>
                </c:pt>
                <c:pt idx="68">
                  <c:v>6.7043500166619197E-4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3D-44FE-8585-F54EEB3D31AE}"/>
            </c:ext>
          </c:extLst>
        </c:ser>
        <c:ser>
          <c:idx val="4"/>
          <c:order val="3"/>
          <c:tx>
            <c:strRef>
              <c:f>'A (3)'!$K$20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(3)'!$D$21:$D$77</c:f>
                <c:numCache>
                  <c:formatCode>General</c:formatCode>
                  <c:ptCount val="57"/>
                  <c:pt idx="7">
                    <c:v>0</c:v>
                  </c:pt>
                  <c:pt idx="8">
                    <c:v>0</c:v>
                  </c:pt>
                  <c:pt idx="13">
                    <c:v>0</c:v>
                  </c:pt>
                  <c:pt idx="14">
                    <c:v>0</c:v>
                  </c:pt>
                  <c:pt idx="38">
                    <c:v>8.0000000000000002E-3</c:v>
                  </c:pt>
                  <c:pt idx="39">
                    <c:v>3.0999999999999999E-3</c:v>
                  </c:pt>
                  <c:pt idx="45">
                    <c:v>0</c:v>
                  </c:pt>
                  <c:pt idx="49">
                    <c:v>0</c:v>
                  </c:pt>
                  <c:pt idx="50">
                    <c:v>1.9E-3</c:v>
                  </c:pt>
                  <c:pt idx="51">
                    <c:v>1.6999999999999999E-3</c:v>
                  </c:pt>
                  <c:pt idx="52">
                    <c:v>0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</c:numCache>
              </c:numRef>
            </c:plus>
            <c:minus>
              <c:numRef>
                <c:f>'A (3)'!$D$21:$D$77</c:f>
                <c:numCache>
                  <c:formatCode>General</c:formatCode>
                  <c:ptCount val="57"/>
                  <c:pt idx="7">
                    <c:v>0</c:v>
                  </c:pt>
                  <c:pt idx="8">
                    <c:v>0</c:v>
                  </c:pt>
                  <c:pt idx="13">
                    <c:v>0</c:v>
                  </c:pt>
                  <c:pt idx="14">
                    <c:v>0</c:v>
                  </c:pt>
                  <c:pt idx="38">
                    <c:v>8.0000000000000002E-3</c:v>
                  </c:pt>
                  <c:pt idx="39">
                    <c:v>3.0999999999999999E-3</c:v>
                  </c:pt>
                  <c:pt idx="45">
                    <c:v>0</c:v>
                  </c:pt>
                  <c:pt idx="49">
                    <c:v>0</c:v>
                  </c:pt>
                  <c:pt idx="50">
                    <c:v>1.9E-3</c:v>
                  </c:pt>
                  <c:pt idx="51">
                    <c:v>1.6999999999999999E-3</c:v>
                  </c:pt>
                  <c:pt idx="52">
                    <c:v>0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(3)'!$F$21:$F$961</c:f>
              <c:numCache>
                <c:formatCode>General</c:formatCode>
                <c:ptCount val="941"/>
                <c:pt idx="0">
                  <c:v>-32190</c:v>
                </c:pt>
                <c:pt idx="1">
                  <c:v>-32035</c:v>
                </c:pt>
                <c:pt idx="2">
                  <c:v>-32034</c:v>
                </c:pt>
                <c:pt idx="3">
                  <c:v>-32008</c:v>
                </c:pt>
                <c:pt idx="4">
                  <c:v>-31914</c:v>
                </c:pt>
                <c:pt idx="5">
                  <c:v>-31680</c:v>
                </c:pt>
                <c:pt idx="6">
                  <c:v>-31464</c:v>
                </c:pt>
                <c:pt idx="7">
                  <c:v>-31437</c:v>
                </c:pt>
                <c:pt idx="8">
                  <c:v>-31437</c:v>
                </c:pt>
                <c:pt idx="9">
                  <c:v>-31015</c:v>
                </c:pt>
                <c:pt idx="10">
                  <c:v>-23592</c:v>
                </c:pt>
                <c:pt idx="11">
                  <c:v>-23525</c:v>
                </c:pt>
                <c:pt idx="12">
                  <c:v>-23235</c:v>
                </c:pt>
                <c:pt idx="13">
                  <c:v>-13371.5</c:v>
                </c:pt>
                <c:pt idx="14">
                  <c:v>-13371.5</c:v>
                </c:pt>
                <c:pt idx="15">
                  <c:v>-11423</c:v>
                </c:pt>
                <c:pt idx="16">
                  <c:v>-11410</c:v>
                </c:pt>
                <c:pt idx="17">
                  <c:v>-11410</c:v>
                </c:pt>
                <c:pt idx="18">
                  <c:v>-11080</c:v>
                </c:pt>
                <c:pt idx="19">
                  <c:v>-11014</c:v>
                </c:pt>
                <c:pt idx="20">
                  <c:v>-11014</c:v>
                </c:pt>
                <c:pt idx="21">
                  <c:v>-11014</c:v>
                </c:pt>
                <c:pt idx="22">
                  <c:v>-10685</c:v>
                </c:pt>
                <c:pt idx="23">
                  <c:v>-10618</c:v>
                </c:pt>
                <c:pt idx="24">
                  <c:v>-10248</c:v>
                </c:pt>
                <c:pt idx="25">
                  <c:v>-9826</c:v>
                </c:pt>
                <c:pt idx="26">
                  <c:v>-9826</c:v>
                </c:pt>
                <c:pt idx="27">
                  <c:v>-9826</c:v>
                </c:pt>
                <c:pt idx="28">
                  <c:v>-9826</c:v>
                </c:pt>
                <c:pt idx="29">
                  <c:v>-9826</c:v>
                </c:pt>
                <c:pt idx="30">
                  <c:v>-9826</c:v>
                </c:pt>
                <c:pt idx="31">
                  <c:v>-9826</c:v>
                </c:pt>
                <c:pt idx="32">
                  <c:v>-9826</c:v>
                </c:pt>
                <c:pt idx="33">
                  <c:v>-9826</c:v>
                </c:pt>
                <c:pt idx="34">
                  <c:v>-9761</c:v>
                </c:pt>
                <c:pt idx="35">
                  <c:v>-9101</c:v>
                </c:pt>
                <c:pt idx="36">
                  <c:v>-9088</c:v>
                </c:pt>
                <c:pt idx="37">
                  <c:v>-9075</c:v>
                </c:pt>
                <c:pt idx="38">
                  <c:v>-7913</c:v>
                </c:pt>
                <c:pt idx="39">
                  <c:v>-7464</c:v>
                </c:pt>
                <c:pt idx="40">
                  <c:v>-7464</c:v>
                </c:pt>
                <c:pt idx="41">
                  <c:v>-7464</c:v>
                </c:pt>
                <c:pt idx="42">
                  <c:v>-7464</c:v>
                </c:pt>
                <c:pt idx="43">
                  <c:v>-7464</c:v>
                </c:pt>
                <c:pt idx="44">
                  <c:v>-7464</c:v>
                </c:pt>
                <c:pt idx="45">
                  <c:v>-7464</c:v>
                </c:pt>
                <c:pt idx="46">
                  <c:v>-7464</c:v>
                </c:pt>
                <c:pt idx="47">
                  <c:v>-7464</c:v>
                </c:pt>
                <c:pt idx="48">
                  <c:v>-7033</c:v>
                </c:pt>
                <c:pt idx="49">
                  <c:v>-6725</c:v>
                </c:pt>
                <c:pt idx="50">
                  <c:v>-6634</c:v>
                </c:pt>
                <c:pt idx="51">
                  <c:v>-6370</c:v>
                </c:pt>
                <c:pt idx="52">
                  <c:v>-6342</c:v>
                </c:pt>
                <c:pt idx="53">
                  <c:v>-6183</c:v>
                </c:pt>
                <c:pt idx="54">
                  <c:v>-5867</c:v>
                </c:pt>
                <c:pt idx="55">
                  <c:v>-5867</c:v>
                </c:pt>
                <c:pt idx="56">
                  <c:v>-5867</c:v>
                </c:pt>
                <c:pt idx="57">
                  <c:v>-5867</c:v>
                </c:pt>
                <c:pt idx="58">
                  <c:v>-5867</c:v>
                </c:pt>
                <c:pt idx="59">
                  <c:v>-5471</c:v>
                </c:pt>
                <c:pt idx="60">
                  <c:v>-5088</c:v>
                </c:pt>
                <c:pt idx="61">
                  <c:v>-4654</c:v>
                </c:pt>
                <c:pt idx="62">
                  <c:v>-4260</c:v>
                </c:pt>
                <c:pt idx="63">
                  <c:v>-4260</c:v>
                </c:pt>
                <c:pt idx="64">
                  <c:v>-4260</c:v>
                </c:pt>
                <c:pt idx="65">
                  <c:v>-3216</c:v>
                </c:pt>
                <c:pt idx="66">
                  <c:v>-3063.5</c:v>
                </c:pt>
                <c:pt idx="67">
                  <c:v>-2753</c:v>
                </c:pt>
                <c:pt idx="68">
                  <c:v>-2438</c:v>
                </c:pt>
                <c:pt idx="69">
                  <c:v>-14</c:v>
                </c:pt>
                <c:pt idx="70">
                  <c:v>-6.5</c:v>
                </c:pt>
                <c:pt idx="71">
                  <c:v>-1</c:v>
                </c:pt>
                <c:pt idx="72">
                  <c:v>0</c:v>
                </c:pt>
              </c:numCache>
            </c:numRef>
          </c:xVal>
          <c:yVal>
            <c:numRef>
              <c:f>'A (3)'!$K$21:$K$961</c:f>
              <c:numCache>
                <c:formatCode>General</c:formatCode>
                <c:ptCount val="941"/>
                <c:pt idx="39">
                  <c:v>-1.311898602580186E-3</c:v>
                </c:pt>
                <c:pt idx="49">
                  <c:v>-8.1763984053395689E-4</c:v>
                </c:pt>
                <c:pt idx="50">
                  <c:v>-2.456344103848096E-3</c:v>
                </c:pt>
                <c:pt idx="51">
                  <c:v>-2.0329147228039801E-3</c:v>
                </c:pt>
                <c:pt idx="52">
                  <c:v>-1.1348237312631682E-3</c:v>
                </c:pt>
                <c:pt idx="61">
                  <c:v>-4.3562374048633501E-4</c:v>
                </c:pt>
                <c:pt idx="63">
                  <c:v>-6.0891453176736832E-4</c:v>
                </c:pt>
                <c:pt idx="64">
                  <c:v>-6.0891453176736832E-4</c:v>
                </c:pt>
                <c:pt idx="69">
                  <c:v>1.433741046639625E-3</c:v>
                </c:pt>
                <c:pt idx="70">
                  <c:v>2.3591226563439704E-3</c:v>
                </c:pt>
                <c:pt idx="71">
                  <c:v>-1.6893089195946231E-4</c:v>
                </c:pt>
                <c:pt idx="72">
                  <c:v>-1.922134542837739E-4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83D-44FE-8585-F54EEB3D31AE}"/>
            </c:ext>
          </c:extLst>
        </c:ser>
        <c:ser>
          <c:idx val="2"/>
          <c:order val="4"/>
          <c:tx>
            <c:strRef>
              <c:f>'A (3)'!$L$20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(3)'!$D$21:$D$77</c:f>
                <c:numCache>
                  <c:formatCode>General</c:formatCode>
                  <c:ptCount val="57"/>
                  <c:pt idx="7">
                    <c:v>0</c:v>
                  </c:pt>
                  <c:pt idx="8">
                    <c:v>0</c:v>
                  </c:pt>
                  <c:pt idx="13">
                    <c:v>0</c:v>
                  </c:pt>
                  <c:pt idx="14">
                    <c:v>0</c:v>
                  </c:pt>
                  <c:pt idx="38">
                    <c:v>8.0000000000000002E-3</c:v>
                  </c:pt>
                  <c:pt idx="39">
                    <c:v>3.0999999999999999E-3</c:v>
                  </c:pt>
                  <c:pt idx="45">
                    <c:v>0</c:v>
                  </c:pt>
                  <c:pt idx="49">
                    <c:v>0</c:v>
                  </c:pt>
                  <c:pt idx="50">
                    <c:v>1.9E-3</c:v>
                  </c:pt>
                  <c:pt idx="51">
                    <c:v>1.6999999999999999E-3</c:v>
                  </c:pt>
                  <c:pt idx="52">
                    <c:v>0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</c:numCache>
              </c:numRef>
            </c:plus>
            <c:minus>
              <c:numRef>
                <c:f>'A (3)'!$D$21:$D$77</c:f>
                <c:numCache>
                  <c:formatCode>General</c:formatCode>
                  <c:ptCount val="57"/>
                  <c:pt idx="7">
                    <c:v>0</c:v>
                  </c:pt>
                  <c:pt idx="8">
                    <c:v>0</c:v>
                  </c:pt>
                  <c:pt idx="13">
                    <c:v>0</c:v>
                  </c:pt>
                  <c:pt idx="14">
                    <c:v>0</c:v>
                  </c:pt>
                  <c:pt idx="38">
                    <c:v>8.0000000000000002E-3</c:v>
                  </c:pt>
                  <c:pt idx="39">
                    <c:v>3.0999999999999999E-3</c:v>
                  </c:pt>
                  <c:pt idx="45">
                    <c:v>0</c:v>
                  </c:pt>
                  <c:pt idx="49">
                    <c:v>0</c:v>
                  </c:pt>
                  <c:pt idx="50">
                    <c:v>1.9E-3</c:v>
                  </c:pt>
                  <c:pt idx="51">
                    <c:v>1.6999999999999999E-3</c:v>
                  </c:pt>
                  <c:pt idx="52">
                    <c:v>0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(3)'!$F$21:$F$961</c:f>
              <c:numCache>
                <c:formatCode>General</c:formatCode>
                <c:ptCount val="941"/>
                <c:pt idx="0">
                  <c:v>-32190</c:v>
                </c:pt>
                <c:pt idx="1">
                  <c:v>-32035</c:v>
                </c:pt>
                <c:pt idx="2">
                  <c:v>-32034</c:v>
                </c:pt>
                <c:pt idx="3">
                  <c:v>-32008</c:v>
                </c:pt>
                <c:pt idx="4">
                  <c:v>-31914</c:v>
                </c:pt>
                <c:pt idx="5">
                  <c:v>-31680</c:v>
                </c:pt>
                <c:pt idx="6">
                  <c:v>-31464</c:v>
                </c:pt>
                <c:pt idx="7">
                  <c:v>-31437</c:v>
                </c:pt>
                <c:pt idx="8">
                  <c:v>-31437</c:v>
                </c:pt>
                <c:pt idx="9">
                  <c:v>-31015</c:v>
                </c:pt>
                <c:pt idx="10">
                  <c:v>-23592</c:v>
                </c:pt>
                <c:pt idx="11">
                  <c:v>-23525</c:v>
                </c:pt>
                <c:pt idx="12">
                  <c:v>-23235</c:v>
                </c:pt>
                <c:pt idx="13">
                  <c:v>-13371.5</c:v>
                </c:pt>
                <c:pt idx="14">
                  <c:v>-13371.5</c:v>
                </c:pt>
                <c:pt idx="15">
                  <c:v>-11423</c:v>
                </c:pt>
                <c:pt idx="16">
                  <c:v>-11410</c:v>
                </c:pt>
                <c:pt idx="17">
                  <c:v>-11410</c:v>
                </c:pt>
                <c:pt idx="18">
                  <c:v>-11080</c:v>
                </c:pt>
                <c:pt idx="19">
                  <c:v>-11014</c:v>
                </c:pt>
                <c:pt idx="20">
                  <c:v>-11014</c:v>
                </c:pt>
                <c:pt idx="21">
                  <c:v>-11014</c:v>
                </c:pt>
                <c:pt idx="22">
                  <c:v>-10685</c:v>
                </c:pt>
                <c:pt idx="23">
                  <c:v>-10618</c:v>
                </c:pt>
                <c:pt idx="24">
                  <c:v>-10248</c:v>
                </c:pt>
                <c:pt idx="25">
                  <c:v>-9826</c:v>
                </c:pt>
                <c:pt idx="26">
                  <c:v>-9826</c:v>
                </c:pt>
                <c:pt idx="27">
                  <c:v>-9826</c:v>
                </c:pt>
                <c:pt idx="28">
                  <c:v>-9826</c:v>
                </c:pt>
                <c:pt idx="29">
                  <c:v>-9826</c:v>
                </c:pt>
                <c:pt idx="30">
                  <c:v>-9826</c:v>
                </c:pt>
                <c:pt idx="31">
                  <c:v>-9826</c:v>
                </c:pt>
                <c:pt idx="32">
                  <c:v>-9826</c:v>
                </c:pt>
                <c:pt idx="33">
                  <c:v>-9826</c:v>
                </c:pt>
                <c:pt idx="34">
                  <c:v>-9761</c:v>
                </c:pt>
                <c:pt idx="35">
                  <c:v>-9101</c:v>
                </c:pt>
                <c:pt idx="36">
                  <c:v>-9088</c:v>
                </c:pt>
                <c:pt idx="37">
                  <c:v>-9075</c:v>
                </c:pt>
                <c:pt idx="38">
                  <c:v>-7913</c:v>
                </c:pt>
                <c:pt idx="39">
                  <c:v>-7464</c:v>
                </c:pt>
                <c:pt idx="40">
                  <c:v>-7464</c:v>
                </c:pt>
                <c:pt idx="41">
                  <c:v>-7464</c:v>
                </c:pt>
                <c:pt idx="42">
                  <c:v>-7464</c:v>
                </c:pt>
                <c:pt idx="43">
                  <c:v>-7464</c:v>
                </c:pt>
                <c:pt idx="44">
                  <c:v>-7464</c:v>
                </c:pt>
                <c:pt idx="45">
                  <c:v>-7464</c:v>
                </c:pt>
                <c:pt idx="46">
                  <c:v>-7464</c:v>
                </c:pt>
                <c:pt idx="47">
                  <c:v>-7464</c:v>
                </c:pt>
                <c:pt idx="48">
                  <c:v>-7033</c:v>
                </c:pt>
                <c:pt idx="49">
                  <c:v>-6725</c:v>
                </c:pt>
                <c:pt idx="50">
                  <c:v>-6634</c:v>
                </c:pt>
                <c:pt idx="51">
                  <c:v>-6370</c:v>
                </c:pt>
                <c:pt idx="52">
                  <c:v>-6342</c:v>
                </c:pt>
                <c:pt idx="53">
                  <c:v>-6183</c:v>
                </c:pt>
                <c:pt idx="54">
                  <c:v>-5867</c:v>
                </c:pt>
                <c:pt idx="55">
                  <c:v>-5867</c:v>
                </c:pt>
                <c:pt idx="56">
                  <c:v>-5867</c:v>
                </c:pt>
                <c:pt idx="57">
                  <c:v>-5867</c:v>
                </c:pt>
                <c:pt idx="58">
                  <c:v>-5867</c:v>
                </c:pt>
                <c:pt idx="59">
                  <c:v>-5471</c:v>
                </c:pt>
                <c:pt idx="60">
                  <c:v>-5088</c:v>
                </c:pt>
                <c:pt idx="61">
                  <c:v>-4654</c:v>
                </c:pt>
                <c:pt idx="62">
                  <c:v>-4260</c:v>
                </c:pt>
                <c:pt idx="63">
                  <c:v>-4260</c:v>
                </c:pt>
                <c:pt idx="64">
                  <c:v>-4260</c:v>
                </c:pt>
                <c:pt idx="65">
                  <c:v>-3216</c:v>
                </c:pt>
                <c:pt idx="66">
                  <c:v>-3063.5</c:v>
                </c:pt>
                <c:pt idx="67">
                  <c:v>-2753</c:v>
                </c:pt>
                <c:pt idx="68">
                  <c:v>-2438</c:v>
                </c:pt>
                <c:pt idx="69">
                  <c:v>-14</c:v>
                </c:pt>
                <c:pt idx="70">
                  <c:v>-6.5</c:v>
                </c:pt>
                <c:pt idx="71">
                  <c:v>-1</c:v>
                </c:pt>
                <c:pt idx="72">
                  <c:v>0</c:v>
                </c:pt>
              </c:numCache>
            </c:numRef>
          </c:xVal>
          <c:yVal>
            <c:numRef>
              <c:f>'A (3)'!$L$21:$L$961</c:f>
              <c:numCache>
                <c:formatCode>General</c:formatCode>
                <c:ptCount val="9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83D-44FE-8585-F54EEB3D31AE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(3)'!$D$21:$D$77</c:f>
                <c:numCache>
                  <c:formatCode>General</c:formatCode>
                  <c:ptCount val="57"/>
                  <c:pt idx="7">
                    <c:v>0</c:v>
                  </c:pt>
                  <c:pt idx="8">
                    <c:v>0</c:v>
                  </c:pt>
                  <c:pt idx="13">
                    <c:v>0</c:v>
                  </c:pt>
                  <c:pt idx="14">
                    <c:v>0</c:v>
                  </c:pt>
                  <c:pt idx="38">
                    <c:v>8.0000000000000002E-3</c:v>
                  </c:pt>
                  <c:pt idx="39">
                    <c:v>3.0999999999999999E-3</c:v>
                  </c:pt>
                  <c:pt idx="45">
                    <c:v>0</c:v>
                  </c:pt>
                  <c:pt idx="49">
                    <c:v>0</c:v>
                  </c:pt>
                  <c:pt idx="50">
                    <c:v>1.9E-3</c:v>
                  </c:pt>
                  <c:pt idx="51">
                    <c:v>1.6999999999999999E-3</c:v>
                  </c:pt>
                  <c:pt idx="52">
                    <c:v>0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</c:numCache>
              </c:numRef>
            </c:plus>
            <c:minus>
              <c:numRef>
                <c:f>'A (3)'!$D$21:$D$77</c:f>
                <c:numCache>
                  <c:formatCode>General</c:formatCode>
                  <c:ptCount val="57"/>
                  <c:pt idx="7">
                    <c:v>0</c:v>
                  </c:pt>
                  <c:pt idx="8">
                    <c:v>0</c:v>
                  </c:pt>
                  <c:pt idx="13">
                    <c:v>0</c:v>
                  </c:pt>
                  <c:pt idx="14">
                    <c:v>0</c:v>
                  </c:pt>
                  <c:pt idx="38">
                    <c:v>8.0000000000000002E-3</c:v>
                  </c:pt>
                  <c:pt idx="39">
                    <c:v>3.0999999999999999E-3</c:v>
                  </c:pt>
                  <c:pt idx="45">
                    <c:v>0</c:v>
                  </c:pt>
                  <c:pt idx="49">
                    <c:v>0</c:v>
                  </c:pt>
                  <c:pt idx="50">
                    <c:v>1.9E-3</c:v>
                  </c:pt>
                  <c:pt idx="51">
                    <c:v>1.6999999999999999E-3</c:v>
                  </c:pt>
                  <c:pt idx="52">
                    <c:v>0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(3)'!$F$21:$F$961</c:f>
              <c:numCache>
                <c:formatCode>General</c:formatCode>
                <c:ptCount val="941"/>
                <c:pt idx="0">
                  <c:v>-32190</c:v>
                </c:pt>
                <c:pt idx="1">
                  <c:v>-32035</c:v>
                </c:pt>
                <c:pt idx="2">
                  <c:v>-32034</c:v>
                </c:pt>
                <c:pt idx="3">
                  <c:v>-32008</c:v>
                </c:pt>
                <c:pt idx="4">
                  <c:v>-31914</c:v>
                </c:pt>
                <c:pt idx="5">
                  <c:v>-31680</c:v>
                </c:pt>
                <c:pt idx="6">
                  <c:v>-31464</c:v>
                </c:pt>
                <c:pt idx="7">
                  <c:v>-31437</c:v>
                </c:pt>
                <c:pt idx="8">
                  <c:v>-31437</c:v>
                </c:pt>
                <c:pt idx="9">
                  <c:v>-31015</c:v>
                </c:pt>
                <c:pt idx="10">
                  <c:v>-23592</c:v>
                </c:pt>
                <c:pt idx="11">
                  <c:v>-23525</c:v>
                </c:pt>
                <c:pt idx="12">
                  <c:v>-23235</c:v>
                </c:pt>
                <c:pt idx="13">
                  <c:v>-13371.5</c:v>
                </c:pt>
                <c:pt idx="14">
                  <c:v>-13371.5</c:v>
                </c:pt>
                <c:pt idx="15">
                  <c:v>-11423</c:v>
                </c:pt>
                <c:pt idx="16">
                  <c:v>-11410</c:v>
                </c:pt>
                <c:pt idx="17">
                  <c:v>-11410</c:v>
                </c:pt>
                <c:pt idx="18">
                  <c:v>-11080</c:v>
                </c:pt>
                <c:pt idx="19">
                  <c:v>-11014</c:v>
                </c:pt>
                <c:pt idx="20">
                  <c:v>-11014</c:v>
                </c:pt>
                <c:pt idx="21">
                  <c:v>-11014</c:v>
                </c:pt>
                <c:pt idx="22">
                  <c:v>-10685</c:v>
                </c:pt>
                <c:pt idx="23">
                  <c:v>-10618</c:v>
                </c:pt>
                <c:pt idx="24">
                  <c:v>-10248</c:v>
                </c:pt>
                <c:pt idx="25">
                  <c:v>-9826</c:v>
                </c:pt>
                <c:pt idx="26">
                  <c:v>-9826</c:v>
                </c:pt>
                <c:pt idx="27">
                  <c:v>-9826</c:v>
                </c:pt>
                <c:pt idx="28">
                  <c:v>-9826</c:v>
                </c:pt>
                <c:pt idx="29">
                  <c:v>-9826</c:v>
                </c:pt>
                <c:pt idx="30">
                  <c:v>-9826</c:v>
                </c:pt>
                <c:pt idx="31">
                  <c:v>-9826</c:v>
                </c:pt>
                <c:pt idx="32">
                  <c:v>-9826</c:v>
                </c:pt>
                <c:pt idx="33">
                  <c:v>-9826</c:v>
                </c:pt>
                <c:pt idx="34">
                  <c:v>-9761</c:v>
                </c:pt>
                <c:pt idx="35">
                  <c:v>-9101</c:v>
                </c:pt>
                <c:pt idx="36">
                  <c:v>-9088</c:v>
                </c:pt>
                <c:pt idx="37">
                  <c:v>-9075</c:v>
                </c:pt>
                <c:pt idx="38">
                  <c:v>-7913</c:v>
                </c:pt>
                <c:pt idx="39">
                  <c:v>-7464</c:v>
                </c:pt>
                <c:pt idx="40">
                  <c:v>-7464</c:v>
                </c:pt>
                <c:pt idx="41">
                  <c:v>-7464</c:v>
                </c:pt>
                <c:pt idx="42">
                  <c:v>-7464</c:v>
                </c:pt>
                <c:pt idx="43">
                  <c:v>-7464</c:v>
                </c:pt>
                <c:pt idx="44">
                  <c:v>-7464</c:v>
                </c:pt>
                <c:pt idx="45">
                  <c:v>-7464</c:v>
                </c:pt>
                <c:pt idx="46">
                  <c:v>-7464</c:v>
                </c:pt>
                <c:pt idx="47">
                  <c:v>-7464</c:v>
                </c:pt>
                <c:pt idx="48">
                  <c:v>-7033</c:v>
                </c:pt>
                <c:pt idx="49">
                  <c:v>-6725</c:v>
                </c:pt>
                <c:pt idx="50">
                  <c:v>-6634</c:v>
                </c:pt>
                <c:pt idx="51">
                  <c:v>-6370</c:v>
                </c:pt>
                <c:pt idx="52">
                  <c:v>-6342</c:v>
                </c:pt>
                <c:pt idx="53">
                  <c:v>-6183</c:v>
                </c:pt>
                <c:pt idx="54">
                  <c:v>-5867</c:v>
                </c:pt>
                <c:pt idx="55">
                  <c:v>-5867</c:v>
                </c:pt>
                <c:pt idx="56">
                  <c:v>-5867</c:v>
                </c:pt>
                <c:pt idx="57">
                  <c:v>-5867</c:v>
                </c:pt>
                <c:pt idx="58">
                  <c:v>-5867</c:v>
                </c:pt>
                <c:pt idx="59">
                  <c:v>-5471</c:v>
                </c:pt>
                <c:pt idx="60">
                  <c:v>-5088</c:v>
                </c:pt>
                <c:pt idx="61">
                  <c:v>-4654</c:v>
                </c:pt>
                <c:pt idx="62">
                  <c:v>-4260</c:v>
                </c:pt>
                <c:pt idx="63">
                  <c:v>-4260</c:v>
                </c:pt>
                <c:pt idx="64">
                  <c:v>-4260</c:v>
                </c:pt>
                <c:pt idx="65">
                  <c:v>-3216</c:v>
                </c:pt>
                <c:pt idx="66">
                  <c:v>-3063.5</c:v>
                </c:pt>
                <c:pt idx="67">
                  <c:v>-2753</c:v>
                </c:pt>
                <c:pt idx="68">
                  <c:v>-2438</c:v>
                </c:pt>
                <c:pt idx="69">
                  <c:v>-14</c:v>
                </c:pt>
                <c:pt idx="70">
                  <c:v>-6.5</c:v>
                </c:pt>
                <c:pt idx="71">
                  <c:v>-1</c:v>
                </c:pt>
                <c:pt idx="72">
                  <c:v>0</c:v>
                </c:pt>
              </c:numCache>
            </c:numRef>
          </c:xVal>
          <c:yVal>
            <c:numRef>
              <c:f>'A (3)'!$M$21:$M$961</c:f>
              <c:numCache>
                <c:formatCode>General</c:formatCode>
                <c:ptCount val="9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83D-44FE-8585-F54EEB3D31AE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(3)'!$D$21:$D$77</c:f>
                <c:numCache>
                  <c:formatCode>General</c:formatCode>
                  <c:ptCount val="57"/>
                  <c:pt idx="7">
                    <c:v>0</c:v>
                  </c:pt>
                  <c:pt idx="8">
                    <c:v>0</c:v>
                  </c:pt>
                  <c:pt idx="13">
                    <c:v>0</c:v>
                  </c:pt>
                  <c:pt idx="14">
                    <c:v>0</c:v>
                  </c:pt>
                  <c:pt idx="38">
                    <c:v>8.0000000000000002E-3</c:v>
                  </c:pt>
                  <c:pt idx="39">
                    <c:v>3.0999999999999999E-3</c:v>
                  </c:pt>
                  <c:pt idx="45">
                    <c:v>0</c:v>
                  </c:pt>
                  <c:pt idx="49">
                    <c:v>0</c:v>
                  </c:pt>
                  <c:pt idx="50">
                    <c:v>1.9E-3</c:v>
                  </c:pt>
                  <c:pt idx="51">
                    <c:v>1.6999999999999999E-3</c:v>
                  </c:pt>
                  <c:pt idx="52">
                    <c:v>0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</c:numCache>
              </c:numRef>
            </c:plus>
            <c:minus>
              <c:numRef>
                <c:f>'A (3)'!$D$21:$D$77</c:f>
                <c:numCache>
                  <c:formatCode>General</c:formatCode>
                  <c:ptCount val="57"/>
                  <c:pt idx="7">
                    <c:v>0</c:v>
                  </c:pt>
                  <c:pt idx="8">
                    <c:v>0</c:v>
                  </c:pt>
                  <c:pt idx="13">
                    <c:v>0</c:v>
                  </c:pt>
                  <c:pt idx="14">
                    <c:v>0</c:v>
                  </c:pt>
                  <c:pt idx="38">
                    <c:v>8.0000000000000002E-3</c:v>
                  </c:pt>
                  <c:pt idx="39">
                    <c:v>3.0999999999999999E-3</c:v>
                  </c:pt>
                  <c:pt idx="45">
                    <c:v>0</c:v>
                  </c:pt>
                  <c:pt idx="49">
                    <c:v>0</c:v>
                  </c:pt>
                  <c:pt idx="50">
                    <c:v>1.9E-3</c:v>
                  </c:pt>
                  <c:pt idx="51">
                    <c:v>1.6999999999999999E-3</c:v>
                  </c:pt>
                  <c:pt idx="52">
                    <c:v>0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(3)'!$F$21:$F$961</c:f>
              <c:numCache>
                <c:formatCode>General</c:formatCode>
                <c:ptCount val="941"/>
                <c:pt idx="0">
                  <c:v>-32190</c:v>
                </c:pt>
                <c:pt idx="1">
                  <c:v>-32035</c:v>
                </c:pt>
                <c:pt idx="2">
                  <c:v>-32034</c:v>
                </c:pt>
                <c:pt idx="3">
                  <c:v>-32008</c:v>
                </c:pt>
                <c:pt idx="4">
                  <c:v>-31914</c:v>
                </c:pt>
                <c:pt idx="5">
                  <c:v>-31680</c:v>
                </c:pt>
                <c:pt idx="6">
                  <c:v>-31464</c:v>
                </c:pt>
                <c:pt idx="7">
                  <c:v>-31437</c:v>
                </c:pt>
                <c:pt idx="8">
                  <c:v>-31437</c:v>
                </c:pt>
                <c:pt idx="9">
                  <c:v>-31015</c:v>
                </c:pt>
                <c:pt idx="10">
                  <c:v>-23592</c:v>
                </c:pt>
                <c:pt idx="11">
                  <c:v>-23525</c:v>
                </c:pt>
                <c:pt idx="12">
                  <c:v>-23235</c:v>
                </c:pt>
                <c:pt idx="13">
                  <c:v>-13371.5</c:v>
                </c:pt>
                <c:pt idx="14">
                  <c:v>-13371.5</c:v>
                </c:pt>
                <c:pt idx="15">
                  <c:v>-11423</c:v>
                </c:pt>
                <c:pt idx="16">
                  <c:v>-11410</c:v>
                </c:pt>
                <c:pt idx="17">
                  <c:v>-11410</c:v>
                </c:pt>
                <c:pt idx="18">
                  <c:v>-11080</c:v>
                </c:pt>
                <c:pt idx="19">
                  <c:v>-11014</c:v>
                </c:pt>
                <c:pt idx="20">
                  <c:v>-11014</c:v>
                </c:pt>
                <c:pt idx="21">
                  <c:v>-11014</c:v>
                </c:pt>
                <c:pt idx="22">
                  <c:v>-10685</c:v>
                </c:pt>
                <c:pt idx="23">
                  <c:v>-10618</c:v>
                </c:pt>
                <c:pt idx="24">
                  <c:v>-10248</c:v>
                </c:pt>
                <c:pt idx="25">
                  <c:v>-9826</c:v>
                </c:pt>
                <c:pt idx="26">
                  <c:v>-9826</c:v>
                </c:pt>
                <c:pt idx="27">
                  <c:v>-9826</c:v>
                </c:pt>
                <c:pt idx="28">
                  <c:v>-9826</c:v>
                </c:pt>
                <c:pt idx="29">
                  <c:v>-9826</c:v>
                </c:pt>
                <c:pt idx="30">
                  <c:v>-9826</c:v>
                </c:pt>
                <c:pt idx="31">
                  <c:v>-9826</c:v>
                </c:pt>
                <c:pt idx="32">
                  <c:v>-9826</c:v>
                </c:pt>
                <c:pt idx="33">
                  <c:v>-9826</c:v>
                </c:pt>
                <c:pt idx="34">
                  <c:v>-9761</c:v>
                </c:pt>
                <c:pt idx="35">
                  <c:v>-9101</c:v>
                </c:pt>
                <c:pt idx="36">
                  <c:v>-9088</c:v>
                </c:pt>
                <c:pt idx="37">
                  <c:v>-9075</c:v>
                </c:pt>
                <c:pt idx="38">
                  <c:v>-7913</c:v>
                </c:pt>
                <c:pt idx="39">
                  <c:v>-7464</c:v>
                </c:pt>
                <c:pt idx="40">
                  <c:v>-7464</c:v>
                </c:pt>
                <c:pt idx="41">
                  <c:v>-7464</c:v>
                </c:pt>
                <c:pt idx="42">
                  <c:v>-7464</c:v>
                </c:pt>
                <c:pt idx="43">
                  <c:v>-7464</c:v>
                </c:pt>
                <c:pt idx="44">
                  <c:v>-7464</c:v>
                </c:pt>
                <c:pt idx="45">
                  <c:v>-7464</c:v>
                </c:pt>
                <c:pt idx="46">
                  <c:v>-7464</c:v>
                </c:pt>
                <c:pt idx="47">
                  <c:v>-7464</c:v>
                </c:pt>
                <c:pt idx="48">
                  <c:v>-7033</c:v>
                </c:pt>
                <c:pt idx="49">
                  <c:v>-6725</c:v>
                </c:pt>
                <c:pt idx="50">
                  <c:v>-6634</c:v>
                </c:pt>
                <c:pt idx="51">
                  <c:v>-6370</c:v>
                </c:pt>
                <c:pt idx="52">
                  <c:v>-6342</c:v>
                </c:pt>
                <c:pt idx="53">
                  <c:v>-6183</c:v>
                </c:pt>
                <c:pt idx="54">
                  <c:v>-5867</c:v>
                </c:pt>
                <c:pt idx="55">
                  <c:v>-5867</c:v>
                </c:pt>
                <c:pt idx="56">
                  <c:v>-5867</c:v>
                </c:pt>
                <c:pt idx="57">
                  <c:v>-5867</c:v>
                </c:pt>
                <c:pt idx="58">
                  <c:v>-5867</c:v>
                </c:pt>
                <c:pt idx="59">
                  <c:v>-5471</c:v>
                </c:pt>
                <c:pt idx="60">
                  <c:v>-5088</c:v>
                </c:pt>
                <c:pt idx="61">
                  <c:v>-4654</c:v>
                </c:pt>
                <c:pt idx="62">
                  <c:v>-4260</c:v>
                </c:pt>
                <c:pt idx="63">
                  <c:v>-4260</c:v>
                </c:pt>
                <c:pt idx="64">
                  <c:v>-4260</c:v>
                </c:pt>
                <c:pt idx="65">
                  <c:v>-3216</c:v>
                </c:pt>
                <c:pt idx="66">
                  <c:v>-3063.5</c:v>
                </c:pt>
                <c:pt idx="67">
                  <c:v>-2753</c:v>
                </c:pt>
                <c:pt idx="68">
                  <c:v>-2438</c:v>
                </c:pt>
                <c:pt idx="69">
                  <c:v>-14</c:v>
                </c:pt>
                <c:pt idx="70">
                  <c:v>-6.5</c:v>
                </c:pt>
                <c:pt idx="71">
                  <c:v>-1</c:v>
                </c:pt>
                <c:pt idx="72">
                  <c:v>0</c:v>
                </c:pt>
              </c:numCache>
            </c:numRef>
          </c:xVal>
          <c:yVal>
            <c:numRef>
              <c:f>'A (3)'!$N$21:$N$961</c:f>
              <c:numCache>
                <c:formatCode>General</c:formatCode>
                <c:ptCount val="9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83D-44FE-8585-F54EEB3D31AE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Linear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(3)'!$F$21:$F$961</c:f>
              <c:numCache>
                <c:formatCode>General</c:formatCode>
                <c:ptCount val="941"/>
                <c:pt idx="0">
                  <c:v>-32190</c:v>
                </c:pt>
                <c:pt idx="1">
                  <c:v>-32035</c:v>
                </c:pt>
                <c:pt idx="2">
                  <c:v>-32034</c:v>
                </c:pt>
                <c:pt idx="3">
                  <c:v>-32008</c:v>
                </c:pt>
                <c:pt idx="4">
                  <c:v>-31914</c:v>
                </c:pt>
                <c:pt idx="5">
                  <c:v>-31680</c:v>
                </c:pt>
                <c:pt idx="6">
                  <c:v>-31464</c:v>
                </c:pt>
                <c:pt idx="7">
                  <c:v>-31437</c:v>
                </c:pt>
                <c:pt idx="8">
                  <c:v>-31437</c:v>
                </c:pt>
                <c:pt idx="9">
                  <c:v>-31015</c:v>
                </c:pt>
                <c:pt idx="10">
                  <c:v>-23592</c:v>
                </c:pt>
                <c:pt idx="11">
                  <c:v>-23525</c:v>
                </c:pt>
                <c:pt idx="12">
                  <c:v>-23235</c:v>
                </c:pt>
                <c:pt idx="13">
                  <c:v>-13371.5</c:v>
                </c:pt>
                <c:pt idx="14">
                  <c:v>-13371.5</c:v>
                </c:pt>
                <c:pt idx="15">
                  <c:v>-11423</c:v>
                </c:pt>
                <c:pt idx="16">
                  <c:v>-11410</c:v>
                </c:pt>
                <c:pt idx="17">
                  <c:v>-11410</c:v>
                </c:pt>
                <c:pt idx="18">
                  <c:v>-11080</c:v>
                </c:pt>
                <c:pt idx="19">
                  <c:v>-11014</c:v>
                </c:pt>
                <c:pt idx="20">
                  <c:v>-11014</c:v>
                </c:pt>
                <c:pt idx="21">
                  <c:v>-11014</c:v>
                </c:pt>
                <c:pt idx="22">
                  <c:v>-10685</c:v>
                </c:pt>
                <c:pt idx="23">
                  <c:v>-10618</c:v>
                </c:pt>
                <c:pt idx="24">
                  <c:v>-10248</c:v>
                </c:pt>
                <c:pt idx="25">
                  <c:v>-9826</c:v>
                </c:pt>
                <c:pt idx="26">
                  <c:v>-9826</c:v>
                </c:pt>
                <c:pt idx="27">
                  <c:v>-9826</c:v>
                </c:pt>
                <c:pt idx="28">
                  <c:v>-9826</c:v>
                </c:pt>
                <c:pt idx="29">
                  <c:v>-9826</c:v>
                </c:pt>
                <c:pt idx="30">
                  <c:v>-9826</c:v>
                </c:pt>
                <c:pt idx="31">
                  <c:v>-9826</c:v>
                </c:pt>
                <c:pt idx="32">
                  <c:v>-9826</c:v>
                </c:pt>
                <c:pt idx="33">
                  <c:v>-9826</c:v>
                </c:pt>
                <c:pt idx="34">
                  <c:v>-9761</c:v>
                </c:pt>
                <c:pt idx="35">
                  <c:v>-9101</c:v>
                </c:pt>
                <c:pt idx="36">
                  <c:v>-9088</c:v>
                </c:pt>
                <c:pt idx="37">
                  <c:v>-9075</c:v>
                </c:pt>
                <c:pt idx="38">
                  <c:v>-7913</c:v>
                </c:pt>
                <c:pt idx="39">
                  <c:v>-7464</c:v>
                </c:pt>
                <c:pt idx="40">
                  <c:v>-7464</c:v>
                </c:pt>
                <c:pt idx="41">
                  <c:v>-7464</c:v>
                </c:pt>
                <c:pt idx="42">
                  <c:v>-7464</c:v>
                </c:pt>
                <c:pt idx="43">
                  <c:v>-7464</c:v>
                </c:pt>
                <c:pt idx="44">
                  <c:v>-7464</c:v>
                </c:pt>
                <c:pt idx="45">
                  <c:v>-7464</c:v>
                </c:pt>
                <c:pt idx="46">
                  <c:v>-7464</c:v>
                </c:pt>
                <c:pt idx="47">
                  <c:v>-7464</c:v>
                </c:pt>
                <c:pt idx="48">
                  <c:v>-7033</c:v>
                </c:pt>
                <c:pt idx="49">
                  <c:v>-6725</c:v>
                </c:pt>
                <c:pt idx="50">
                  <c:v>-6634</c:v>
                </c:pt>
                <c:pt idx="51">
                  <c:v>-6370</c:v>
                </c:pt>
                <c:pt idx="52">
                  <c:v>-6342</c:v>
                </c:pt>
                <c:pt idx="53">
                  <c:v>-6183</c:v>
                </c:pt>
                <c:pt idx="54">
                  <c:v>-5867</c:v>
                </c:pt>
                <c:pt idx="55">
                  <c:v>-5867</c:v>
                </c:pt>
                <c:pt idx="56">
                  <c:v>-5867</c:v>
                </c:pt>
                <c:pt idx="57">
                  <c:v>-5867</c:v>
                </c:pt>
                <c:pt idx="58">
                  <c:v>-5867</c:v>
                </c:pt>
                <c:pt idx="59">
                  <c:v>-5471</c:v>
                </c:pt>
                <c:pt idx="60">
                  <c:v>-5088</c:v>
                </c:pt>
                <c:pt idx="61">
                  <c:v>-4654</c:v>
                </c:pt>
                <c:pt idx="62">
                  <c:v>-4260</c:v>
                </c:pt>
                <c:pt idx="63">
                  <c:v>-4260</c:v>
                </c:pt>
                <c:pt idx="64">
                  <c:v>-4260</c:v>
                </c:pt>
                <c:pt idx="65">
                  <c:v>-3216</c:v>
                </c:pt>
                <c:pt idx="66">
                  <c:v>-3063.5</c:v>
                </c:pt>
                <c:pt idx="67">
                  <c:v>-2753</c:v>
                </c:pt>
                <c:pt idx="68">
                  <c:v>-2438</c:v>
                </c:pt>
                <c:pt idx="69">
                  <c:v>-14</c:v>
                </c:pt>
                <c:pt idx="70">
                  <c:v>-6.5</c:v>
                </c:pt>
                <c:pt idx="71">
                  <c:v>-1</c:v>
                </c:pt>
                <c:pt idx="72">
                  <c:v>0</c:v>
                </c:pt>
              </c:numCache>
            </c:numRef>
          </c:xVal>
          <c:yVal>
            <c:numRef>
              <c:f>'A (3)'!$O$21:$O$961</c:f>
              <c:numCache>
                <c:formatCode>General</c:formatCode>
                <c:ptCount val="941"/>
                <c:pt idx="8">
                  <c:v>5.7564887371055699E-3</c:v>
                </c:pt>
                <c:pt idx="13">
                  <c:v>2.0353482002518977E-3</c:v>
                </c:pt>
                <c:pt idx="14">
                  <c:v>2.0353482002518977E-3</c:v>
                </c:pt>
                <c:pt idx="15">
                  <c:v>1.6339952160522144E-3</c:v>
                </c:pt>
                <c:pt idx="16">
                  <c:v>1.631317469685986E-3</c:v>
                </c:pt>
                <c:pt idx="17">
                  <c:v>1.631317469685986E-3</c:v>
                </c:pt>
                <c:pt idx="18">
                  <c:v>1.5633439080817288E-3</c:v>
                </c:pt>
                <c:pt idx="19">
                  <c:v>1.5497491957608771E-3</c:v>
                </c:pt>
                <c:pt idx="20">
                  <c:v>1.5497491957608771E-3</c:v>
                </c:pt>
                <c:pt idx="21">
                  <c:v>1.5497491957608771E-3</c:v>
                </c:pt>
                <c:pt idx="22">
                  <c:v>1.4819816146463298E-3</c:v>
                </c:pt>
                <c:pt idx="23">
                  <c:v>1.4681809218357682E-3</c:v>
                </c:pt>
                <c:pt idx="24">
                  <c:v>1.391968140643116E-3</c:v>
                </c:pt>
                <c:pt idx="25">
                  <c:v>1.3050443739855509E-3</c:v>
                </c:pt>
                <c:pt idx="26">
                  <c:v>1.3050443739855509E-3</c:v>
                </c:pt>
                <c:pt idx="27">
                  <c:v>1.3050443739855509E-3</c:v>
                </c:pt>
                <c:pt idx="28">
                  <c:v>1.3050443739855509E-3</c:v>
                </c:pt>
                <c:pt idx="29">
                  <c:v>1.3050443739855509E-3</c:v>
                </c:pt>
                <c:pt idx="30">
                  <c:v>1.3050443739855509E-3</c:v>
                </c:pt>
                <c:pt idx="31">
                  <c:v>1.3050443739855509E-3</c:v>
                </c:pt>
                <c:pt idx="32">
                  <c:v>1.3050443739855509E-3</c:v>
                </c:pt>
                <c:pt idx="33">
                  <c:v>1.3050443739855509E-3</c:v>
                </c:pt>
                <c:pt idx="34">
                  <c:v>1.2916556421544091E-3</c:v>
                </c:pt>
                <c:pt idx="35">
                  <c:v>1.1557085189458944E-3</c:v>
                </c:pt>
                <c:pt idx="36">
                  <c:v>1.153030772579666E-3</c:v>
                </c:pt>
                <c:pt idx="37">
                  <c:v>1.1503530262134377E-3</c:v>
                </c:pt>
                <c:pt idx="38">
                  <c:v>9.1100369717056766E-4</c:v>
                </c:pt>
                <c:pt idx="39">
                  <c:v>8.1851845729083569E-4</c:v>
                </c:pt>
                <c:pt idx="40">
                  <c:v>8.1851845729083569E-4</c:v>
                </c:pt>
                <c:pt idx="41">
                  <c:v>8.1851845729083569E-4</c:v>
                </c:pt>
                <c:pt idx="42">
                  <c:v>8.1851845729083569E-4</c:v>
                </c:pt>
                <c:pt idx="43">
                  <c:v>8.1851845729083569E-4</c:v>
                </c:pt>
                <c:pt idx="44">
                  <c:v>8.1851845729083569E-4</c:v>
                </c:pt>
                <c:pt idx="45">
                  <c:v>8.1851845729083569E-4</c:v>
                </c:pt>
                <c:pt idx="46">
                  <c:v>8.1851845729083569E-4</c:v>
                </c:pt>
                <c:pt idx="47">
                  <c:v>8.1851845729083569E-4</c:v>
                </c:pt>
                <c:pt idx="48">
                  <c:v>7.2974086622588138E-4</c:v>
                </c:pt>
                <c:pt idx="49">
                  <c:v>6.6629887539524117E-4</c:v>
                </c:pt>
                <c:pt idx="50">
                  <c:v>6.4755465083164297E-4</c:v>
                </c:pt>
                <c:pt idx="51">
                  <c:v>5.9317580154823689E-4</c:v>
                </c:pt>
                <c:pt idx="52">
                  <c:v>5.8740834783636061E-4</c:v>
                </c:pt>
                <c:pt idx="53">
                  <c:v>5.5465744997249119E-4</c:v>
                </c:pt>
                <c:pt idx="54">
                  <c:v>4.8956761522417195E-4</c:v>
                </c:pt>
                <c:pt idx="55">
                  <c:v>4.8956761522417195E-4</c:v>
                </c:pt>
                <c:pt idx="56">
                  <c:v>4.8956761522417195E-4</c:v>
                </c:pt>
                <c:pt idx="57">
                  <c:v>4.8956761522417195E-4</c:v>
                </c:pt>
                <c:pt idx="58">
                  <c:v>4.8956761522417195E-4</c:v>
                </c:pt>
                <c:pt idx="59">
                  <c:v>4.0799934129906305E-4</c:v>
                </c:pt>
                <c:pt idx="60">
                  <c:v>3.2910881374018249E-4</c:v>
                </c:pt>
                <c:pt idx="61">
                  <c:v>2.3971328120609857E-4</c:v>
                </c:pt>
                <c:pt idx="62">
                  <c:v>1.5855696826040948E-4</c:v>
                </c:pt>
                <c:pt idx="63">
                  <c:v>1.5855696826040948E-4</c:v>
                </c:pt>
                <c:pt idx="64">
                  <c:v>1.5855696826040948E-4</c:v>
                </c:pt>
                <c:pt idx="65">
                  <c:v>-5.6486662996695753E-5</c:v>
                </c:pt>
                <c:pt idx="66">
                  <c:v>-8.7898687677450999E-5</c:v>
                </c:pt>
                <c:pt idx="67">
                  <c:v>-1.5185562973236597E-4</c:v>
                </c:pt>
                <c:pt idx="68">
                  <c:v>-2.167394839909752E-4</c:v>
                </c:pt>
                <c:pt idx="69">
                  <c:v>-7.1603619104770226E-4</c:v>
                </c:pt>
                <c:pt idx="70">
                  <c:v>-7.1758104472052623E-4</c:v>
                </c:pt>
                <c:pt idx="71">
                  <c:v>-7.187139374139305E-4</c:v>
                </c:pt>
                <c:pt idx="72">
                  <c:v>-7.189199179036404E-4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83D-44FE-8585-F54EEB3D3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3601968"/>
        <c:axId val="1"/>
      </c:scatterChart>
      <c:valAx>
        <c:axId val="893601968"/>
        <c:scaling>
          <c:orientation val="minMax"/>
          <c:min val="-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50943396226412"/>
              <c:y val="0.875739644970414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9622641509434E-3"/>
              <c:y val="0.32248520710059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3601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165094339622641"/>
          <c:y val="0.92603550295857984"/>
          <c:w val="0.5117924528301887"/>
          <c:h val="5.91715976331360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V0500 Cyg -- O-C Diagr</a:t>
            </a:r>
          </a:p>
        </c:rich>
      </c:tx>
      <c:layout>
        <c:manualLayout>
          <c:xMode val="edge"/>
          <c:yMode val="edge"/>
          <c:x val="0.41567693898402558"/>
          <c:y val="3.0588159238715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599144539381803E-2"/>
          <c:y val="0.11822674317217227"/>
          <c:w val="0.90792644131342115"/>
          <c:h val="0.76108465917085899"/>
        </c:manualLayout>
      </c:layout>
      <c:scatterChart>
        <c:scatterStyle val="lineMarker"/>
        <c:varyColors val="0"/>
        <c:ser>
          <c:idx val="0"/>
          <c:order val="0"/>
          <c:tx>
            <c:v>Y</c:v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Lit>
              <c:formatCode>General</c:formatCode>
              <c:ptCount val="1277"/>
              <c:pt idx="0">
                <c:v>-5.1661999999999999</c:v>
              </c:pt>
              <c:pt idx="1">
                <c:v>-3.4196</c:v>
              </c:pt>
              <c:pt idx="2">
                <c:v>-3.2641</c:v>
              </c:pt>
              <c:pt idx="3">
                <c:v>-3.1974999999999998</c:v>
              </c:pt>
              <c:pt idx="4">
                <c:v>-3.1972</c:v>
              </c:pt>
              <c:pt idx="5">
                <c:v>-3.1960999999999999</c:v>
              </c:pt>
              <c:pt idx="6">
                <c:v>-3.1960000000000002</c:v>
              </c:pt>
              <c:pt idx="7">
                <c:v>-3.1957</c:v>
              </c:pt>
              <c:pt idx="8">
                <c:v>-3.1953999999999998</c:v>
              </c:pt>
              <c:pt idx="9">
                <c:v>-3.1947999999999999</c:v>
              </c:pt>
              <c:pt idx="10">
                <c:v>-3.0959500000000002</c:v>
              </c:pt>
              <c:pt idx="11">
                <c:v>-3.0911499999999998</c:v>
              </c:pt>
              <c:pt idx="12">
                <c:v>-3.0908500000000001</c:v>
              </c:pt>
              <c:pt idx="13">
                <c:v>-3.0890499999999999</c:v>
              </c:pt>
              <c:pt idx="14">
                <c:v>-3.08725</c:v>
              </c:pt>
              <c:pt idx="15">
                <c:v>-3.0872000000000002</c:v>
              </c:pt>
              <c:pt idx="16">
                <c:v>-3.0853999999999999</c:v>
              </c:pt>
              <c:pt idx="17">
                <c:v>-3.0842000000000001</c:v>
              </c:pt>
              <c:pt idx="18">
                <c:v>-3.0821000000000001</c:v>
              </c:pt>
              <c:pt idx="19">
                <c:v>-3.0815000000000001</c:v>
              </c:pt>
              <c:pt idx="20">
                <c:v>-3.0811999999999999</c:v>
              </c:pt>
              <c:pt idx="21">
                <c:v>-3.0544500000000001</c:v>
              </c:pt>
              <c:pt idx="22">
                <c:v>-2.9814500000000002</c:v>
              </c:pt>
              <c:pt idx="23">
                <c:v>-2.98115</c:v>
              </c:pt>
              <c:pt idx="24">
                <c:v>-2.98095</c:v>
              </c:pt>
              <c:pt idx="25">
                <c:v>-2.9808500000000002</c:v>
              </c:pt>
              <c:pt idx="26">
                <c:v>-2.9802499999999998</c:v>
              </c:pt>
              <c:pt idx="27">
                <c:v>-1.99465</c:v>
              </c:pt>
              <c:pt idx="28">
                <c:v>-1.9940500000000001</c:v>
              </c:pt>
              <c:pt idx="29">
                <c:v>-1.9934499999999999</c:v>
              </c:pt>
              <c:pt idx="30">
                <c:v>-1.99285</c:v>
              </c:pt>
              <c:pt idx="31">
                <c:v>-1.9846999999999999</c:v>
              </c:pt>
              <c:pt idx="32">
                <c:v>-1.9846999999999999</c:v>
              </c:pt>
              <c:pt idx="33">
                <c:v>-1.98465</c:v>
              </c:pt>
              <c:pt idx="34">
                <c:v>-1.98445</c:v>
              </c:pt>
              <c:pt idx="35">
                <c:v>-1.9843999999999999</c:v>
              </c:pt>
              <c:pt idx="36">
                <c:v>-1.9838499999999999</c:v>
              </c:pt>
              <c:pt idx="37">
                <c:v>-1.9793499999999999</c:v>
              </c:pt>
              <c:pt idx="38">
                <c:v>-1.9793000000000001</c:v>
              </c:pt>
              <c:pt idx="39">
                <c:v>-1.97905</c:v>
              </c:pt>
              <c:pt idx="40">
                <c:v>-1.9778500000000001</c:v>
              </c:pt>
              <c:pt idx="41">
                <c:v>-1.9762500000000001</c:v>
              </c:pt>
              <c:pt idx="42">
                <c:v>-1.9754499999999999</c:v>
              </c:pt>
              <c:pt idx="43">
                <c:v>-1.9754</c:v>
              </c:pt>
              <c:pt idx="44">
                <c:v>-1.9739</c:v>
              </c:pt>
              <c:pt idx="45">
                <c:v>-1.9709000000000001</c:v>
              </c:pt>
              <c:pt idx="46">
                <c:v>-1.95675</c:v>
              </c:pt>
              <c:pt idx="47">
                <c:v>-1.9519500000000001</c:v>
              </c:pt>
              <c:pt idx="48">
                <c:v>-1.95105</c:v>
              </c:pt>
              <c:pt idx="49">
                <c:v>-1.9498500000000001</c:v>
              </c:pt>
              <c:pt idx="50">
                <c:v>-1.8874</c:v>
              </c:pt>
              <c:pt idx="51">
                <c:v>-1.8865000000000001</c:v>
              </c:pt>
              <c:pt idx="52">
                <c:v>-1.87775</c:v>
              </c:pt>
              <c:pt idx="53">
                <c:v>-1.8771500000000001</c:v>
              </c:pt>
              <c:pt idx="54">
                <c:v>-1.87205</c:v>
              </c:pt>
              <c:pt idx="55">
                <c:v>-1.86995</c:v>
              </c:pt>
              <c:pt idx="56">
                <c:v>-1.86965</c:v>
              </c:pt>
              <c:pt idx="57">
                <c:v>-1.8686499999999999</c:v>
              </c:pt>
              <c:pt idx="58">
                <c:v>-1.8624499999999999</c:v>
              </c:pt>
              <c:pt idx="59">
                <c:v>-1.8624000000000001</c:v>
              </c:pt>
              <c:pt idx="60">
                <c:v>-1.8614999999999999</c:v>
              </c:pt>
              <c:pt idx="61">
                <c:v>-1.8519000000000001</c:v>
              </c:pt>
              <c:pt idx="62">
                <c:v>-1.8452999999999999</c:v>
              </c:pt>
              <c:pt idx="63">
                <c:v>-1.7735000000000001</c:v>
              </c:pt>
              <c:pt idx="64">
                <c:v>-1.7728999999999999</c:v>
              </c:pt>
              <c:pt idx="65">
                <c:v>-1.76315</c:v>
              </c:pt>
              <c:pt idx="66">
                <c:v>-1.7629999999999999</c:v>
              </c:pt>
              <c:pt idx="67">
                <c:v>-1.76295</c:v>
              </c:pt>
              <c:pt idx="68">
                <c:v>-1.7623500000000001</c:v>
              </c:pt>
              <c:pt idx="69">
                <c:v>-1.76085</c:v>
              </c:pt>
              <c:pt idx="70">
                <c:v>-1.7464500000000001</c:v>
              </c:pt>
              <c:pt idx="71">
                <c:v>-1.7461</c:v>
              </c:pt>
              <c:pt idx="72">
                <c:v>-1.6577999999999999</c:v>
              </c:pt>
              <c:pt idx="73">
                <c:v>-1.6565000000000001</c:v>
              </c:pt>
              <c:pt idx="74">
                <c:v>-1.6559999999999999</c:v>
              </c:pt>
              <c:pt idx="75">
                <c:v>-1.6556999999999999</c:v>
              </c:pt>
              <c:pt idx="76">
                <c:v>-1.5583</c:v>
              </c:pt>
              <c:pt idx="77">
                <c:v>-1.5568</c:v>
              </c:pt>
              <c:pt idx="78">
                <c:v>-1.5508</c:v>
              </c:pt>
              <c:pt idx="79">
                <c:v>-1.5505</c:v>
              </c:pt>
              <c:pt idx="80">
                <c:v>-1.5498499999999999</c:v>
              </c:pt>
              <c:pt idx="81">
                <c:v>-1.5465500000000001</c:v>
              </c:pt>
              <c:pt idx="82">
                <c:v>-1.5408500000000001</c:v>
              </c:pt>
              <c:pt idx="83">
                <c:v>-1.5405500000000001</c:v>
              </c:pt>
              <c:pt idx="84">
                <c:v>-1.5255000000000001</c:v>
              </c:pt>
              <c:pt idx="85">
                <c:v>-1.5248999999999999</c:v>
              </c:pt>
              <c:pt idx="86">
                <c:v>-1.4339500000000001</c:v>
              </c:pt>
              <c:pt idx="87">
                <c:v>-1.3371999999999999</c:v>
              </c:pt>
              <c:pt idx="88">
                <c:v>-1.3285</c:v>
              </c:pt>
              <c:pt idx="89">
                <c:v>-1.3284499999999999</c:v>
              </c:pt>
              <c:pt idx="90">
                <c:v>-1.3262499999999999</c:v>
              </c:pt>
              <c:pt idx="91">
                <c:v>-1.3107500000000001</c:v>
              </c:pt>
              <c:pt idx="92">
                <c:v>-1.2107000000000001</c:v>
              </c:pt>
              <c:pt idx="93">
                <c:v>-1.2103999999999999</c:v>
              </c:pt>
              <c:pt idx="94">
                <c:v>-1.2025999999999999</c:v>
              </c:pt>
              <c:pt idx="95">
                <c:v>-1.20255</c:v>
              </c:pt>
              <c:pt idx="96">
                <c:v>-1.19815</c:v>
              </c:pt>
              <c:pt idx="97">
                <c:v>-1.1854</c:v>
              </c:pt>
              <c:pt idx="98">
                <c:v>-1.1773</c:v>
              </c:pt>
              <c:pt idx="99">
                <c:v>-1.1151500000000001</c:v>
              </c:pt>
              <c:pt idx="100">
                <c:v>-1.11395</c:v>
              </c:pt>
              <c:pt idx="101">
                <c:v>-1.11375</c:v>
              </c:pt>
              <c:pt idx="102">
                <c:v>-1.11215</c:v>
              </c:pt>
              <c:pt idx="103">
                <c:v>-1</c:v>
              </c:pt>
              <c:pt idx="104">
                <c:v>-0.99970000000000003</c:v>
              </c:pt>
              <c:pt idx="105">
                <c:v>-0.99909999999999999</c:v>
              </c:pt>
              <c:pt idx="106">
                <c:v>-0.99904999999999999</c:v>
              </c:pt>
              <c:pt idx="107">
                <c:v>-0.99850000000000005</c:v>
              </c:pt>
              <c:pt idx="108">
                <c:v>-0.99844999999999995</c:v>
              </c:pt>
              <c:pt idx="109">
                <c:v>-0.99819999999999998</c:v>
              </c:pt>
              <c:pt idx="110">
                <c:v>-0.99729999999999996</c:v>
              </c:pt>
              <c:pt idx="111">
                <c:v>-0.99724999999999997</c:v>
              </c:pt>
              <c:pt idx="112">
                <c:v>-0.997</c:v>
              </c:pt>
              <c:pt idx="113">
                <c:v>-0.99639999999999995</c:v>
              </c:pt>
              <c:pt idx="114">
                <c:v>-0.99634999999999996</c:v>
              </c:pt>
              <c:pt idx="115">
                <c:v>-0.99065000000000003</c:v>
              </c:pt>
              <c:pt idx="116">
                <c:v>-0.89339999999999997</c:v>
              </c:pt>
              <c:pt idx="117">
                <c:v>-0.85550000000000004</c:v>
              </c:pt>
              <c:pt idx="118">
                <c:v>-0.22270000000000001</c:v>
              </c:pt>
              <c:pt idx="119">
                <c:v>-0.22239999999999999</c:v>
              </c:pt>
              <c:pt idx="120">
                <c:v>-0.21215000000000001</c:v>
              </c:pt>
              <c:pt idx="121">
                <c:v>0</c:v>
              </c:pt>
              <c:pt idx="122">
                <c:v>4.5500000000000002E-3</c:v>
              </c:pt>
              <c:pt idx="123">
                <c:v>6.9499999999999996E-3</c:v>
              </c:pt>
              <c:pt idx="124">
                <c:v>0.52575000000000005</c:v>
              </c:pt>
              <c:pt idx="125">
                <c:v>0.54105000000000003</c:v>
              </c:pt>
              <c:pt idx="126">
                <c:v>0.54135</c:v>
              </c:pt>
              <c:pt idx="127">
                <c:v>0.54164999999999996</c:v>
              </c:pt>
              <c:pt idx="128">
                <c:v>0.54195000000000004</c:v>
              </c:pt>
              <c:pt idx="129">
                <c:v>0.54200000000000004</c:v>
              </c:pt>
              <c:pt idx="130">
                <c:v>0.54410000000000003</c:v>
              </c:pt>
              <c:pt idx="131">
                <c:v>0.54979999999999996</c:v>
              </c:pt>
              <c:pt idx="132">
                <c:v>0.65169999999999995</c:v>
              </c:pt>
              <c:pt idx="133">
                <c:v>0.65649999999999997</c:v>
              </c:pt>
              <c:pt idx="134">
                <c:v>0.68569999999999998</c:v>
              </c:pt>
              <c:pt idx="135">
                <c:v>0.69379999999999997</c:v>
              </c:pt>
              <c:pt idx="136">
                <c:v>0.7722</c:v>
              </c:pt>
              <c:pt idx="137">
                <c:v>0.88634999999999997</c:v>
              </c:pt>
              <c:pt idx="138">
                <c:v>0.88790000000000002</c:v>
              </c:pt>
              <c:pt idx="139">
                <c:v>0.88880000000000003</c:v>
              </c:pt>
              <c:pt idx="140">
                <c:v>0.9768</c:v>
              </c:pt>
              <c:pt idx="141">
                <c:v>0.9849</c:v>
              </c:pt>
              <c:pt idx="142">
                <c:v>0.99724999999999997</c:v>
              </c:pt>
              <c:pt idx="143">
                <c:v>1.0044500000000001</c:v>
              </c:pt>
              <c:pt idx="144">
                <c:v>1.0123</c:v>
              </c:pt>
              <c:pt idx="145">
                <c:v>1.1928000000000001</c:v>
              </c:pt>
              <c:pt idx="146">
                <c:v>1.2110000000000001</c:v>
              </c:pt>
              <c:pt idx="147">
                <c:v>1.2113</c:v>
              </c:pt>
              <c:pt idx="148">
                <c:v>1.2119</c:v>
              </c:pt>
              <c:pt idx="149">
                <c:v>1.22</c:v>
              </c:pt>
              <c:pt idx="150">
                <c:v>1.2200500000000001</c:v>
              </c:pt>
              <c:pt idx="151">
                <c:v>1.3028</c:v>
              </c:pt>
              <c:pt idx="152">
                <c:v>1.3150999999999999</c:v>
              </c:pt>
              <c:pt idx="153">
                <c:v>1.4218999999999999</c:v>
              </c:pt>
              <c:pt idx="154">
                <c:v>1.42195</c:v>
              </c:pt>
              <c:pt idx="155">
                <c:v>1.4221999999999999</c:v>
              </c:pt>
              <c:pt idx="156">
                <c:v>1.42225</c:v>
              </c:pt>
              <c:pt idx="157">
                <c:v>1.4233</c:v>
              </c:pt>
              <c:pt idx="158">
                <c:v>1.4259999999999999</c:v>
              </c:pt>
              <c:pt idx="159">
                <c:v>1.4272</c:v>
              </c:pt>
              <c:pt idx="160">
                <c:v>1.4298999999999999</c:v>
              </c:pt>
              <c:pt idx="161">
                <c:v>1.43845</c:v>
              </c:pt>
              <c:pt idx="162">
                <c:v>1.4384999999999999</c:v>
              </c:pt>
              <c:pt idx="163">
                <c:v>1.4390499999999999</c:v>
              </c:pt>
              <c:pt idx="164">
                <c:v>1.4391</c:v>
              </c:pt>
              <c:pt idx="165">
                <c:v>1.4393499999999999</c:v>
              </c:pt>
              <c:pt idx="166">
                <c:v>1.4394</c:v>
              </c:pt>
              <c:pt idx="167">
                <c:v>1.5438000000000001</c:v>
              </c:pt>
              <c:pt idx="168">
                <c:v>1.6537999999999999</c:v>
              </c:pt>
              <c:pt idx="169">
                <c:v>1.6540999999999999</c:v>
              </c:pt>
              <c:pt idx="170">
                <c:v>1.7857499999999999</c:v>
              </c:pt>
              <c:pt idx="171">
                <c:v>1.8526499999999999</c:v>
              </c:pt>
              <c:pt idx="172">
                <c:v>1.8527</c:v>
              </c:pt>
              <c:pt idx="173">
                <c:v>1.8547499999999999</c:v>
              </c:pt>
              <c:pt idx="174">
                <c:v>1.8653</c:v>
              </c:pt>
              <c:pt idx="175">
                <c:v>1.8653500000000001</c:v>
              </c:pt>
              <c:pt idx="176">
                <c:v>2.0084</c:v>
              </c:pt>
              <c:pt idx="177">
                <c:v>2.0648</c:v>
              </c:pt>
              <c:pt idx="178">
                <c:v>2.0894499999999998</c:v>
              </c:pt>
              <c:pt idx="179">
                <c:v>2.0895000000000001</c:v>
              </c:pt>
              <c:pt idx="180">
                <c:v>2.0900500000000002</c:v>
              </c:pt>
              <c:pt idx="181">
                <c:v>2.0912999999999999</c:v>
              </c:pt>
              <c:pt idx="182">
                <c:v>2.0924999999999998</c:v>
              </c:pt>
              <c:pt idx="183">
                <c:v>2.1150500000000001</c:v>
              </c:pt>
              <c:pt idx="184">
                <c:v>2.1873999999999998</c:v>
              </c:pt>
              <c:pt idx="185">
                <c:v>2.1877</c:v>
              </c:pt>
              <c:pt idx="186">
                <c:v>2.1880000000000002</c:v>
              </c:pt>
              <c:pt idx="187">
                <c:v>2.1886000000000001</c:v>
              </c:pt>
              <c:pt idx="188">
                <c:v>2.1892</c:v>
              </c:pt>
              <c:pt idx="189">
                <c:v>2.2211500000000002</c:v>
              </c:pt>
              <c:pt idx="190">
                <c:v>2.3018999999999998</c:v>
              </c:pt>
              <c:pt idx="191">
                <c:v>2.4184999999999999</c:v>
              </c:pt>
              <c:pt idx="192">
                <c:v>2.4185500000000002</c:v>
              </c:pt>
              <c:pt idx="193">
                <c:v>2.4188000000000001</c:v>
              </c:pt>
              <c:pt idx="194">
                <c:v>2.4188499999999999</c:v>
              </c:pt>
              <c:pt idx="195">
                <c:v>2.4191500000000001</c:v>
              </c:pt>
              <c:pt idx="196">
                <c:v>2.6522000000000001</c:v>
              </c:pt>
              <c:pt idx="197">
                <c:v>2.65245</c:v>
              </c:pt>
              <c:pt idx="198">
                <c:v>2.6527500000000002</c:v>
              </c:pt>
              <c:pt idx="199">
                <c:v>2.7481499999999999</c:v>
              </c:pt>
              <c:pt idx="200">
                <c:v>2.7572999999999999</c:v>
              </c:pt>
              <c:pt idx="201">
                <c:v>2.7573500000000002</c:v>
              </c:pt>
              <c:pt idx="202">
                <c:v>2.7578999999999998</c:v>
              </c:pt>
              <c:pt idx="203">
                <c:v>2.7579500000000001</c:v>
              </c:pt>
              <c:pt idx="204">
                <c:v>2.98075</c:v>
              </c:pt>
              <c:pt idx="205">
                <c:v>3.0768499999999999</c:v>
              </c:pt>
              <c:pt idx="206">
                <c:v>3.2775500000000002</c:v>
              </c:pt>
              <c:pt idx="207">
                <c:v>3.3003999999999998</c:v>
              </c:pt>
              <c:pt idx="208">
                <c:v>3.4058999999999999</c:v>
              </c:pt>
              <c:pt idx="209">
                <c:v>3.5200999999999998</c:v>
              </c:pt>
              <c:pt idx="210">
                <c:v>3.5204</c:v>
              </c:pt>
              <c:pt idx="211">
                <c:v>3.5206499999999998</c:v>
              </c:pt>
              <c:pt idx="212">
                <c:v>3.52095</c:v>
              </c:pt>
              <c:pt idx="213">
                <c:v>3.6348500000000001</c:v>
              </c:pt>
              <c:pt idx="214">
                <c:v>3.6351499999999999</c:v>
              </c:pt>
              <c:pt idx="215">
                <c:v>3.6357499999999998</c:v>
              </c:pt>
              <c:pt idx="216">
                <c:v>3.6358000000000001</c:v>
              </c:pt>
              <c:pt idx="217">
                <c:v>3.6387499999999999</c:v>
              </c:pt>
              <c:pt idx="218">
                <c:v>3.6454</c:v>
              </c:pt>
              <c:pt idx="219">
                <c:v>3.6472000000000002</c:v>
              </c:pt>
              <c:pt idx="220">
                <c:v>3.6484000000000001</c:v>
              </c:pt>
              <c:pt idx="221">
                <c:v>3.7332999999999998</c:v>
              </c:pt>
              <c:pt idx="222">
                <c:v>3.7370000000000001</c:v>
              </c:pt>
              <c:pt idx="223">
                <c:v>3.73705</c:v>
              </c:pt>
              <c:pt idx="224">
                <c:v>3.7372999999999998</c:v>
              </c:pt>
              <c:pt idx="225">
                <c:v>3.7373500000000002</c:v>
              </c:pt>
              <c:pt idx="226">
                <c:v>3.77705</c:v>
              </c:pt>
              <c:pt idx="227">
                <c:v>3.8491</c:v>
              </c:pt>
              <c:pt idx="228">
                <c:v>3.8491499999999998</c:v>
              </c:pt>
              <c:pt idx="229">
                <c:v>3.8493499999999998</c:v>
              </c:pt>
              <c:pt idx="230">
                <c:v>4.0609000000000002</c:v>
              </c:pt>
              <c:pt idx="231">
                <c:v>4.0609000000000002</c:v>
              </c:pt>
              <c:pt idx="232">
                <c:v>4.0880000000000001</c:v>
              </c:pt>
              <c:pt idx="233">
                <c:v>4.1912000000000003</c:v>
              </c:pt>
              <c:pt idx="234">
                <c:v>4.2683499999999999</c:v>
              </c:pt>
              <c:pt idx="235">
                <c:v>4.3968499999999997</c:v>
              </c:pt>
              <c:pt idx="236">
                <c:v>4.3968999999999996</c:v>
              </c:pt>
              <c:pt idx="237">
                <c:v>4.4107000000000003</c:v>
              </c:pt>
              <c:pt idx="238">
                <c:v>4.4764499999999998</c:v>
              </c:pt>
              <c:pt idx="239">
                <c:v>4.4818499999999997</c:v>
              </c:pt>
              <c:pt idx="240">
                <c:v>4.4915000000000003</c:v>
              </c:pt>
              <c:pt idx="241">
                <c:v>4.5402500000000003</c:v>
              </c:pt>
              <c:pt idx="242">
                <c:v>4.6130000000000004</c:v>
              </c:pt>
              <c:pt idx="243">
                <c:v>4.6135999999999999</c:v>
              </c:pt>
              <c:pt idx="244">
                <c:v>4.6150000000000002</c:v>
              </c:pt>
              <c:pt idx="245">
                <c:v>4.6150000000000002</c:v>
              </c:pt>
              <c:pt idx="246">
                <c:v>4.6231499999999999</c:v>
              </c:pt>
              <c:pt idx="247">
                <c:v>4.6231499999999999</c:v>
              </c:pt>
              <c:pt idx="248">
                <c:v>4.6426999999999996</c:v>
              </c:pt>
              <c:pt idx="249">
                <c:v>4.6436000000000002</c:v>
              </c:pt>
              <c:pt idx="250">
                <c:v>4.6475</c:v>
              </c:pt>
              <c:pt idx="251">
                <c:v>4.6475</c:v>
              </c:pt>
              <c:pt idx="252">
                <c:v>4.6475</c:v>
              </c:pt>
              <c:pt idx="253">
                <c:v>4.7023999999999999</c:v>
              </c:pt>
              <c:pt idx="254">
                <c:v>4.7205000000000004</c:v>
              </c:pt>
              <c:pt idx="255">
                <c:v>4.7205000000000004</c:v>
              </c:pt>
              <c:pt idx="256">
                <c:v>4.7207499999999998</c:v>
              </c:pt>
              <c:pt idx="257">
                <c:v>4.7207499999999998</c:v>
              </c:pt>
              <c:pt idx="258">
                <c:v>4.7298</c:v>
              </c:pt>
              <c:pt idx="259">
                <c:v>4.7375999999999996</c:v>
              </c:pt>
              <c:pt idx="260">
                <c:v>4.7376500000000004</c:v>
              </c:pt>
              <c:pt idx="261">
                <c:v>4.7376500000000004</c:v>
              </c:pt>
              <c:pt idx="262">
                <c:v>4.7577999999999996</c:v>
              </c:pt>
              <c:pt idx="263">
                <c:v>4.7591000000000001</c:v>
              </c:pt>
              <c:pt idx="264">
                <c:v>4.7636000000000003</c:v>
              </c:pt>
              <c:pt idx="265">
                <c:v>4.7652999999999999</c:v>
              </c:pt>
              <c:pt idx="266">
                <c:v>4.7675000000000001</c:v>
              </c:pt>
              <c:pt idx="267">
                <c:v>4.8289999999999997</c:v>
              </c:pt>
              <c:pt idx="268">
                <c:v>4.8467000000000002</c:v>
              </c:pt>
              <c:pt idx="269">
                <c:v>4.8497000000000003</c:v>
              </c:pt>
              <c:pt idx="270">
                <c:v>4.8497500000000002</c:v>
              </c:pt>
              <c:pt idx="271">
                <c:v>4.8499999999999996</c:v>
              </c:pt>
              <c:pt idx="272">
                <c:v>4.8500500000000004</c:v>
              </c:pt>
              <c:pt idx="273">
                <c:v>4.8509000000000002</c:v>
              </c:pt>
              <c:pt idx="274">
                <c:v>4.8512000000000004</c:v>
              </c:pt>
              <c:pt idx="275">
                <c:v>4.8512500000000003</c:v>
              </c:pt>
              <c:pt idx="276">
                <c:v>4.8560999999999996</c:v>
              </c:pt>
              <c:pt idx="277">
                <c:v>4.8656499999999996</c:v>
              </c:pt>
              <c:pt idx="278">
                <c:v>4.9337999999999997</c:v>
              </c:pt>
              <c:pt idx="279">
                <c:v>4.9362000000000004</c:v>
              </c:pt>
              <c:pt idx="280">
                <c:v>4.9394999999999998</c:v>
              </c:pt>
              <c:pt idx="281">
                <c:v>4.9398499999999999</c:v>
              </c:pt>
              <c:pt idx="282">
                <c:v>4.94015</c:v>
              </c:pt>
              <c:pt idx="283">
                <c:v>4.9407500000000004</c:v>
              </c:pt>
              <c:pt idx="284">
                <c:v>4.9416000000000002</c:v>
              </c:pt>
              <c:pt idx="285">
                <c:v>4.9419000000000004</c:v>
              </c:pt>
              <c:pt idx="286">
                <c:v>4.9436999999999998</c:v>
              </c:pt>
              <c:pt idx="287">
                <c:v>4.9437499999999996</c:v>
              </c:pt>
              <c:pt idx="288">
                <c:v>4.9479499999999996</c:v>
              </c:pt>
              <c:pt idx="289">
                <c:v>4.9494499999999997</c:v>
              </c:pt>
              <c:pt idx="290">
                <c:v>4.9530500000000002</c:v>
              </c:pt>
              <c:pt idx="291">
                <c:v>4.9536499999999997</c:v>
              </c:pt>
              <c:pt idx="292">
                <c:v>4.9558999999999997</c:v>
              </c:pt>
              <c:pt idx="293">
                <c:v>4.9564500000000002</c:v>
              </c:pt>
              <c:pt idx="294">
                <c:v>4.9579000000000004</c:v>
              </c:pt>
              <c:pt idx="295">
                <c:v>4.9610000000000003</c:v>
              </c:pt>
              <c:pt idx="296">
                <c:v>4.9615999999999998</c:v>
              </c:pt>
              <c:pt idx="297">
                <c:v>4.9617000000000004</c:v>
              </c:pt>
              <c:pt idx="298">
                <c:v>4.9620499999999996</c:v>
              </c:pt>
              <c:pt idx="299">
                <c:v>4.9621000000000004</c:v>
              </c:pt>
              <c:pt idx="300">
                <c:v>4.9683999999999999</c:v>
              </c:pt>
              <c:pt idx="301">
                <c:v>4.9691000000000001</c:v>
              </c:pt>
              <c:pt idx="302">
                <c:v>4.9736000000000002</c:v>
              </c:pt>
              <c:pt idx="303">
                <c:v>4.9852999999999996</c:v>
              </c:pt>
              <c:pt idx="304">
                <c:v>5.0353500000000002</c:v>
              </c:pt>
              <c:pt idx="305">
                <c:v>5.0530999999999997</c:v>
              </c:pt>
              <c:pt idx="306">
                <c:v>5.0579499999999999</c:v>
              </c:pt>
              <c:pt idx="307">
                <c:v>5.0583999999999998</c:v>
              </c:pt>
              <c:pt idx="308">
                <c:v>5.0585000000000004</c:v>
              </c:pt>
              <c:pt idx="309">
                <c:v>5.0585500000000003</c:v>
              </c:pt>
              <c:pt idx="310">
                <c:v>5.05945</c:v>
              </c:pt>
              <c:pt idx="311">
                <c:v>5.0597000000000003</c:v>
              </c:pt>
              <c:pt idx="312">
                <c:v>5.0597500000000002</c:v>
              </c:pt>
              <c:pt idx="313">
                <c:v>5.0681500000000002</c:v>
              </c:pt>
              <c:pt idx="314">
                <c:v>5.0682</c:v>
              </c:pt>
              <c:pt idx="315">
                <c:v>5.0682499999999999</c:v>
              </c:pt>
              <c:pt idx="316">
                <c:v>5.0691499999999996</c:v>
              </c:pt>
              <c:pt idx="317">
                <c:v>5.0700500000000002</c:v>
              </c:pt>
              <c:pt idx="318">
                <c:v>5.0700500000000002</c:v>
              </c:pt>
              <c:pt idx="319">
                <c:v>5.0834999999999999</c:v>
              </c:pt>
              <c:pt idx="320">
                <c:v>5.0834999999999999</c:v>
              </c:pt>
              <c:pt idx="321">
                <c:v>5.0838000000000001</c:v>
              </c:pt>
              <c:pt idx="322">
                <c:v>5.0841000000000003</c:v>
              </c:pt>
              <c:pt idx="323">
                <c:v>5.0895999999999999</c:v>
              </c:pt>
              <c:pt idx="324">
                <c:v>5.0959500000000002</c:v>
              </c:pt>
              <c:pt idx="325">
                <c:v>5.0976499999999998</c:v>
              </c:pt>
              <c:pt idx="326">
                <c:v>5.1519500000000003</c:v>
              </c:pt>
              <c:pt idx="327">
                <c:v>5.16465</c:v>
              </c:pt>
              <c:pt idx="328">
                <c:v>5.1676500000000001</c:v>
              </c:pt>
              <c:pt idx="329">
                <c:v>5.1748000000000003</c:v>
              </c:pt>
              <c:pt idx="330">
                <c:v>5.1749000000000001</c:v>
              </c:pt>
              <c:pt idx="331">
                <c:v>5.1755000000000004</c:v>
              </c:pt>
              <c:pt idx="332">
                <c:v>5.1755000000000004</c:v>
              </c:pt>
              <c:pt idx="333">
                <c:v>5.1773499999999997</c:v>
              </c:pt>
              <c:pt idx="334">
                <c:v>5.1776499999999999</c:v>
              </c:pt>
              <c:pt idx="335">
                <c:v>5.1788499999999997</c:v>
              </c:pt>
              <c:pt idx="336">
                <c:v>5.1824500000000002</c:v>
              </c:pt>
              <c:pt idx="337">
                <c:v>5.1842499999999996</c:v>
              </c:pt>
              <c:pt idx="338">
                <c:v>5.19055</c:v>
              </c:pt>
              <c:pt idx="339">
                <c:v>5.2565</c:v>
              </c:pt>
              <c:pt idx="340">
                <c:v>5.2736999999999998</c:v>
              </c:pt>
              <c:pt idx="341">
                <c:v>5.274</c:v>
              </c:pt>
              <c:pt idx="342">
                <c:v>5.2758000000000003</c:v>
              </c:pt>
              <c:pt idx="343">
                <c:v>5.2793999999999999</c:v>
              </c:pt>
              <c:pt idx="344">
                <c:v>5.28</c:v>
              </c:pt>
              <c:pt idx="345">
                <c:v>5.2832999999999997</c:v>
              </c:pt>
              <c:pt idx="346">
                <c:v>5.2847999999999997</c:v>
              </c:pt>
              <c:pt idx="347">
                <c:v>5.2850999999999999</c:v>
              </c:pt>
              <c:pt idx="348">
                <c:v>5.2854000000000001</c:v>
              </c:pt>
              <c:pt idx="349">
                <c:v>5.2869000000000002</c:v>
              </c:pt>
              <c:pt idx="350">
                <c:v>5.28695</c:v>
              </c:pt>
              <c:pt idx="351">
                <c:v>5.2899000000000003</c:v>
              </c:pt>
              <c:pt idx="352">
                <c:v>5.2923</c:v>
              </c:pt>
              <c:pt idx="353">
                <c:v>5.2949999999999999</c:v>
              </c:pt>
              <c:pt idx="354">
                <c:v>5.2950499999999998</c:v>
              </c:pt>
              <c:pt idx="355">
                <c:v>5.3151999999999999</c:v>
              </c:pt>
              <c:pt idx="356">
                <c:v>5.3155000000000001</c:v>
              </c:pt>
              <c:pt idx="357">
                <c:v>5.3158000000000003</c:v>
              </c:pt>
              <c:pt idx="358">
                <c:v>5.3698499999999996</c:v>
              </c:pt>
              <c:pt idx="359">
                <c:v>5.3710000000000004</c:v>
              </c:pt>
              <c:pt idx="360">
                <c:v>5.3712999999999997</c:v>
              </c:pt>
              <c:pt idx="361">
                <c:v>5.3715999999999999</c:v>
              </c:pt>
              <c:pt idx="362">
                <c:v>5.3848000000000003</c:v>
              </c:pt>
              <c:pt idx="363">
                <c:v>5.3916000000000004</c:v>
              </c:pt>
              <c:pt idx="364">
                <c:v>5.3953499999999996</c:v>
              </c:pt>
              <c:pt idx="365">
                <c:v>5.3963999999999999</c:v>
              </c:pt>
              <c:pt idx="366">
                <c:v>5.3986499999999999</c:v>
              </c:pt>
              <c:pt idx="367">
                <c:v>5.4144500000000004</c:v>
              </c:pt>
              <c:pt idx="368">
                <c:v>5.49695</c:v>
              </c:pt>
              <c:pt idx="369">
                <c:v>5.5027499999999998</c:v>
              </c:pt>
              <c:pt idx="370">
                <c:v>5.5029500000000002</c:v>
              </c:pt>
              <c:pt idx="371">
                <c:v>5.5029500000000002</c:v>
              </c:pt>
              <c:pt idx="372">
                <c:v>5.5065999999999997</c:v>
              </c:pt>
              <c:pt idx="373">
                <c:v>5.5094500000000002</c:v>
              </c:pt>
              <c:pt idx="374">
                <c:v>5.51715</c:v>
              </c:pt>
              <c:pt idx="375">
                <c:v>5.5237999999999996</c:v>
              </c:pt>
              <c:pt idx="376">
                <c:v>5.5309999999999997</c:v>
              </c:pt>
              <c:pt idx="377">
                <c:v>5.59375</c:v>
              </c:pt>
              <c:pt idx="378">
                <c:v>5.5943500000000004</c:v>
              </c:pt>
              <c:pt idx="379">
                <c:v>5.5954499999999996</c:v>
              </c:pt>
              <c:pt idx="380">
                <c:v>5.6005500000000001</c:v>
              </c:pt>
              <c:pt idx="381">
                <c:v>5.6017999999999999</c:v>
              </c:pt>
              <c:pt idx="382">
                <c:v>5.6018999999999997</c:v>
              </c:pt>
              <c:pt idx="383">
                <c:v>5.6353999999999997</c:v>
              </c:pt>
              <c:pt idx="384">
                <c:v>5.6360000000000001</c:v>
              </c:pt>
              <c:pt idx="385">
                <c:v>5.6448499999999999</c:v>
              </c:pt>
              <c:pt idx="386">
                <c:v>5.7070499999999997</c:v>
              </c:pt>
              <c:pt idx="387">
                <c:v>5.7090500000000004</c:v>
              </c:pt>
              <c:pt idx="388">
                <c:v>5.7111499999999999</c:v>
              </c:pt>
              <c:pt idx="389">
                <c:v>5.7111499999999999</c:v>
              </c:pt>
              <c:pt idx="390">
                <c:v>5.7252999999999998</c:v>
              </c:pt>
              <c:pt idx="391">
                <c:v>5.7262000000000004</c:v>
              </c:pt>
              <c:pt idx="392">
                <c:v>5.7328999999999999</c:v>
              </c:pt>
              <c:pt idx="393">
                <c:v>5.7584</c:v>
              </c:pt>
              <c:pt idx="394">
                <c:v>5.8117999999999999</c:v>
              </c:pt>
              <c:pt idx="395">
                <c:v>5.8124000000000002</c:v>
              </c:pt>
              <c:pt idx="396">
                <c:v>5.8140000000000001</c:v>
              </c:pt>
              <c:pt idx="397">
                <c:v>5.8252499999999996</c:v>
              </c:pt>
              <c:pt idx="398">
                <c:v>5.8253000000000004</c:v>
              </c:pt>
              <c:pt idx="399">
                <c:v>5.8253500000000003</c:v>
              </c:pt>
              <c:pt idx="400">
                <c:v>5.8254000000000001</c:v>
              </c:pt>
              <c:pt idx="401">
                <c:v>5.8299500000000002</c:v>
              </c:pt>
              <c:pt idx="402">
                <c:v>5.8301499999999997</c:v>
              </c:pt>
              <c:pt idx="403">
                <c:v>5.8307500000000001</c:v>
              </c:pt>
              <c:pt idx="404">
                <c:v>5.8323499999999999</c:v>
              </c:pt>
              <c:pt idx="405">
                <c:v>5.8380999999999998</c:v>
              </c:pt>
              <c:pt idx="406">
                <c:v>5.8418999999999999</c:v>
              </c:pt>
              <c:pt idx="407">
                <c:v>5.8444000000000003</c:v>
              </c:pt>
              <c:pt idx="408">
                <c:v>5.8478000000000003</c:v>
              </c:pt>
              <c:pt idx="409">
                <c:v>5.8506999999999998</c:v>
              </c:pt>
              <c:pt idx="410">
                <c:v>5.9173499999999999</c:v>
              </c:pt>
              <c:pt idx="411">
                <c:v>5.9260000000000002</c:v>
              </c:pt>
              <c:pt idx="412">
                <c:v>5.9308500000000004</c:v>
              </c:pt>
              <c:pt idx="413">
                <c:v>5.9388500000000004</c:v>
              </c:pt>
              <c:pt idx="414">
                <c:v>5.9389000000000003</c:v>
              </c:pt>
              <c:pt idx="415">
                <c:v>5.94435</c:v>
              </c:pt>
              <c:pt idx="416">
                <c:v>5.9443999999999999</c:v>
              </c:pt>
              <c:pt idx="417">
                <c:v>5.9482499999999998</c:v>
              </c:pt>
              <c:pt idx="418">
                <c:v>5.9482999999999997</c:v>
              </c:pt>
              <c:pt idx="419">
                <c:v>5.9538000000000002</c:v>
              </c:pt>
              <c:pt idx="420">
                <c:v>5.9542999999999999</c:v>
              </c:pt>
              <c:pt idx="421">
                <c:v>5.96</c:v>
              </c:pt>
              <c:pt idx="422">
                <c:v>5.9649000000000001</c:v>
              </c:pt>
              <c:pt idx="423">
                <c:v>6.0170000000000003</c:v>
              </c:pt>
              <c:pt idx="424">
                <c:v>6.0362999999999998</c:v>
              </c:pt>
              <c:pt idx="425">
                <c:v>6.03775</c:v>
              </c:pt>
              <c:pt idx="426">
                <c:v>6.0468000000000002</c:v>
              </c:pt>
              <c:pt idx="427">
                <c:v>6.0468500000000001</c:v>
              </c:pt>
              <c:pt idx="428">
                <c:v>6.0568</c:v>
              </c:pt>
              <c:pt idx="429">
                <c:v>6.06135</c:v>
              </c:pt>
              <c:pt idx="430">
                <c:v>6.0641499999999997</c:v>
              </c:pt>
              <c:pt idx="431">
                <c:v>6.0641999999999996</c:v>
              </c:pt>
              <c:pt idx="432">
                <c:v>6.15015</c:v>
              </c:pt>
              <c:pt idx="433">
                <c:v>6.1504500000000002</c:v>
              </c:pt>
              <c:pt idx="434">
                <c:v>6.1543999999999999</c:v>
              </c:pt>
              <c:pt idx="435">
                <c:v>6.1555499999999999</c:v>
              </c:pt>
              <c:pt idx="436">
                <c:v>6.1555999999999997</c:v>
              </c:pt>
              <c:pt idx="437">
                <c:v>6.1769999999999996</c:v>
              </c:pt>
              <c:pt idx="438">
                <c:v>6.1869500000000004</c:v>
              </c:pt>
              <c:pt idx="439">
                <c:v>6.1874500000000001</c:v>
              </c:pt>
              <c:pt idx="440">
                <c:v>6.2580999999999998</c:v>
              </c:pt>
              <c:pt idx="441">
                <c:v>6.2608499999999996</c:v>
              </c:pt>
              <c:pt idx="442">
                <c:v>6.2643500000000003</c:v>
              </c:pt>
            </c:numLit>
          </c:xVal>
          <c:yVal>
            <c:numLit>
              <c:formatCode>General</c:formatCode>
              <c:ptCount val="1277"/>
              <c:pt idx="0">
                <c:v>0.23252042456051225</c:v>
              </c:pt>
              <c:pt idx="1">
                <c:v>0.15755770148441683</c:v>
              </c:pt>
              <c:pt idx="2">
                <c:v>0.15295008027783666</c:v>
              </c:pt>
              <c:pt idx="3">
                <c:v>0.15027515774814698</c:v>
              </c:pt>
              <c:pt idx="4">
                <c:v>0.14990504227192455</c:v>
              </c:pt>
              <c:pt idx="5">
                <c:v>0.14991462199240696</c:v>
              </c:pt>
              <c:pt idx="6">
                <c:v>0.15002458402972726</c:v>
              </c:pt>
              <c:pt idx="7">
                <c:v>0.149754470391147</c:v>
              </c:pt>
              <c:pt idx="8">
                <c:v>0.14978435711637547</c:v>
              </c:pt>
              <c:pt idx="9">
                <c:v>0.15004413167920055</c:v>
              </c:pt>
              <c:pt idx="10">
                <c:v>0.14696147499156412</c:v>
              </c:pt>
              <c:pt idx="11">
                <c:v>0.14594157130000535</c:v>
              </c:pt>
              <c:pt idx="12">
                <c:v>0.14687158015363336</c:v>
              </c:pt>
              <c:pt idx="13">
                <c:v>0.14635164022589045</c:v>
              </c:pt>
              <c:pt idx="14">
                <c:v>0.14583171224140529</c:v>
              </c:pt>
              <c:pt idx="15">
                <c:v>0.14518671441099618</c:v>
              </c:pt>
              <c:pt idx="16">
                <c:v>0.14546679867130233</c:v>
              </c:pt>
              <c:pt idx="17">
                <c:v>0.14558686145340916</c:v>
              </c:pt>
              <c:pt idx="18">
                <c:v>0.14549698401826142</c:v>
              </c:pt>
              <c:pt idx="19">
                <c:v>0.14495702199956181</c:v>
              </c:pt>
              <c:pt idx="20">
                <c:v>0.14538704148595838</c:v>
              </c:pt>
              <c:pt idx="21">
                <c:v>0.14301508754109823</c:v>
              </c:pt>
              <c:pt idx="22">
                <c:v>0.14203605643638198</c:v>
              </c:pt>
              <c:pt idx="23">
                <c:v>0.14176617922617399</c:v>
              </c:pt>
              <c:pt idx="24">
                <c:v>0.14118626124864955</c:v>
              </c:pt>
              <c:pt idx="25">
                <c:v>0.14019630230584745</c:v>
              </c:pt>
              <c:pt idx="26">
                <c:v>0.14095654934102186</c:v>
              </c:pt>
              <c:pt idx="27">
                <c:v>9.6334874760569622E-2</c:v>
              </c:pt>
              <c:pt idx="28">
                <c:v>9.579485809303806E-2</c:v>
              </c:pt>
              <c:pt idx="29">
                <c:v>9.5554839265175801E-2</c:v>
              </c:pt>
              <c:pt idx="30">
                <c:v>9.6014818274286651E-2</c:v>
              </c:pt>
              <c:pt idx="31">
                <c:v>9.7679317062335347E-2</c:v>
              </c:pt>
              <c:pt idx="32">
                <c:v>9.5679317061927893E-2</c:v>
              </c:pt>
              <c:pt idx="33">
                <c:v>9.3734312733893987E-2</c:v>
              </c:pt>
              <c:pt idx="34">
                <c:v>9.5454295271657594E-2</c:v>
              </c:pt>
              <c:pt idx="35">
                <c:v>9.6009290865376157E-2</c:v>
              </c:pt>
              <c:pt idx="36">
                <c:v>9.4814241407824018E-2</c:v>
              </c:pt>
              <c:pt idx="37">
                <c:v>9.4263766408599015E-2</c:v>
              </c:pt>
              <c:pt idx="38">
                <c:v>9.5318760423497823E-2</c:v>
              </c:pt>
              <c:pt idx="39">
                <c:v>9.4893730266011667E-2</c:v>
              </c:pt>
              <c:pt idx="40">
                <c:v>9.5013580069034084E-2</c:v>
              </c:pt>
              <c:pt idx="41">
                <c:v>9.5173365765924833E-2</c:v>
              </c:pt>
              <c:pt idx="42">
                <c:v>9.4053252577885688E-2</c:v>
              </c:pt>
              <c:pt idx="43">
                <c:v>9.5508245370322847E-2</c:v>
              </c:pt>
              <c:pt idx="44">
                <c:v>9.5158021787321551E-2</c:v>
              </c:pt>
              <c:pt idx="45">
                <c:v>9.4957531834685041E-2</c:v>
              </c:pt>
              <c:pt idx="46">
                <c:v>9.4919439142918574E-2</c:v>
              </c:pt>
              <c:pt idx="47">
                <c:v>9.5298091423426698E-2</c:v>
              </c:pt>
              <c:pt idx="48">
                <c:v>9.5087821602150194E-2</c:v>
              </c:pt>
              <c:pt idx="49">
                <c:v>9.5007453371256489E-2</c:v>
              </c:pt>
              <c:pt idx="50">
                <c:v>9.0969199829722333E-2</c:v>
              </c:pt>
              <c:pt idx="51">
                <c:v>9.0358507665273577E-2</c:v>
              </c:pt>
              <c:pt idx="52">
                <c:v>9.0576444694744032E-2</c:v>
              </c:pt>
              <c:pt idx="53">
                <c:v>9.0635938034801605E-2</c:v>
              </c:pt>
              <c:pt idx="54">
                <c:v>8.9541514388265048E-2</c:v>
              </c:pt>
              <c:pt idx="55">
                <c:v>8.9849631636571475E-2</c:v>
              </c:pt>
              <c:pt idx="56">
                <c:v>9.0579359740774829E-2</c:v>
              </c:pt>
              <c:pt idx="57">
                <c:v>9.007844810460372E-2</c:v>
              </c:pt>
              <c:pt idx="58">
                <c:v>8.9592612606747155E-2</c:v>
              </c:pt>
              <c:pt idx="59">
                <c:v>9.0247564258124802E-2</c:v>
              </c:pt>
              <c:pt idx="60">
                <c:v>8.9536690384487805E-2</c:v>
              </c:pt>
              <c:pt idx="61">
                <c:v>9.0586947184669891E-2</c:v>
              </c:pt>
              <c:pt idx="62">
                <c:v>8.9739795456501861E-2</c:v>
              </c:pt>
              <c:pt idx="63">
                <c:v>8.5816535434419458E-2</c:v>
              </c:pt>
              <c:pt idx="64">
                <c:v>8.6575464793692422E-2</c:v>
              </c:pt>
              <c:pt idx="65">
                <c:v>8.6482556295840313E-2</c:v>
              </c:pt>
              <c:pt idx="66">
                <c:v>8.5747273214431374E-2</c:v>
              </c:pt>
              <c:pt idx="67">
                <c:v>8.7002178804797714E-2</c:v>
              </c:pt>
              <c:pt idx="68">
                <c:v>8.666104386217105E-2</c:v>
              </c:pt>
              <c:pt idx="69">
                <c:v>8.6708190324034901E-2</c:v>
              </c:pt>
              <c:pt idx="70">
                <c:v>8.7219606646746994E-2</c:v>
              </c:pt>
              <c:pt idx="71">
                <c:v>8.5403884785698422E-2</c:v>
              </c:pt>
              <c:pt idx="72">
                <c:v>8.3207784171647481E-2</c:v>
              </c:pt>
              <c:pt idx="73">
                <c:v>8.3133762740589034E-2</c:v>
              </c:pt>
              <c:pt idx="74">
                <c:v>8.2782210383412644E-2</c:v>
              </c:pt>
              <c:pt idx="75">
                <c:v>8.3711277463761974E-2</c:v>
              </c:pt>
              <c:pt idx="76">
                <c:v>8.1884947775524797E-2</c:v>
              </c:pt>
              <c:pt idx="77">
                <c:v>8.1528259457627233E-2</c:v>
              </c:pt>
              <c:pt idx="78">
                <c:v>8.1101169851411276E-2</c:v>
              </c:pt>
              <c:pt idx="79">
                <c:v>8.1429801186019946E-2</c:v>
              </c:pt>
              <c:pt idx="80">
                <c:v>8.3141831091696095E-2</c:v>
              </c:pt>
              <c:pt idx="81">
                <c:v>8.2756653714239292E-2</c:v>
              </c:pt>
              <c:pt idx="82">
                <c:v>8.5000048844571824E-2</c:v>
              </c:pt>
              <c:pt idx="83">
                <c:v>8.4328634857475285E-2</c:v>
              </c:pt>
              <c:pt idx="84">
                <c:v>8.2810917567708822E-2</c:v>
              </c:pt>
              <c:pt idx="85">
                <c:v>8.4467945480863588E-2</c:v>
              </c:pt>
              <c:pt idx="86">
                <c:v>8.0993948976527272E-2</c:v>
              </c:pt>
              <c:pt idx="87">
                <c:v>7.9302970065814993E-2</c:v>
              </c:pt>
              <c:pt idx="88">
                <c:v>7.829953141943799E-2</c:v>
              </c:pt>
              <c:pt idx="89">
                <c:v>7.9354104842336917E-2</c:v>
              </c:pt>
              <c:pt idx="90">
                <c:v>7.8455283930291886E-2</c:v>
              </c:pt>
              <c:pt idx="91">
                <c:v>7.6969813841114926E-2</c:v>
              </c:pt>
              <c:pt idx="92">
                <c:v>7.1823620345331574E-2</c:v>
              </c:pt>
              <c:pt idx="93">
                <c:v>7.1550273205406495E-2</c:v>
              </c:pt>
              <c:pt idx="94">
                <c:v>7.16424944731609E-2</c:v>
              </c:pt>
              <c:pt idx="95">
                <c:v>7.1196927094258219E-2</c:v>
              </c:pt>
              <c:pt idx="96">
                <c:v>7.1186762885506183E-2</c:v>
              </c:pt>
              <c:pt idx="97">
                <c:v>7.0763759752060687E-2</c:v>
              </c:pt>
              <c:pt idx="98">
                <c:v>7.0277676832511085E-2</c:v>
              </c:pt>
              <c:pt idx="99">
                <c:v>6.8150784909474849E-2</c:v>
              </c:pt>
              <c:pt idx="100">
                <c:v>6.8254521503629373E-2</c:v>
              </c:pt>
              <c:pt idx="101">
                <c:v>6.8371807277023522E-2</c:v>
              </c:pt>
              <c:pt idx="102">
                <c:v>6.8810055861517019E-2</c:v>
              </c:pt>
              <c:pt idx="103">
                <c:v>6.6478366677685946E-2</c:v>
              </c:pt>
              <c:pt idx="104">
                <c:v>6.4803359525558907E-2</c:v>
              </c:pt>
              <c:pt idx="105">
                <c:v>6.5453337511254067E-2</c:v>
              </c:pt>
              <c:pt idx="106">
                <c:v>6.4507501878846435E-2</c:v>
              </c:pt>
              <c:pt idx="107">
                <c:v>6.6103305222108749E-2</c:v>
              </c:pt>
              <c:pt idx="108">
                <c:v>6.7157468733688511E-2</c:v>
              </c:pt>
              <c:pt idx="109">
                <c:v>6.6428285219563982E-2</c:v>
              </c:pt>
              <c:pt idx="110">
                <c:v>6.4403209798813948E-2</c:v>
              </c:pt>
              <c:pt idx="111">
                <c:v>6.2457371592290804E-2</c:v>
              </c:pt>
              <c:pt idx="112">
                <c:v>6.3728179515737213E-2</c:v>
              </c:pt>
              <c:pt idx="113">
                <c:v>6.8378111233532823E-2</c:v>
              </c:pt>
              <c:pt idx="114">
                <c:v>6.8432271741141817E-2</c:v>
              </c:pt>
              <c:pt idx="115">
                <c:v>6.4606100933501637E-2</c:v>
              </c:pt>
              <c:pt idx="116">
                <c:v>6.1094001972713911E-2</c:v>
              </c:pt>
              <c:pt idx="117">
                <c:v>5.8210836494272326E-2</c:v>
              </c:pt>
              <c:pt idx="118">
                <c:v>3.3900648184087223E-2</c:v>
              </c:pt>
              <c:pt idx="119">
                <c:v>3.4218799360630672E-2</c:v>
              </c:pt>
              <c:pt idx="120">
                <c:v>3.3887711604787568E-2</c:v>
              </c:pt>
              <c:pt idx="121">
                <c:v>2.8355701233955411E-2</c:v>
              </c:pt>
              <c:pt idx="122">
                <c:v>2.8960797158423399E-2</c:v>
              </c:pt>
              <c:pt idx="123">
                <c:v>2.9495219189742843E-2</c:v>
              </c:pt>
              <c:pt idx="124">
                <c:v>2.0796008661987827E-2</c:v>
              </c:pt>
              <c:pt idx="125">
                <c:v>1.2285814863854983E-2</c:v>
              </c:pt>
              <c:pt idx="126">
                <c:v>1.3601297241700675E-2</c:v>
              </c:pt>
              <c:pt idx="127">
                <c:v>1.1816779472664556E-2</c:v>
              </c:pt>
              <c:pt idx="128">
                <c:v>1.3932261555065171E-2</c:v>
              </c:pt>
              <c:pt idx="129">
                <c:v>2.0484841895191952E-2</c:v>
              </c:pt>
              <c:pt idx="130">
                <c:v>1.3693212337353549E-2</c:v>
              </c:pt>
              <c:pt idx="131">
                <c:v>1.0787326531902555E-2</c:v>
              </c:pt>
              <c:pt idx="132">
                <c:v>6.2406134287640389E-3</c:v>
              </c:pt>
              <c:pt idx="133">
                <c:v>1.4288025199025398E-2</c:v>
              </c:pt>
              <c:pt idx="134">
                <c:v>1.2993411355832485E-2</c:v>
              </c:pt>
              <c:pt idx="135">
                <c:v>7.5111261774268648E-3</c:v>
              </c:pt>
              <c:pt idx="136">
                <c:v>7.9590049408772342E-3</c:v>
              </c:pt>
              <c:pt idx="137">
                <c:v>6.0285796657936529E-3</c:v>
              </c:pt>
              <c:pt idx="138">
                <c:v>1.165924509843602E-2</c:v>
              </c:pt>
              <c:pt idx="139">
                <c:v>1.5606087110986346E-2</c:v>
              </c:pt>
              <c:pt idx="140">
                <c:v>-1.4798276233108164E-2</c:v>
              </c:pt>
              <c:pt idx="141">
                <c:v>-5.2735939691470803E-3</c:v>
              </c:pt>
              <c:pt idx="142">
                <c:v>1.7724503544571085E-2</c:v>
              </c:pt>
              <c:pt idx="143">
                <c:v>4.3026755830406814E-3</c:v>
              </c:pt>
              <c:pt idx="144">
                <c:v>1.1565273247753029E-2</c:v>
              </c:pt>
              <c:pt idx="145">
                <c:v>3.6436238070626683E-3</c:v>
              </c:pt>
              <c:pt idx="146">
                <c:v>-6.799444569941639E-4</c:v>
              </c:pt>
              <c:pt idx="147">
                <c:v>-7.6383186726233961E-4</c:v>
              </c:pt>
              <c:pt idx="148">
                <c:v>-7.3160495844486759E-4</c:v>
              </c:pt>
              <c:pt idx="149">
                <c:v>-8.9631653916852393E-4</c:v>
              </c:pt>
              <c:pt idx="150">
                <c:v>-3.4362827074925365E-4</c:v>
              </c:pt>
              <c:pt idx="151">
                <c:v>-1.9220032909506623E-3</c:v>
              </c:pt>
              <c:pt idx="152">
                <c:v>-3.4533928226947843E-3</c:v>
              </c:pt>
              <c:pt idx="153">
                <c:v>-4.0028775555636794E-3</c:v>
              </c:pt>
              <c:pt idx="154">
                <c:v>-4.1501191839806509E-3</c:v>
              </c:pt>
              <c:pt idx="155">
                <c:v>-3.9863270131527979E-3</c:v>
              </c:pt>
              <c:pt idx="156">
                <c:v>-4.333568518261637E-3</c:v>
              </c:pt>
              <c:pt idx="157">
                <c:v>-3.9256359807322942E-3</c:v>
              </c:pt>
              <c:pt idx="158">
                <c:v>-2.9766290995501075E-3</c:v>
              </c:pt>
              <c:pt idx="159">
                <c:v>-2.5103864741274681E-3</c:v>
              </c:pt>
              <c:pt idx="160">
                <c:v>-2.9613015108769306E-3</c:v>
              </c:pt>
              <c:pt idx="161">
                <c:v>-3.8388414781729855E-3</c:v>
              </c:pt>
              <c:pt idx="162">
                <c:v>-4.1860769535641135E-3</c:v>
              </c:pt>
              <c:pt idx="163">
                <c:v>-3.8056659414208403E-3</c:v>
              </c:pt>
              <c:pt idx="164">
                <c:v>-3.9529011834583778E-3</c:v>
              </c:pt>
              <c:pt idx="165">
                <c:v>-3.5890771561141151E-3</c:v>
              </c:pt>
              <c:pt idx="166">
                <c:v>-4.1363122979225526E-3</c:v>
              </c:pt>
              <c:pt idx="167">
                <c:v>-6.4219217881893338E-3</c:v>
              </c:pt>
              <c:pt idx="168">
                <c:v>-6.9035922547990968E-3</c:v>
              </c:pt>
              <c:pt idx="169">
                <c:v>-1.6586500793911843E-2</c:v>
              </c:pt>
              <c:pt idx="170">
                <c:v>-1.4365176105149058E-2</c:v>
              </c:pt>
              <c:pt idx="171">
                <c:v>-1.6362601379134027E-2</c:v>
              </c:pt>
              <c:pt idx="172">
                <c:v>-1.6409670597831279E-2</c:v>
              </c:pt>
              <c:pt idx="173">
                <c:v>-1.6339490658986926E-2</c:v>
              </c:pt>
              <c:pt idx="174">
                <c:v>-1.6570443258696652E-2</c:v>
              </c:pt>
              <c:pt idx="175">
                <c:v>-1.6617507150582186E-2</c:v>
              </c:pt>
              <c:pt idx="176">
                <c:v>-1.4580381226789708E-2</c:v>
              </c:pt>
              <c:pt idx="177">
                <c:v>-1.6786084450730706E-2</c:v>
              </c:pt>
              <c:pt idx="178">
                <c:v>-1.5943988395642983E-2</c:v>
              </c:pt>
              <c:pt idx="179">
                <c:v>-1.7190956509261827E-2</c:v>
              </c:pt>
              <c:pt idx="180">
                <c:v>-1.7907604337086328E-2</c:v>
              </c:pt>
              <c:pt idx="181">
                <c:v>-1.7381794227012165E-2</c:v>
              </c:pt>
              <c:pt idx="182">
                <c:v>-1.7209003845478368E-2</c:v>
              </c:pt>
              <c:pt idx="183">
                <c:v>-1.6088840680747406E-2</c:v>
              </c:pt>
              <c:pt idx="184">
                <c:v>-2.0313106854143687E-2</c:v>
              </c:pt>
              <c:pt idx="185">
                <c:v>-1.9094661207075293E-2</c:v>
              </c:pt>
              <c:pt idx="186">
                <c:v>-1.997621477848973E-2</c:v>
              </c:pt>
              <c:pt idx="187">
                <c:v>-1.9039319600371762E-2</c:v>
              </c:pt>
              <c:pt idx="188">
                <c:v>-1.9502421298314379E-2</c:v>
              </c:pt>
              <c:pt idx="189">
                <c:v>-1.9183082163948387E-2</c:v>
              </c:pt>
              <c:pt idx="190">
                <c:v>-2.0116351809026857E-2</c:v>
              </c:pt>
              <c:pt idx="191">
                <c:v>-2.4072564165899524E-2</c:v>
              </c:pt>
              <c:pt idx="192">
                <c:v>-2.52193897356464E-2</c:v>
              </c:pt>
              <c:pt idx="193">
                <c:v>-2.5753517245079512E-2</c:v>
              </c:pt>
              <c:pt idx="194">
                <c:v>-2.6300342678097843E-2</c:v>
              </c:pt>
              <c:pt idx="195">
                <c:v>-2.5881294841717223E-2</c:v>
              </c:pt>
              <c:pt idx="196">
                <c:v>-2.6698974008508309E-2</c:v>
              </c:pt>
              <c:pt idx="197">
                <c:v>-2.2432596585330235E-2</c:v>
              </c:pt>
              <c:pt idx="198">
                <c:v>-2.3612942971147768E-2</c:v>
              </c:pt>
              <c:pt idx="199">
                <c:v>-2.6723854009012546E-2</c:v>
              </c:pt>
              <c:pt idx="200">
                <c:v>-2.6766550583591571E-2</c:v>
              </c:pt>
              <c:pt idx="201">
                <c:v>-2.8513230017638239E-2</c:v>
              </c:pt>
              <c:pt idx="202">
                <c:v>-2.7026702348882631E-2</c:v>
              </c:pt>
              <c:pt idx="203">
                <c:v>-2.817338152658665E-2</c:v>
              </c:pt>
              <c:pt idx="204">
                <c:v>-3.0564043582127068E-2</c:v>
              </c:pt>
              <c:pt idx="205">
                <c:v>-3.3860235943337494E-2</c:v>
              </c:pt>
              <c:pt idx="206">
                <c:v>-3.531902576373825E-2</c:v>
              </c:pt>
              <c:pt idx="207">
                <c:v>-4.684918075453523E-2</c:v>
              </c:pt>
              <c:pt idx="208">
                <c:v>-4.0914420855424405E-2</c:v>
              </c:pt>
              <c:pt idx="209">
                <c:v>-4.2955509806032494E-2</c:v>
              </c:pt>
              <c:pt idx="210">
                <c:v>-4.3333673945072322E-2</c:v>
              </c:pt>
              <c:pt idx="211">
                <c:v>-4.3965476841085996E-2</c:v>
              </c:pt>
              <c:pt idx="212">
                <c:v>-4.4243639642205089E-2</c:v>
              </c:pt>
              <c:pt idx="213">
                <c:v>-4.0200105484771695E-2</c:v>
              </c:pt>
              <c:pt idx="214">
                <c:v>-4.4077991216884951E-2</c:v>
              </c:pt>
              <c:pt idx="215">
                <c:v>-4.4333760493144837E-2</c:v>
              </c:pt>
              <c:pt idx="216">
                <c:v>-4.1880074475419644E-2</c:v>
              </c:pt>
              <c:pt idx="217">
                <c:v>-4.4512563418047081E-2</c:v>
              </c:pt>
              <c:pt idx="218">
                <c:v>-4.3871985008142898E-2</c:v>
              </c:pt>
              <c:pt idx="219">
                <c:v>-4.3339135679539571E-2</c:v>
              </c:pt>
              <c:pt idx="220">
                <c:v>-4.3950554992134017E-2</c:v>
              </c:pt>
              <c:pt idx="221">
                <c:v>-4.3554141513180072E-2</c:v>
              </c:pt>
              <c:pt idx="222">
                <c:v>-4.6378427331136896E-2</c:v>
              </c:pt>
              <c:pt idx="223">
                <c:v>-4.6124700717032042E-2</c:v>
              </c:pt>
              <c:pt idx="224">
                <c:v>-4.5556067343909656E-2</c:v>
              </c:pt>
              <c:pt idx="225">
                <c:v>-4.5802340604663642E-2</c:v>
              </c:pt>
              <c:pt idx="226">
                <c:v>-4.6137018077006695E-2</c:v>
              </c:pt>
              <c:pt idx="227">
                <c:v>-4.6973349365726363E-2</c:v>
              </c:pt>
              <c:pt idx="228">
                <c:v>-4.9219578185962579E-2</c:v>
              </c:pt>
              <c:pt idx="229">
                <c:v>-4.8504493281256097E-2</c:v>
              </c:pt>
              <c:pt idx="230">
                <c:v>-5.1122164558125113E-2</c:v>
              </c:pt>
              <c:pt idx="231">
                <c:v>-5.2122164554690861E-2</c:v>
              </c:pt>
              <c:pt idx="232">
                <c:v>-5.3030291657106612E-2</c:v>
              </c:pt>
              <c:pt idx="233">
                <c:v>-5.371209135330491E-2</c:v>
              </c:pt>
              <c:pt idx="234">
                <c:v>-5.5114249492158915E-2</c:v>
              </c:pt>
              <c:pt idx="235">
                <c:v>-5.5440041920518233E-2</c:v>
              </c:pt>
              <c:pt idx="236">
                <c:v>-5.6486058648411455E-2</c:v>
              </c:pt>
              <c:pt idx="237">
                <c:v>-5.1685952156512782E-2</c:v>
              </c:pt>
              <c:pt idx="238">
                <c:v>-5.2374733594305299E-2</c:v>
              </c:pt>
              <c:pt idx="239">
                <c:v>-5.4941184528843189E-2</c:v>
              </c:pt>
              <c:pt idx="240">
                <c:v>-5.4115869707911671E-2</c:v>
              </c:pt>
              <c:pt idx="241">
                <c:v>-5.4738426963399235E-2</c:v>
              </c:pt>
              <c:pt idx="242">
                <c:v>-5.1294374892997395E-2</c:v>
              </c:pt>
              <c:pt idx="243">
                <c:v>-5.6645599869840996E-2</c:v>
              </c:pt>
              <c:pt idx="244">
                <c:v>-5.3031781052105119E-2</c:v>
              </c:pt>
              <c:pt idx="245">
                <c:v>-5.3531781046750014E-2</c:v>
              </c:pt>
              <c:pt idx="246">
                <c:v>-5.27189030187021E-2</c:v>
              </c:pt>
              <c:pt idx="247">
                <c:v>-5.3218903013346995E-2</c:v>
              </c:pt>
              <c:pt idx="248">
                <c:v>-5.387679348907351E-2</c:v>
              </c:pt>
              <c:pt idx="249">
                <c:v>-5.3703430994242463E-2</c:v>
              </c:pt>
              <c:pt idx="250">
                <c:v>-5.3785457256994629E-2</c:v>
              </c:pt>
              <c:pt idx="251">
                <c:v>-5.4785457260836334E-2</c:v>
              </c:pt>
              <c:pt idx="252">
                <c:v>-5.5285457262757187E-2</c:v>
              </c:pt>
              <c:pt idx="253">
                <c:v>-5.3597384831500762E-2</c:v>
              </c:pt>
              <c:pt idx="254">
                <c:v>-5.3112816518958078E-2</c:v>
              </c:pt>
              <c:pt idx="255">
                <c:v>-5.3912816520576251E-2</c:v>
              </c:pt>
              <c:pt idx="256">
                <c:v>-5.3142294476893844E-2</c:v>
              </c:pt>
              <c:pt idx="257">
                <c:v>-5.3842294473762271E-2</c:v>
              </c:pt>
              <c:pt idx="258">
                <c:v>-5.3849085392974678E-2</c:v>
              </c:pt>
              <c:pt idx="259">
                <c:v>-5.3608044129948504E-2</c:v>
              </c:pt>
              <c:pt idx="260">
                <c:v>-5.3153933441896249E-2</c:v>
              </c:pt>
              <c:pt idx="261">
                <c:v>-5.3353933444119782E-2</c:v>
              </c:pt>
              <c:pt idx="262">
                <c:v>-5.3045824861547297E-2</c:v>
              </c:pt>
              <c:pt idx="263">
                <c:v>-5.3838747302625854E-2</c:v>
              </c:pt>
              <c:pt idx="264">
                <c:v>-5.4267998080686941E-2</c:v>
              </c:pt>
              <c:pt idx="265">
                <c:v>-5.4027898434522402E-2</c:v>
              </c:pt>
              <c:pt idx="266">
                <c:v>-5.4046561411254246E-2</c:v>
              </c:pt>
              <c:pt idx="267">
                <c:v>-5.4062963710559228E-2</c:v>
              </c:pt>
              <c:pt idx="268">
                <c:v>-5.4394735944765869E-2</c:v>
              </c:pt>
              <c:pt idx="269">
                <c:v>-5.6645656401545327E-2</c:v>
              </c:pt>
              <c:pt idx="270">
                <c:v>-5.4491504516717852E-2</c:v>
              </c:pt>
              <c:pt idx="271">
                <c:v>-5.4220744822093728E-2</c:v>
              </c:pt>
              <c:pt idx="272">
                <c:v>-5.4566592829817094E-2</c:v>
              </c:pt>
              <c:pt idx="273">
                <c:v>-5.3846006139438039E-2</c:v>
              </c:pt>
              <c:pt idx="274">
                <c:v>-5.4421091929691578E-2</c:v>
              </c:pt>
              <c:pt idx="275">
                <c:v>-5.4866939495803922E-2</c:v>
              </c:pt>
              <c:pt idx="276">
                <c:v>-5.4514066585495576E-2</c:v>
              </c:pt>
              <c:pt idx="277">
                <c:v>-5.4270277831828563E-2</c:v>
              </c:pt>
              <c:pt idx="278">
                <c:v>-5.2936376832132856E-2</c:v>
              </c:pt>
              <c:pt idx="279">
                <c:v>-5.3935593441992127E-2</c:v>
              </c:pt>
              <c:pt idx="280">
                <c:v>-5.4159447896748321E-2</c:v>
              </c:pt>
              <c:pt idx="281">
                <c:v>-5.2480155092927187E-2</c:v>
              </c:pt>
              <c:pt idx="282">
                <c:v>-5.4155046252451051E-2</c:v>
              </c:pt>
              <c:pt idx="283">
                <c:v>-5.350482663733528E-2</c:v>
              </c:pt>
              <c:pt idx="284">
                <c:v>-5.098367769679673E-2</c:v>
              </c:pt>
              <c:pt idx="285">
                <c:v>-5.3458565049516717E-2</c:v>
              </c:pt>
              <c:pt idx="286">
                <c:v>-5.3107875443830138E-2</c:v>
              </c:pt>
              <c:pt idx="287">
                <c:v>-5.4153689290832439E-2</c:v>
              </c:pt>
              <c:pt idx="288">
                <c:v>-5.3001987134875965E-2</c:v>
              </c:pt>
              <c:pt idx="289">
                <c:v>-5.3576348161853804E-2</c:v>
              </c:pt>
              <c:pt idx="290">
                <c:v>-5.4174747965964325E-2</c:v>
              </c:pt>
              <c:pt idx="291">
                <c:v>-5.5424472118034716E-2</c:v>
              </c:pt>
              <c:pt idx="292">
                <c:v>-5.3285914406729327E-2</c:v>
              </c:pt>
              <c:pt idx="293">
                <c:v>-5.3289816924550905E-2</c:v>
              </c:pt>
              <c:pt idx="294">
                <c:v>-5.3418276700397616E-2</c:v>
              </c:pt>
              <c:pt idx="295">
                <c:v>-5.3058380861167806E-2</c:v>
              </c:pt>
              <c:pt idx="296">
                <c:v>-5.3208070394295259E-2</c:v>
              </c:pt>
              <c:pt idx="297">
                <c:v>-5.049968505515387E-2</c:v>
              </c:pt>
              <c:pt idx="298">
                <c:v>-5.3720335814218791E-2</c:v>
              </c:pt>
              <c:pt idx="299">
                <c:v>-5.2766143005811054E-2</c:v>
              </c:pt>
              <c:pt idx="300">
                <c:v>-5.2637702469455518E-2</c:v>
              </c:pt>
              <c:pt idx="301">
                <c:v>-5.2778969089090591E-2</c:v>
              </c:pt>
              <c:pt idx="302">
                <c:v>-5.0501312468312777E-2</c:v>
              </c:pt>
              <c:pt idx="303">
                <c:v>-5.4318718330367596E-2</c:v>
              </c:pt>
              <c:pt idx="304">
                <c:v>-5.2354216687271055E-2</c:v>
              </c:pt>
              <c:pt idx="305">
                <c:v>-5.2205217796443056E-2</c:v>
              </c:pt>
              <c:pt idx="306">
                <c:v>-5.2345237126792087E-2</c:v>
              </c:pt>
              <c:pt idx="307">
                <c:v>-5.3257189101956787E-2</c:v>
              </c:pt>
              <c:pt idx="308">
                <c:v>-5.145873378160909E-2</c:v>
              </c:pt>
              <c:pt idx="309">
                <c:v>-5.2694506093240369E-2</c:v>
              </c:pt>
              <c:pt idx="310">
                <c:v>-5.2018404678576026E-2</c:v>
              </c:pt>
              <c:pt idx="311">
                <c:v>-5.2147264364278877E-2</c:v>
              </c:pt>
              <c:pt idx="312">
                <c:v>-5.1893036241378969E-2</c:v>
              </c:pt>
              <c:pt idx="313">
                <c:v>-5.0982456943380786E-2</c:v>
              </c:pt>
              <c:pt idx="314">
                <c:v>-5.2728225793484879E-2</c:v>
              </c:pt>
              <c:pt idx="315">
                <c:v>-4.8073994612649752E-2</c:v>
              </c:pt>
              <c:pt idx="316">
                <c:v>-5.1197830341015563E-2</c:v>
              </c:pt>
              <c:pt idx="317">
                <c:v>-5.1321660235550209E-2</c:v>
              </c:pt>
              <c:pt idx="318">
                <c:v>-5.1721660232721317E-2</c:v>
              </c:pt>
              <c:pt idx="319">
                <c:v>-5.043264613253632E-2</c:v>
              </c:pt>
              <c:pt idx="320">
                <c:v>-5.0832646129707428E-2</c:v>
              </c:pt>
              <c:pt idx="321">
                <c:v>-5.160722577503437E-2</c:v>
              </c:pt>
              <c:pt idx="322">
                <c:v>-4.9381804783663164E-2</c:v>
              </c:pt>
              <c:pt idx="323">
                <c:v>-5.1615638496265805E-2</c:v>
              </c:pt>
              <c:pt idx="324">
                <c:v>-5.1527157985366362E-2</c:v>
              </c:pt>
              <c:pt idx="325">
                <c:v>-5.1032948691362108E-2</c:v>
              </c:pt>
              <c:pt idx="326">
                <c:v>-4.9105830872516215E-2</c:v>
              </c:pt>
              <c:pt idx="327">
                <c:v>-5.3682906798636326E-2</c:v>
              </c:pt>
              <c:pt idx="328">
                <c:v>-5.1426929673734696E-2</c:v>
              </c:pt>
              <c:pt idx="329">
                <c:v>-5.1766591727500352E-2</c:v>
              </c:pt>
              <c:pt idx="330">
                <c:v>-5.1358052938339643E-2</c:v>
              </c:pt>
              <c:pt idx="331">
                <c:v>-5.1106818743371189E-2</c:v>
              </c:pt>
              <c:pt idx="332">
                <c:v>-5.1906818744989362E-2</c:v>
              </c:pt>
              <c:pt idx="333">
                <c:v>-5.1098830457364505E-2</c:v>
              </c:pt>
              <c:pt idx="334">
                <c:v>-5.1273208438373276E-2</c:v>
              </c:pt>
              <c:pt idx="335">
                <c:v>-5.1370713918284724E-2</c:v>
              </c:pt>
              <c:pt idx="336">
                <c:v>-5.1663168713645173E-2</c:v>
              </c:pt>
              <c:pt idx="337">
                <c:v>-5.0509361434704005E-2</c:v>
              </c:pt>
              <c:pt idx="338">
                <c:v>-5.0670853983354448E-2</c:v>
              </c:pt>
              <c:pt idx="339">
                <c:v>-5.1966662168046754E-2</c:v>
              </c:pt>
              <c:pt idx="340">
                <c:v>-5.2186950059396622E-2</c:v>
              </c:pt>
              <c:pt idx="341">
                <c:v>-5.3861122522644245E-2</c:v>
              </c:pt>
              <c:pt idx="342">
                <c:v>-5.2506143942608642E-2</c:v>
              </c:pt>
              <c:pt idx="343">
                <c:v>-5.2296117955219802E-2</c:v>
              </c:pt>
              <c:pt idx="344">
                <c:v>-5.2644438030341273E-2</c:v>
              </c:pt>
              <c:pt idx="345">
                <c:v>-5.236015291860846E-2</c:v>
              </c:pt>
              <c:pt idx="346">
                <c:v>-5.4430906927693819E-2</c:v>
              </c:pt>
              <c:pt idx="347">
                <c:v>-5.560505582142871E-2</c:v>
              </c:pt>
              <c:pt idx="348">
                <c:v>-5.5179204082335329E-2</c:v>
              </c:pt>
              <c:pt idx="349">
                <c:v>-5.2449935813163484E-2</c:v>
              </c:pt>
              <c:pt idx="350">
                <c:v>-5.1595626584433958E-2</c:v>
              </c:pt>
              <c:pt idx="351">
                <c:v>-5.2291351493783784E-2</c:v>
              </c:pt>
              <c:pt idx="352">
                <c:v>-5.6284438213037614E-2</c:v>
              </c:pt>
              <c:pt idx="353">
                <c:v>-5.2051612078820017E-2</c:v>
              </c:pt>
              <c:pt idx="354">
                <c:v>-5.199730000170516E-2</c:v>
              </c:pt>
              <c:pt idx="355">
                <c:v>-5.3308093051017851E-2</c:v>
              </c:pt>
              <c:pt idx="356">
                <c:v>-5.3082177485773673E-2</c:v>
              </c:pt>
              <c:pt idx="357">
                <c:v>-5.5856261289466747E-2</c:v>
              </c:pt>
              <c:pt idx="358">
                <c:v>-5.2426672711828139E-2</c:v>
              </c:pt>
              <c:pt idx="359">
                <c:v>-5.1176883611944265E-2</c:v>
              </c:pt>
              <c:pt idx="360">
                <c:v>-5.1350850141890891E-2</c:v>
              </c:pt>
              <c:pt idx="361">
                <c:v>-5.2804816043452017E-2</c:v>
              </c:pt>
              <c:pt idx="362">
                <c:v>-5.2178689772969467E-2</c:v>
              </c:pt>
              <c:pt idx="363">
                <c:v>-5.3187783706225178E-2</c:v>
              </c:pt>
              <c:pt idx="364">
                <c:v>-5.3411777601340631E-2</c:v>
              </c:pt>
              <c:pt idx="365">
                <c:v>-5.2770478219803511E-2</c:v>
              </c:pt>
              <c:pt idx="366">
                <c:v>-5.3114810647514221E-2</c:v>
              </c:pt>
              <c:pt idx="367">
                <c:v>-5.2749790130605552E-2</c:v>
              </c:pt>
              <c:pt idx="368">
                <c:v>-5.2841755422766333E-2</c:v>
              </c:pt>
              <c:pt idx="369">
                <c:v>-5.3133224341720582E-2</c:v>
              </c:pt>
              <c:pt idx="370">
                <c:v>-5.3415684620884578E-2</c:v>
              </c:pt>
              <c:pt idx="371">
                <c:v>-5.3515684625634323E-2</c:v>
              </c:pt>
              <c:pt idx="372">
                <c:v>-5.3645535819158263E-2</c:v>
              </c:pt>
              <c:pt idx="373">
                <c:v>-5.3645492271545199E-2</c:v>
              </c:pt>
              <c:pt idx="374">
                <c:v>-5.3069653935678779E-2</c:v>
              </c:pt>
              <c:pt idx="375">
                <c:v>-5.4335644179168377E-2</c:v>
              </c:pt>
              <c:pt idx="376">
                <c:v>-5.4202986991220746E-2</c:v>
              </c:pt>
              <c:pt idx="377">
                <c:v>-5.462401373375865E-2</c:v>
              </c:pt>
              <c:pt idx="378">
                <c:v>-5.4871015788605114E-2</c:v>
              </c:pt>
              <c:pt idx="379">
                <c:v>-5.5473846456762545E-2</c:v>
              </c:pt>
              <c:pt idx="380">
                <c:v>-5.4823225090761256E-2</c:v>
              </c:pt>
              <c:pt idx="381">
                <c:v>-5.5362751334513072E-2</c:v>
              </c:pt>
              <c:pt idx="382">
                <c:v>-5.5653912966789579E-2</c:v>
              </c:pt>
              <c:pt idx="383">
                <c:v>-5.4989187146938796E-2</c:v>
              </c:pt>
              <c:pt idx="384">
                <c:v>-5.5436017248871629E-2</c:v>
              </c:pt>
              <c:pt idx="385">
                <c:v>-5.5901474140522982E-2</c:v>
              </c:pt>
              <c:pt idx="386">
                <c:v>-5.5272372442324323E-2</c:v>
              </c:pt>
              <c:pt idx="387">
                <c:v>-5.6894149012643891E-2</c:v>
              </c:pt>
              <c:pt idx="388">
                <c:v>-5.5606985046880802E-2</c:v>
              </c:pt>
              <c:pt idx="389">
                <c:v>-5.600698504405191E-2</c:v>
              </c:pt>
              <c:pt idx="390">
                <c:v>-5.5095072692336447E-2</c:v>
              </c:pt>
              <c:pt idx="391">
                <c:v>-5.3514763576239861E-2</c:v>
              </c:pt>
              <c:pt idx="392">
                <c:v>-5.5016733457588986E-2</c:v>
              </c:pt>
              <c:pt idx="393">
                <c:v>-5.5537856599560287E-2</c:v>
              </c:pt>
              <c:pt idx="394">
                <c:v>-5.5751333416401462E-2</c:v>
              </c:pt>
              <c:pt idx="395">
                <c:v>-5.609744267591682E-2</c:v>
              </c:pt>
              <c:pt idx="396">
                <c:v>-5.5953722169586363E-2</c:v>
              </c:pt>
              <c:pt idx="397">
                <c:v>-5.5992699559627664E-2</c:v>
              </c:pt>
              <c:pt idx="398">
                <c:v>-5.7038204225721811E-2</c:v>
              </c:pt>
              <c:pt idx="399">
                <c:v>-5.6783708864144446E-2</c:v>
              </c:pt>
              <c:pt idx="400">
                <c:v>-5.632921349076303E-2</c:v>
              </c:pt>
              <c:pt idx="401">
                <c:v>-5.697006399356197E-2</c:v>
              </c:pt>
              <c:pt idx="402">
                <c:v>-5.6652076203016682E-2</c:v>
              </c:pt>
              <c:pt idx="403">
                <c:v>-5.6798111200746376E-2</c:v>
              </c:pt>
              <c:pt idx="404">
                <c:v>-5.6554192659831193E-2</c:v>
              </c:pt>
              <c:pt idx="405">
                <c:v>-5.6786843079750696E-2</c:v>
              </c:pt>
              <c:pt idx="406">
                <c:v>-5.6544820289901612E-2</c:v>
              </c:pt>
              <c:pt idx="407">
                <c:v>-5.7119752295744647E-2</c:v>
              </c:pt>
              <c:pt idx="408">
                <c:v>-5.5913592321094926E-2</c:v>
              </c:pt>
              <c:pt idx="409">
                <c:v>-5.7452394418220594E-2</c:v>
              </c:pt>
              <c:pt idx="410">
                <c:v>-5.7783794462637511E-2</c:v>
              </c:pt>
              <c:pt idx="411">
                <c:v>-5.8250506733067718E-2</c:v>
              </c:pt>
              <c:pt idx="412">
                <c:v>-5.6461103864063021E-2</c:v>
              </c:pt>
              <c:pt idx="413">
                <c:v>-5.8335972972307859E-2</c:v>
              </c:pt>
              <c:pt idx="414">
                <c:v>-5.9381439568694988E-2</c:v>
              </c:pt>
              <c:pt idx="415">
                <c:v>-5.8237198166903065E-2</c:v>
              </c:pt>
              <c:pt idx="416">
                <c:v>-5.768266292875765E-2</c:v>
              </c:pt>
              <c:pt idx="417">
                <c:v>-5.8083399447672573E-2</c:v>
              </c:pt>
              <c:pt idx="418">
                <c:v>-5.7128862907205175E-2</c:v>
              </c:pt>
              <c:pt idx="419">
                <c:v>-5.5429742165085803E-2</c:v>
              </c:pt>
              <c:pt idx="420">
                <c:v>-5.7674357570952281E-2</c:v>
              </c:pt>
              <c:pt idx="421">
                <c:v>-5.8466855767057777E-2</c:v>
              </c:pt>
              <c:pt idx="422">
                <c:v>-5.7921813199331276E-2</c:v>
              </c:pt>
              <c:pt idx="423">
                <c:v>-5.8779985528318091E-2</c:v>
              </c:pt>
              <c:pt idx="424">
                <c:v>-5.8318861314369391E-2</c:v>
              </c:pt>
              <c:pt idx="425">
                <c:v>-5.9436449711691181E-2</c:v>
              </c:pt>
              <c:pt idx="426">
                <c:v>-5.6859705869615751E-2</c:v>
              </c:pt>
              <c:pt idx="427">
                <c:v>-5.7705136722796903E-2</c:v>
              </c:pt>
              <c:pt idx="428">
                <c:v>-5.8945550159289949E-2</c:v>
              </c:pt>
              <c:pt idx="429">
                <c:v>-6.0379391771997977E-2</c:v>
              </c:pt>
              <c:pt idx="430">
                <c:v>-5.9023226720912342E-2</c:v>
              </c:pt>
              <c:pt idx="431">
                <c:v>-5.9268651881051515E-2</c:v>
              </c:pt>
              <c:pt idx="432">
                <c:v>-5.9170319668124603E-2</c:v>
              </c:pt>
              <c:pt idx="433">
                <c:v>-5.8792701901856613E-2</c:v>
              </c:pt>
              <c:pt idx="434">
                <c:v>-5.9889013481188955E-2</c:v>
              </c:pt>
              <c:pt idx="435">
                <c:v>-6.1092699094787623E-2</c:v>
              </c:pt>
              <c:pt idx="436">
                <c:v>-6.2338115307102607E-2</c:v>
              </c:pt>
              <c:pt idx="437">
                <c:v>-6.167465791448512E-2</c:v>
              </c:pt>
              <c:pt idx="438">
                <c:v>-6.2010658446388631E-2</c:v>
              </c:pt>
              <c:pt idx="439">
                <c:v>-6.2064710698250508E-2</c:v>
              </c:pt>
              <c:pt idx="440">
                <c:v>-6.2304897199710225E-2</c:v>
              </c:pt>
              <c:pt idx="441">
                <c:v>-6.210081063345102E-2</c:v>
              </c:pt>
              <c:pt idx="442">
                <c:v>-6.2377352434159095E-2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B246-4F49-9682-593C967B14E4}"/>
            </c:ext>
          </c:extLst>
        </c:ser>
        <c:ser>
          <c:idx val="1"/>
          <c:order val="1"/>
          <c:tx>
            <c:v>Q.Fit</c:v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37"/>
              <c:pt idx="0">
                <c:v>-6</c:v>
              </c:pt>
              <c:pt idx="1">
                <c:v>-5.5</c:v>
              </c:pt>
              <c:pt idx="2">
                <c:v>-5</c:v>
              </c:pt>
              <c:pt idx="3">
                <c:v>-4.5</c:v>
              </c:pt>
              <c:pt idx="4">
                <c:v>-4</c:v>
              </c:pt>
              <c:pt idx="5">
                <c:v>-3.5</c:v>
              </c:pt>
              <c:pt idx="6">
                <c:v>-3</c:v>
              </c:pt>
              <c:pt idx="7">
                <c:v>-2.5</c:v>
              </c:pt>
              <c:pt idx="8">
                <c:v>-2</c:v>
              </c:pt>
              <c:pt idx="9">
                <c:v>-1.5</c:v>
              </c:pt>
              <c:pt idx="10">
                <c:v>-1</c:v>
              </c:pt>
              <c:pt idx="11">
                <c:v>-0.5</c:v>
              </c:pt>
              <c:pt idx="12">
                <c:v>0</c:v>
              </c:pt>
              <c:pt idx="13">
                <c:v>0.5</c:v>
              </c:pt>
              <c:pt idx="14">
                <c:v>1</c:v>
              </c:pt>
              <c:pt idx="15">
                <c:v>1.5</c:v>
              </c:pt>
              <c:pt idx="16">
                <c:v>2</c:v>
              </c:pt>
              <c:pt idx="17">
                <c:v>2.5</c:v>
              </c:pt>
              <c:pt idx="18">
                <c:v>3</c:v>
              </c:pt>
              <c:pt idx="19">
                <c:v>3.5</c:v>
              </c:pt>
              <c:pt idx="20">
                <c:v>4</c:v>
              </c:pt>
              <c:pt idx="21">
                <c:v>4.5</c:v>
              </c:pt>
              <c:pt idx="22">
                <c:v>5</c:v>
              </c:pt>
              <c:pt idx="23">
                <c:v>5.5</c:v>
              </c:pt>
              <c:pt idx="24">
                <c:v>6</c:v>
              </c:pt>
              <c:pt idx="25">
                <c:v>6.5</c:v>
              </c:pt>
              <c:pt idx="26">
                <c:v>7</c:v>
              </c:pt>
            </c:numLit>
          </c:xVal>
          <c:yVal>
            <c:numLit>
              <c:formatCode>General</c:formatCode>
              <c:ptCount val="37"/>
              <c:pt idx="0">
                <c:v>0.28963806810710946</c:v>
              </c:pt>
              <c:pt idx="1">
                <c:v>0.26158618149442447</c:v>
              </c:pt>
              <c:pt idx="2">
                <c:v>0.23471906428485323</c:v>
              </c:pt>
              <c:pt idx="3">
                <c:v>0.20903671647839561</c:v>
              </c:pt>
              <c:pt idx="4">
                <c:v>0.18453913807505165</c:v>
              </c:pt>
              <c:pt idx="5">
                <c:v>0.16122632907482135</c:v>
              </c:pt>
              <c:pt idx="6">
                <c:v>0.13909828947770472</c:v>
              </c:pt>
              <c:pt idx="7">
                <c:v>0.11815501928370174</c:v>
              </c:pt>
              <c:pt idx="8">
                <c:v>9.8396518492812418E-2</c:v>
              </c:pt>
              <c:pt idx="9">
                <c:v>7.9822787105036763E-2</c:v>
              </c:pt>
              <c:pt idx="10">
                <c:v>6.2433825120374743E-2</c:v>
              </c:pt>
              <c:pt idx="11">
                <c:v>4.6229632538826393E-2</c:v>
              </c:pt>
              <c:pt idx="12">
                <c:v>3.1210209360391702E-2</c:v>
              </c:pt>
              <c:pt idx="13">
                <c:v>1.7375555585070666E-2</c:v>
              </c:pt>
              <c:pt idx="14">
                <c:v>4.7256712128632902E-3</c:v>
              </c:pt>
              <c:pt idx="15">
                <c:v>-6.7394437562304319E-3</c:v>
              </c:pt>
              <c:pt idx="16">
                <c:v>-1.7019789322210488E-2</c:v>
              </c:pt>
              <c:pt idx="17">
                <c:v>-2.6115365485076886E-2</c:v>
              </c:pt>
              <c:pt idx="18">
                <c:v>-3.4026172244829643E-2</c:v>
              </c:pt>
              <c:pt idx="19">
                <c:v>-4.0752209601468727E-2</c:v>
              </c:pt>
              <c:pt idx="20">
                <c:v>-4.6293477554994154E-2</c:v>
              </c:pt>
              <c:pt idx="21">
                <c:v>-5.064997610540594E-2</c:v>
              </c:pt>
              <c:pt idx="22">
                <c:v>-5.3821705252704036E-2</c:v>
              </c:pt>
              <c:pt idx="23">
                <c:v>-5.5808664996888496E-2</c:v>
              </c:pt>
              <c:pt idx="24">
                <c:v>-5.6610855337959315E-2</c:v>
              </c:pt>
              <c:pt idx="25">
                <c:v>-5.6228276275916436E-2</c:v>
              </c:pt>
              <c:pt idx="26">
                <c:v>-5.4660927810759929E-2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B246-4F49-9682-593C967B1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8304912"/>
        <c:axId val="1"/>
      </c:scatterChart>
      <c:valAx>
        <c:axId val="768304912"/>
        <c:scaling>
          <c:orientation val="minMax"/>
          <c:max val="7"/>
          <c:min val="-7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527320448580287"/>
              <c:y val="0.93647052739097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5.9382437335193244E-3"/>
              <c:y val="0.468235263695486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830491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352018060679476"/>
          <c:y val="0.93349857129927716"/>
          <c:w val="0.44522193467075355"/>
          <c:h val="0.987685763417503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V500 Cyg - O-C Diagr.</a:t>
            </a:r>
          </a:p>
        </c:rich>
      </c:tx>
      <c:layout>
        <c:manualLayout>
          <c:xMode val="edge"/>
          <c:yMode val="edge"/>
          <c:x val="0.32438059911932493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623974633561702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20819</c:v>
                </c:pt>
                <c:pt idx="2">
                  <c:v>23524</c:v>
                </c:pt>
                <c:pt idx="3">
                  <c:v>23973</c:v>
                </c:pt>
                <c:pt idx="4">
                  <c:v>22336</c:v>
                </c:pt>
                <c:pt idx="5">
                  <c:v>22349</c:v>
                </c:pt>
                <c:pt idx="6">
                  <c:v>22362</c:v>
                </c:pt>
                <c:pt idx="7">
                  <c:v>25254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CB-4D75-91C5-E40C11416022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2">
                    <c:v>8.0000000000000002E-3</c:v>
                  </c:pt>
                  <c:pt idx="3">
                    <c:v>3.0999999999999999E-3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2">
                    <c:v>8.0000000000000002E-3</c:v>
                  </c:pt>
                  <c:pt idx="3">
                    <c:v>3.0999999999999999E-3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20819</c:v>
                </c:pt>
                <c:pt idx="2">
                  <c:v>23524</c:v>
                </c:pt>
                <c:pt idx="3">
                  <c:v>23973</c:v>
                </c:pt>
                <c:pt idx="4">
                  <c:v>22336</c:v>
                </c:pt>
                <c:pt idx="5">
                  <c:v>22349</c:v>
                </c:pt>
                <c:pt idx="6">
                  <c:v>22362</c:v>
                </c:pt>
                <c:pt idx="7">
                  <c:v>25254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1">
                  <c:v>2.8979699993215036E-2</c:v>
                </c:pt>
                <c:pt idx="2">
                  <c:v>5.4921199996897485E-2</c:v>
                </c:pt>
                <c:pt idx="3">
                  <c:v>6.3169900000502821E-2</c:v>
                </c:pt>
                <c:pt idx="4">
                  <c:v>4.5996799992281012E-2</c:v>
                </c:pt>
                <c:pt idx="5">
                  <c:v>4.6418699996138457E-2</c:v>
                </c:pt>
                <c:pt idx="6">
                  <c:v>4.7940599994035438E-2</c:v>
                </c:pt>
                <c:pt idx="7">
                  <c:v>7.5920200004475191E-2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CB-4D75-91C5-E40C11416022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8.0000000000000002E-3</c:v>
                  </c:pt>
                  <c:pt idx="3">
                    <c:v>3.0999999999999999E-3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8.0000000000000002E-3</c:v>
                  </c:pt>
                  <c:pt idx="3">
                    <c:v>3.0999999999999999E-3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20819</c:v>
                </c:pt>
                <c:pt idx="2">
                  <c:v>23524</c:v>
                </c:pt>
                <c:pt idx="3">
                  <c:v>23973</c:v>
                </c:pt>
                <c:pt idx="4">
                  <c:v>22336</c:v>
                </c:pt>
                <c:pt idx="5">
                  <c:v>22349</c:v>
                </c:pt>
                <c:pt idx="6">
                  <c:v>22362</c:v>
                </c:pt>
                <c:pt idx="7">
                  <c:v>25254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CCB-4D75-91C5-E40C11416022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8.0000000000000002E-3</c:v>
                  </c:pt>
                  <c:pt idx="3">
                    <c:v>3.0999999999999999E-3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8.0000000000000002E-3</c:v>
                  </c:pt>
                  <c:pt idx="3">
                    <c:v>3.0999999999999999E-3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20819</c:v>
                </c:pt>
                <c:pt idx="2">
                  <c:v>23524</c:v>
                </c:pt>
                <c:pt idx="3">
                  <c:v>23973</c:v>
                </c:pt>
                <c:pt idx="4">
                  <c:v>22336</c:v>
                </c:pt>
                <c:pt idx="5">
                  <c:v>22349</c:v>
                </c:pt>
                <c:pt idx="6">
                  <c:v>22362</c:v>
                </c:pt>
                <c:pt idx="7">
                  <c:v>25254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CCB-4D75-91C5-E40C11416022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8.0000000000000002E-3</c:v>
                  </c:pt>
                  <c:pt idx="3">
                    <c:v>3.0999999999999999E-3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8.0000000000000002E-3</c:v>
                  </c:pt>
                  <c:pt idx="3">
                    <c:v>3.0999999999999999E-3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20819</c:v>
                </c:pt>
                <c:pt idx="2">
                  <c:v>23524</c:v>
                </c:pt>
                <c:pt idx="3">
                  <c:v>23973</c:v>
                </c:pt>
                <c:pt idx="4">
                  <c:v>22336</c:v>
                </c:pt>
                <c:pt idx="5">
                  <c:v>22349</c:v>
                </c:pt>
                <c:pt idx="6">
                  <c:v>22362</c:v>
                </c:pt>
                <c:pt idx="7">
                  <c:v>25254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CCB-4D75-91C5-E40C11416022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8.0000000000000002E-3</c:v>
                  </c:pt>
                  <c:pt idx="3">
                    <c:v>3.0999999999999999E-3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8.0000000000000002E-3</c:v>
                  </c:pt>
                  <c:pt idx="3">
                    <c:v>3.0999999999999999E-3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20819</c:v>
                </c:pt>
                <c:pt idx="2">
                  <c:v>23524</c:v>
                </c:pt>
                <c:pt idx="3">
                  <c:v>23973</c:v>
                </c:pt>
                <c:pt idx="4">
                  <c:v>22336</c:v>
                </c:pt>
                <c:pt idx="5">
                  <c:v>22349</c:v>
                </c:pt>
                <c:pt idx="6">
                  <c:v>22362</c:v>
                </c:pt>
                <c:pt idx="7">
                  <c:v>25254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CCB-4D75-91C5-E40C11416022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8.0000000000000002E-3</c:v>
                  </c:pt>
                  <c:pt idx="3">
                    <c:v>3.0999999999999999E-3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8.0000000000000002E-3</c:v>
                  </c:pt>
                  <c:pt idx="3">
                    <c:v>3.0999999999999999E-3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20819</c:v>
                </c:pt>
                <c:pt idx="2">
                  <c:v>23524</c:v>
                </c:pt>
                <c:pt idx="3">
                  <c:v>23973</c:v>
                </c:pt>
                <c:pt idx="4">
                  <c:v>22336</c:v>
                </c:pt>
                <c:pt idx="5">
                  <c:v>22349</c:v>
                </c:pt>
                <c:pt idx="6">
                  <c:v>22362</c:v>
                </c:pt>
                <c:pt idx="7">
                  <c:v>25254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CCB-4D75-91C5-E40C11416022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20819</c:v>
                </c:pt>
                <c:pt idx="2">
                  <c:v>23524</c:v>
                </c:pt>
                <c:pt idx="3">
                  <c:v>23973</c:v>
                </c:pt>
                <c:pt idx="4">
                  <c:v>22336</c:v>
                </c:pt>
                <c:pt idx="5">
                  <c:v>22349</c:v>
                </c:pt>
                <c:pt idx="6">
                  <c:v>22362</c:v>
                </c:pt>
                <c:pt idx="7">
                  <c:v>25254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-0.18426132985378091</c:v>
                </c:pt>
                <c:pt idx="1">
                  <c:v>3.002158950104189E-2</c:v>
                </c:pt>
                <c:pt idx="2">
                  <c:v>5.7863238804793077E-2</c:v>
                </c:pt>
                <c:pt idx="3">
                  <c:v>6.2484643809371354E-2</c:v>
                </c:pt>
                <c:pt idx="4">
                  <c:v>4.5635556966398844E-2</c:v>
                </c:pt>
                <c:pt idx="5">
                  <c:v>4.5769361565640515E-2</c:v>
                </c:pt>
                <c:pt idx="6">
                  <c:v>4.5903166164882214E-2</c:v>
                </c:pt>
                <c:pt idx="7">
                  <c:v>7.5669543165417685E-2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CCB-4D75-91C5-E40C11416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3616008"/>
        <c:axId val="1"/>
      </c:scatterChart>
      <c:valAx>
        <c:axId val="893616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36160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3.9256198347107439E-2"/>
          <c:y val="0.91874999999999996"/>
          <c:w val="0.99173640485022019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V500 Cyg - O-C Diagr.</a:t>
            </a:r>
          </a:p>
        </c:rich>
      </c:tx>
      <c:layout>
        <c:manualLayout>
          <c:xMode val="edge"/>
          <c:yMode val="edge"/>
          <c:x val="0.36996936528444779"/>
          <c:y val="1.46198830409356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61927109985057"/>
          <c:y val="8.771954872404035E-2"/>
          <c:w val="0.86687372024486642"/>
          <c:h val="0.7339202243244709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B!$F$21:$F$985</c:f>
              <c:numCache>
                <c:formatCode>General</c:formatCode>
                <c:ptCount val="965"/>
                <c:pt idx="0">
                  <c:v>-753</c:v>
                </c:pt>
                <c:pt idx="1">
                  <c:v>-598</c:v>
                </c:pt>
                <c:pt idx="2">
                  <c:v>-597</c:v>
                </c:pt>
                <c:pt idx="3">
                  <c:v>-571</c:v>
                </c:pt>
                <c:pt idx="4">
                  <c:v>-477</c:v>
                </c:pt>
                <c:pt idx="5">
                  <c:v>-243</c:v>
                </c:pt>
                <c:pt idx="6">
                  <c:v>-27</c:v>
                </c:pt>
                <c:pt idx="7">
                  <c:v>0</c:v>
                </c:pt>
                <c:pt idx="8">
                  <c:v>422</c:v>
                </c:pt>
                <c:pt idx="9">
                  <c:v>7845</c:v>
                </c:pt>
                <c:pt idx="10">
                  <c:v>7912</c:v>
                </c:pt>
                <c:pt idx="11">
                  <c:v>8202</c:v>
                </c:pt>
                <c:pt idx="12">
                  <c:v>18065</c:v>
                </c:pt>
                <c:pt idx="13">
                  <c:v>18065</c:v>
                </c:pt>
                <c:pt idx="14">
                  <c:v>20014</c:v>
                </c:pt>
                <c:pt idx="15">
                  <c:v>20027</c:v>
                </c:pt>
                <c:pt idx="16">
                  <c:v>20027</c:v>
                </c:pt>
                <c:pt idx="17">
                  <c:v>20357</c:v>
                </c:pt>
                <c:pt idx="18">
                  <c:v>20423</c:v>
                </c:pt>
                <c:pt idx="19">
                  <c:v>20423</c:v>
                </c:pt>
                <c:pt idx="20">
                  <c:v>20423</c:v>
                </c:pt>
                <c:pt idx="21">
                  <c:v>20752</c:v>
                </c:pt>
                <c:pt idx="22">
                  <c:v>20819</c:v>
                </c:pt>
                <c:pt idx="23">
                  <c:v>21189</c:v>
                </c:pt>
                <c:pt idx="24">
                  <c:v>21189</c:v>
                </c:pt>
                <c:pt idx="25">
                  <c:v>21189</c:v>
                </c:pt>
                <c:pt idx="26">
                  <c:v>21611</c:v>
                </c:pt>
                <c:pt idx="27">
                  <c:v>21611</c:v>
                </c:pt>
                <c:pt idx="28">
                  <c:v>21611</c:v>
                </c:pt>
                <c:pt idx="29">
                  <c:v>21611</c:v>
                </c:pt>
                <c:pt idx="30">
                  <c:v>21611</c:v>
                </c:pt>
                <c:pt idx="31">
                  <c:v>21611</c:v>
                </c:pt>
                <c:pt idx="32">
                  <c:v>21611</c:v>
                </c:pt>
                <c:pt idx="33">
                  <c:v>21611</c:v>
                </c:pt>
                <c:pt idx="34">
                  <c:v>21611</c:v>
                </c:pt>
                <c:pt idx="35">
                  <c:v>21676</c:v>
                </c:pt>
                <c:pt idx="36">
                  <c:v>22336</c:v>
                </c:pt>
                <c:pt idx="37">
                  <c:v>22349</c:v>
                </c:pt>
                <c:pt idx="38">
                  <c:v>22362</c:v>
                </c:pt>
                <c:pt idx="39">
                  <c:v>23524</c:v>
                </c:pt>
                <c:pt idx="40">
                  <c:v>23973</c:v>
                </c:pt>
                <c:pt idx="41">
                  <c:v>23973</c:v>
                </c:pt>
                <c:pt idx="42">
                  <c:v>23973</c:v>
                </c:pt>
                <c:pt idx="43">
                  <c:v>23973</c:v>
                </c:pt>
                <c:pt idx="44">
                  <c:v>23973</c:v>
                </c:pt>
                <c:pt idx="45">
                  <c:v>23973</c:v>
                </c:pt>
                <c:pt idx="46">
                  <c:v>23973</c:v>
                </c:pt>
                <c:pt idx="47">
                  <c:v>23973</c:v>
                </c:pt>
                <c:pt idx="48">
                  <c:v>23973</c:v>
                </c:pt>
                <c:pt idx="49">
                  <c:v>24404</c:v>
                </c:pt>
                <c:pt idx="50">
                  <c:v>24712</c:v>
                </c:pt>
                <c:pt idx="51">
                  <c:v>24803</c:v>
                </c:pt>
                <c:pt idx="52">
                  <c:v>25067</c:v>
                </c:pt>
                <c:pt idx="53">
                  <c:v>25095</c:v>
                </c:pt>
                <c:pt idx="54">
                  <c:v>25254</c:v>
                </c:pt>
                <c:pt idx="55">
                  <c:v>25570</c:v>
                </c:pt>
                <c:pt idx="56">
                  <c:v>25570</c:v>
                </c:pt>
                <c:pt idx="57">
                  <c:v>25570</c:v>
                </c:pt>
                <c:pt idx="58">
                  <c:v>25570</c:v>
                </c:pt>
                <c:pt idx="59">
                  <c:v>25570</c:v>
                </c:pt>
                <c:pt idx="60">
                  <c:v>25966</c:v>
                </c:pt>
                <c:pt idx="61">
                  <c:v>26349</c:v>
                </c:pt>
                <c:pt idx="62">
                  <c:v>27177</c:v>
                </c:pt>
                <c:pt idx="63">
                  <c:v>27177</c:v>
                </c:pt>
              </c:numCache>
            </c:numRef>
          </c:xVal>
          <c:yVal>
            <c:numRef>
              <c:f>B!$H$21:$H$985</c:f>
              <c:numCache>
                <c:formatCode>General</c:formatCode>
                <c:ptCount val="965"/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84-4415-965E-040553291D66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B!$D$21:$D$985</c:f>
                <c:numCache>
                  <c:formatCode>General</c:formatCode>
                  <c:ptCount val="965"/>
                  <c:pt idx="7">
                    <c:v>0</c:v>
                  </c:pt>
                  <c:pt idx="39">
                    <c:v>8.0000000000000002E-3</c:v>
                  </c:pt>
                  <c:pt idx="40">
                    <c:v>3.0999999999999999E-3</c:v>
                  </c:pt>
                  <c:pt idx="46">
                    <c:v>0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1.6999999999999999E-3</c:v>
                  </c:pt>
                  <c:pt idx="53">
                    <c:v>0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</c:numCache>
              </c:numRef>
            </c:plus>
            <c:minus>
              <c:numRef>
                <c:f>B!$D$21:$D$985</c:f>
                <c:numCache>
                  <c:formatCode>General</c:formatCode>
                  <c:ptCount val="965"/>
                  <c:pt idx="7">
                    <c:v>0</c:v>
                  </c:pt>
                  <c:pt idx="39">
                    <c:v>8.0000000000000002E-3</c:v>
                  </c:pt>
                  <c:pt idx="40">
                    <c:v>3.0999999999999999E-3</c:v>
                  </c:pt>
                  <c:pt idx="46">
                    <c:v>0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1.6999999999999999E-3</c:v>
                  </c:pt>
                  <c:pt idx="53">
                    <c:v>0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B!$F$21:$F$985</c:f>
              <c:numCache>
                <c:formatCode>General</c:formatCode>
                <c:ptCount val="965"/>
                <c:pt idx="0">
                  <c:v>-753</c:v>
                </c:pt>
                <c:pt idx="1">
                  <c:v>-598</c:v>
                </c:pt>
                <c:pt idx="2">
                  <c:v>-597</c:v>
                </c:pt>
                <c:pt idx="3">
                  <c:v>-571</c:v>
                </c:pt>
                <c:pt idx="4">
                  <c:v>-477</c:v>
                </c:pt>
                <c:pt idx="5">
                  <c:v>-243</c:v>
                </c:pt>
                <c:pt idx="6">
                  <c:v>-27</c:v>
                </c:pt>
                <c:pt idx="7">
                  <c:v>0</c:v>
                </c:pt>
                <c:pt idx="8">
                  <c:v>422</c:v>
                </c:pt>
                <c:pt idx="9">
                  <c:v>7845</c:v>
                </c:pt>
                <c:pt idx="10">
                  <c:v>7912</c:v>
                </c:pt>
                <c:pt idx="11">
                  <c:v>8202</c:v>
                </c:pt>
                <c:pt idx="12">
                  <c:v>18065</c:v>
                </c:pt>
                <c:pt idx="13">
                  <c:v>18065</c:v>
                </c:pt>
                <c:pt idx="14">
                  <c:v>20014</c:v>
                </c:pt>
                <c:pt idx="15">
                  <c:v>20027</c:v>
                </c:pt>
                <c:pt idx="16">
                  <c:v>20027</c:v>
                </c:pt>
                <c:pt idx="17">
                  <c:v>20357</c:v>
                </c:pt>
                <c:pt idx="18">
                  <c:v>20423</c:v>
                </c:pt>
                <c:pt idx="19">
                  <c:v>20423</c:v>
                </c:pt>
                <c:pt idx="20">
                  <c:v>20423</c:v>
                </c:pt>
                <c:pt idx="21">
                  <c:v>20752</c:v>
                </c:pt>
                <c:pt idx="22">
                  <c:v>20819</c:v>
                </c:pt>
                <c:pt idx="23">
                  <c:v>21189</c:v>
                </c:pt>
                <c:pt idx="24">
                  <c:v>21189</c:v>
                </c:pt>
                <c:pt idx="25">
                  <c:v>21189</c:v>
                </c:pt>
                <c:pt idx="26">
                  <c:v>21611</c:v>
                </c:pt>
                <c:pt idx="27">
                  <c:v>21611</c:v>
                </c:pt>
                <c:pt idx="28">
                  <c:v>21611</c:v>
                </c:pt>
                <c:pt idx="29">
                  <c:v>21611</c:v>
                </c:pt>
                <c:pt idx="30">
                  <c:v>21611</c:v>
                </c:pt>
                <c:pt idx="31">
                  <c:v>21611</c:v>
                </c:pt>
                <c:pt idx="32">
                  <c:v>21611</c:v>
                </c:pt>
                <c:pt idx="33">
                  <c:v>21611</c:v>
                </c:pt>
                <c:pt idx="34">
                  <c:v>21611</c:v>
                </c:pt>
                <c:pt idx="35">
                  <c:v>21676</c:v>
                </c:pt>
                <c:pt idx="36">
                  <c:v>22336</c:v>
                </c:pt>
                <c:pt idx="37">
                  <c:v>22349</c:v>
                </c:pt>
                <c:pt idx="38">
                  <c:v>22362</c:v>
                </c:pt>
                <c:pt idx="39">
                  <c:v>23524</c:v>
                </c:pt>
                <c:pt idx="40">
                  <c:v>23973</c:v>
                </c:pt>
                <c:pt idx="41">
                  <c:v>23973</c:v>
                </c:pt>
                <c:pt idx="42">
                  <c:v>23973</c:v>
                </c:pt>
                <c:pt idx="43">
                  <c:v>23973</c:v>
                </c:pt>
                <c:pt idx="44">
                  <c:v>23973</c:v>
                </c:pt>
                <c:pt idx="45">
                  <c:v>23973</c:v>
                </c:pt>
                <c:pt idx="46">
                  <c:v>23973</c:v>
                </c:pt>
                <c:pt idx="47">
                  <c:v>23973</c:v>
                </c:pt>
                <c:pt idx="48">
                  <c:v>23973</c:v>
                </c:pt>
                <c:pt idx="49">
                  <c:v>24404</c:v>
                </c:pt>
                <c:pt idx="50">
                  <c:v>24712</c:v>
                </c:pt>
                <c:pt idx="51">
                  <c:v>24803</c:v>
                </c:pt>
                <c:pt idx="52">
                  <c:v>25067</c:v>
                </c:pt>
                <c:pt idx="53">
                  <c:v>25095</c:v>
                </c:pt>
                <c:pt idx="54">
                  <c:v>25254</c:v>
                </c:pt>
                <c:pt idx="55">
                  <c:v>25570</c:v>
                </c:pt>
                <c:pt idx="56">
                  <c:v>25570</c:v>
                </c:pt>
                <c:pt idx="57">
                  <c:v>25570</c:v>
                </c:pt>
                <c:pt idx="58">
                  <c:v>25570</c:v>
                </c:pt>
                <c:pt idx="59">
                  <c:v>25570</c:v>
                </c:pt>
                <c:pt idx="60">
                  <c:v>25966</c:v>
                </c:pt>
                <c:pt idx="61">
                  <c:v>26349</c:v>
                </c:pt>
                <c:pt idx="62">
                  <c:v>27177</c:v>
                </c:pt>
                <c:pt idx="63">
                  <c:v>27177</c:v>
                </c:pt>
              </c:numCache>
            </c:numRef>
          </c:xVal>
          <c:yVal>
            <c:numRef>
              <c:f>B!$I$21:$I$985</c:f>
              <c:numCache>
                <c:formatCode>General</c:formatCode>
                <c:ptCount val="965"/>
                <c:pt idx="22">
                  <c:v>-0.18530321935395477</c:v>
                </c:pt>
                <c:pt idx="36">
                  <c:v>-0.18390008682035841</c:v>
                </c:pt>
                <c:pt idx="37">
                  <c:v>-0.18361199141509132</c:v>
                </c:pt>
                <c:pt idx="38">
                  <c:v>-0.18222389602306066</c:v>
                </c:pt>
                <c:pt idx="39">
                  <c:v>-0.18720336865953868</c:v>
                </c:pt>
                <c:pt idx="40">
                  <c:v>-0.18357607366488082</c:v>
                </c:pt>
                <c:pt idx="54">
                  <c:v>-0.1840106730160187</c:v>
                </c:pt>
                <c:pt idx="63">
                  <c:v>-0.18514856083493214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84-4415-965E-040553291D66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B!$D$21:$D$59</c:f>
                <c:numCache>
                  <c:formatCode>General</c:formatCode>
                  <c:ptCount val="39"/>
                  <c:pt idx="7">
                    <c:v>0</c:v>
                  </c:pt>
                </c:numCache>
              </c:numRef>
            </c:plus>
            <c:minus>
              <c:numRef>
                <c:f>B!$D$21:$D$59</c:f>
                <c:numCache>
                  <c:formatCode>General</c:formatCode>
                  <c:ptCount val="39"/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B!$F$21:$F$985</c:f>
              <c:numCache>
                <c:formatCode>General</c:formatCode>
                <c:ptCount val="965"/>
                <c:pt idx="0">
                  <c:v>-753</c:v>
                </c:pt>
                <c:pt idx="1">
                  <c:v>-598</c:v>
                </c:pt>
                <c:pt idx="2">
                  <c:v>-597</c:v>
                </c:pt>
                <c:pt idx="3">
                  <c:v>-571</c:v>
                </c:pt>
                <c:pt idx="4">
                  <c:v>-477</c:v>
                </c:pt>
                <c:pt idx="5">
                  <c:v>-243</c:v>
                </c:pt>
                <c:pt idx="6">
                  <c:v>-27</c:v>
                </c:pt>
                <c:pt idx="7">
                  <c:v>0</c:v>
                </c:pt>
                <c:pt idx="8">
                  <c:v>422</c:v>
                </c:pt>
                <c:pt idx="9">
                  <c:v>7845</c:v>
                </c:pt>
                <c:pt idx="10">
                  <c:v>7912</c:v>
                </c:pt>
                <c:pt idx="11">
                  <c:v>8202</c:v>
                </c:pt>
                <c:pt idx="12">
                  <c:v>18065</c:v>
                </c:pt>
                <c:pt idx="13">
                  <c:v>18065</c:v>
                </c:pt>
                <c:pt idx="14">
                  <c:v>20014</c:v>
                </c:pt>
                <c:pt idx="15">
                  <c:v>20027</c:v>
                </c:pt>
                <c:pt idx="16">
                  <c:v>20027</c:v>
                </c:pt>
                <c:pt idx="17">
                  <c:v>20357</c:v>
                </c:pt>
                <c:pt idx="18">
                  <c:v>20423</c:v>
                </c:pt>
                <c:pt idx="19">
                  <c:v>20423</c:v>
                </c:pt>
                <c:pt idx="20">
                  <c:v>20423</c:v>
                </c:pt>
                <c:pt idx="21">
                  <c:v>20752</c:v>
                </c:pt>
                <c:pt idx="22">
                  <c:v>20819</c:v>
                </c:pt>
                <c:pt idx="23">
                  <c:v>21189</c:v>
                </c:pt>
                <c:pt idx="24">
                  <c:v>21189</c:v>
                </c:pt>
                <c:pt idx="25">
                  <c:v>21189</c:v>
                </c:pt>
                <c:pt idx="26">
                  <c:v>21611</c:v>
                </c:pt>
                <c:pt idx="27">
                  <c:v>21611</c:v>
                </c:pt>
                <c:pt idx="28">
                  <c:v>21611</c:v>
                </c:pt>
                <c:pt idx="29">
                  <c:v>21611</c:v>
                </c:pt>
                <c:pt idx="30">
                  <c:v>21611</c:v>
                </c:pt>
                <c:pt idx="31">
                  <c:v>21611</c:v>
                </c:pt>
                <c:pt idx="32">
                  <c:v>21611</c:v>
                </c:pt>
                <c:pt idx="33">
                  <c:v>21611</c:v>
                </c:pt>
                <c:pt idx="34">
                  <c:v>21611</c:v>
                </c:pt>
                <c:pt idx="35">
                  <c:v>21676</c:v>
                </c:pt>
                <c:pt idx="36">
                  <c:v>22336</c:v>
                </c:pt>
                <c:pt idx="37">
                  <c:v>22349</c:v>
                </c:pt>
                <c:pt idx="38">
                  <c:v>22362</c:v>
                </c:pt>
                <c:pt idx="39">
                  <c:v>23524</c:v>
                </c:pt>
                <c:pt idx="40">
                  <c:v>23973</c:v>
                </c:pt>
                <c:pt idx="41">
                  <c:v>23973</c:v>
                </c:pt>
                <c:pt idx="42">
                  <c:v>23973</c:v>
                </c:pt>
                <c:pt idx="43">
                  <c:v>23973</c:v>
                </c:pt>
                <c:pt idx="44">
                  <c:v>23973</c:v>
                </c:pt>
                <c:pt idx="45">
                  <c:v>23973</c:v>
                </c:pt>
                <c:pt idx="46">
                  <c:v>23973</c:v>
                </c:pt>
                <c:pt idx="47">
                  <c:v>23973</c:v>
                </c:pt>
                <c:pt idx="48">
                  <c:v>23973</c:v>
                </c:pt>
                <c:pt idx="49">
                  <c:v>24404</c:v>
                </c:pt>
                <c:pt idx="50">
                  <c:v>24712</c:v>
                </c:pt>
                <c:pt idx="51">
                  <c:v>24803</c:v>
                </c:pt>
                <c:pt idx="52">
                  <c:v>25067</c:v>
                </c:pt>
                <c:pt idx="53">
                  <c:v>25095</c:v>
                </c:pt>
                <c:pt idx="54">
                  <c:v>25254</c:v>
                </c:pt>
                <c:pt idx="55">
                  <c:v>25570</c:v>
                </c:pt>
                <c:pt idx="56">
                  <c:v>25570</c:v>
                </c:pt>
                <c:pt idx="57">
                  <c:v>25570</c:v>
                </c:pt>
                <c:pt idx="58">
                  <c:v>25570</c:v>
                </c:pt>
                <c:pt idx="59">
                  <c:v>25570</c:v>
                </c:pt>
                <c:pt idx="60">
                  <c:v>25966</c:v>
                </c:pt>
                <c:pt idx="61">
                  <c:v>26349</c:v>
                </c:pt>
                <c:pt idx="62">
                  <c:v>27177</c:v>
                </c:pt>
                <c:pt idx="63">
                  <c:v>27177</c:v>
                </c:pt>
              </c:numCache>
            </c:numRef>
          </c:xVal>
          <c:yVal>
            <c:numRef>
              <c:f>B!$J$21:$J$985</c:f>
              <c:numCache>
                <c:formatCode>General</c:formatCode>
                <c:ptCount val="965"/>
                <c:pt idx="62">
                  <c:v>-0.18514856104593491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84-4415-965E-040553291D66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B!$D$21:$D$85</c:f>
                <c:numCache>
                  <c:formatCode>General</c:formatCode>
                  <c:ptCount val="65"/>
                  <c:pt idx="7">
                    <c:v>0</c:v>
                  </c:pt>
                  <c:pt idx="39">
                    <c:v>8.0000000000000002E-3</c:v>
                  </c:pt>
                  <c:pt idx="40">
                    <c:v>3.0999999999999999E-3</c:v>
                  </c:pt>
                  <c:pt idx="46">
                    <c:v>0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1.6999999999999999E-3</c:v>
                  </c:pt>
                  <c:pt idx="53">
                    <c:v>0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</c:numCache>
              </c:numRef>
            </c:plus>
            <c:minus>
              <c:numRef>
                <c:f>B!$D$21:$D$85</c:f>
                <c:numCache>
                  <c:formatCode>General</c:formatCode>
                  <c:ptCount val="65"/>
                  <c:pt idx="7">
                    <c:v>0</c:v>
                  </c:pt>
                  <c:pt idx="39">
                    <c:v>8.0000000000000002E-3</c:v>
                  </c:pt>
                  <c:pt idx="40">
                    <c:v>3.0999999999999999E-3</c:v>
                  </c:pt>
                  <c:pt idx="46">
                    <c:v>0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1.6999999999999999E-3</c:v>
                  </c:pt>
                  <c:pt idx="53">
                    <c:v>0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B!$F$21:$F$985</c:f>
              <c:numCache>
                <c:formatCode>General</c:formatCode>
                <c:ptCount val="965"/>
                <c:pt idx="0">
                  <c:v>-753</c:v>
                </c:pt>
                <c:pt idx="1">
                  <c:v>-598</c:v>
                </c:pt>
                <c:pt idx="2">
                  <c:v>-597</c:v>
                </c:pt>
                <c:pt idx="3">
                  <c:v>-571</c:v>
                </c:pt>
                <c:pt idx="4">
                  <c:v>-477</c:v>
                </c:pt>
                <c:pt idx="5">
                  <c:v>-243</c:v>
                </c:pt>
                <c:pt idx="6">
                  <c:v>-27</c:v>
                </c:pt>
                <c:pt idx="7">
                  <c:v>0</c:v>
                </c:pt>
                <c:pt idx="8">
                  <c:v>422</c:v>
                </c:pt>
                <c:pt idx="9">
                  <c:v>7845</c:v>
                </c:pt>
                <c:pt idx="10">
                  <c:v>7912</c:v>
                </c:pt>
                <c:pt idx="11">
                  <c:v>8202</c:v>
                </c:pt>
                <c:pt idx="12">
                  <c:v>18065</c:v>
                </c:pt>
                <c:pt idx="13">
                  <c:v>18065</c:v>
                </c:pt>
                <c:pt idx="14">
                  <c:v>20014</c:v>
                </c:pt>
                <c:pt idx="15">
                  <c:v>20027</c:v>
                </c:pt>
                <c:pt idx="16">
                  <c:v>20027</c:v>
                </c:pt>
                <c:pt idx="17">
                  <c:v>20357</c:v>
                </c:pt>
                <c:pt idx="18">
                  <c:v>20423</c:v>
                </c:pt>
                <c:pt idx="19">
                  <c:v>20423</c:v>
                </c:pt>
                <c:pt idx="20">
                  <c:v>20423</c:v>
                </c:pt>
                <c:pt idx="21">
                  <c:v>20752</c:v>
                </c:pt>
                <c:pt idx="22">
                  <c:v>20819</c:v>
                </c:pt>
                <c:pt idx="23">
                  <c:v>21189</c:v>
                </c:pt>
                <c:pt idx="24">
                  <c:v>21189</c:v>
                </c:pt>
                <c:pt idx="25">
                  <c:v>21189</c:v>
                </c:pt>
                <c:pt idx="26">
                  <c:v>21611</c:v>
                </c:pt>
                <c:pt idx="27">
                  <c:v>21611</c:v>
                </c:pt>
                <c:pt idx="28">
                  <c:v>21611</c:v>
                </c:pt>
                <c:pt idx="29">
                  <c:v>21611</c:v>
                </c:pt>
                <c:pt idx="30">
                  <c:v>21611</c:v>
                </c:pt>
                <c:pt idx="31">
                  <c:v>21611</c:v>
                </c:pt>
                <c:pt idx="32">
                  <c:v>21611</c:v>
                </c:pt>
                <c:pt idx="33">
                  <c:v>21611</c:v>
                </c:pt>
                <c:pt idx="34">
                  <c:v>21611</c:v>
                </c:pt>
                <c:pt idx="35">
                  <c:v>21676</c:v>
                </c:pt>
                <c:pt idx="36">
                  <c:v>22336</c:v>
                </c:pt>
                <c:pt idx="37">
                  <c:v>22349</c:v>
                </c:pt>
                <c:pt idx="38">
                  <c:v>22362</c:v>
                </c:pt>
                <c:pt idx="39">
                  <c:v>23524</c:v>
                </c:pt>
                <c:pt idx="40">
                  <c:v>23973</c:v>
                </c:pt>
                <c:pt idx="41">
                  <c:v>23973</c:v>
                </c:pt>
                <c:pt idx="42">
                  <c:v>23973</c:v>
                </c:pt>
                <c:pt idx="43">
                  <c:v>23973</c:v>
                </c:pt>
                <c:pt idx="44">
                  <c:v>23973</c:v>
                </c:pt>
                <c:pt idx="45">
                  <c:v>23973</c:v>
                </c:pt>
                <c:pt idx="46">
                  <c:v>23973</c:v>
                </c:pt>
                <c:pt idx="47">
                  <c:v>23973</c:v>
                </c:pt>
                <c:pt idx="48">
                  <c:v>23973</c:v>
                </c:pt>
                <c:pt idx="49">
                  <c:v>24404</c:v>
                </c:pt>
                <c:pt idx="50">
                  <c:v>24712</c:v>
                </c:pt>
                <c:pt idx="51">
                  <c:v>24803</c:v>
                </c:pt>
                <c:pt idx="52">
                  <c:v>25067</c:v>
                </c:pt>
                <c:pt idx="53">
                  <c:v>25095</c:v>
                </c:pt>
                <c:pt idx="54">
                  <c:v>25254</c:v>
                </c:pt>
                <c:pt idx="55">
                  <c:v>25570</c:v>
                </c:pt>
                <c:pt idx="56">
                  <c:v>25570</c:v>
                </c:pt>
                <c:pt idx="57">
                  <c:v>25570</c:v>
                </c:pt>
                <c:pt idx="58">
                  <c:v>25570</c:v>
                </c:pt>
                <c:pt idx="59">
                  <c:v>25570</c:v>
                </c:pt>
                <c:pt idx="60">
                  <c:v>25966</c:v>
                </c:pt>
                <c:pt idx="61">
                  <c:v>26349</c:v>
                </c:pt>
                <c:pt idx="62">
                  <c:v>27177</c:v>
                </c:pt>
                <c:pt idx="63">
                  <c:v>27177</c:v>
                </c:pt>
              </c:numCache>
            </c:numRef>
          </c:xVal>
          <c:yVal>
            <c:numRef>
              <c:f>B!$K$21:$K$985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884-4415-965E-040553291D66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B!$D$21:$D$85</c:f>
                <c:numCache>
                  <c:formatCode>General</c:formatCode>
                  <c:ptCount val="65"/>
                  <c:pt idx="7">
                    <c:v>0</c:v>
                  </c:pt>
                  <c:pt idx="39">
                    <c:v>8.0000000000000002E-3</c:v>
                  </c:pt>
                  <c:pt idx="40">
                    <c:v>3.0999999999999999E-3</c:v>
                  </c:pt>
                  <c:pt idx="46">
                    <c:v>0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1.6999999999999999E-3</c:v>
                  </c:pt>
                  <c:pt idx="53">
                    <c:v>0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</c:numCache>
              </c:numRef>
            </c:plus>
            <c:minus>
              <c:numRef>
                <c:f>B!$D$21:$D$85</c:f>
                <c:numCache>
                  <c:formatCode>General</c:formatCode>
                  <c:ptCount val="65"/>
                  <c:pt idx="7">
                    <c:v>0</c:v>
                  </c:pt>
                  <c:pt idx="39">
                    <c:v>8.0000000000000002E-3</c:v>
                  </c:pt>
                  <c:pt idx="40">
                    <c:v>3.0999999999999999E-3</c:v>
                  </c:pt>
                  <c:pt idx="46">
                    <c:v>0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1.6999999999999999E-3</c:v>
                  </c:pt>
                  <c:pt idx="53">
                    <c:v>0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B!$F$21:$F$985</c:f>
              <c:numCache>
                <c:formatCode>General</c:formatCode>
                <c:ptCount val="965"/>
                <c:pt idx="0">
                  <c:v>-753</c:v>
                </c:pt>
                <c:pt idx="1">
                  <c:v>-598</c:v>
                </c:pt>
                <c:pt idx="2">
                  <c:v>-597</c:v>
                </c:pt>
                <c:pt idx="3">
                  <c:v>-571</c:v>
                </c:pt>
                <c:pt idx="4">
                  <c:v>-477</c:v>
                </c:pt>
                <c:pt idx="5">
                  <c:v>-243</c:v>
                </c:pt>
                <c:pt idx="6">
                  <c:v>-27</c:v>
                </c:pt>
                <c:pt idx="7">
                  <c:v>0</c:v>
                </c:pt>
                <c:pt idx="8">
                  <c:v>422</c:v>
                </c:pt>
                <c:pt idx="9">
                  <c:v>7845</c:v>
                </c:pt>
                <c:pt idx="10">
                  <c:v>7912</c:v>
                </c:pt>
                <c:pt idx="11">
                  <c:v>8202</c:v>
                </c:pt>
                <c:pt idx="12">
                  <c:v>18065</c:v>
                </c:pt>
                <c:pt idx="13">
                  <c:v>18065</c:v>
                </c:pt>
                <c:pt idx="14">
                  <c:v>20014</c:v>
                </c:pt>
                <c:pt idx="15">
                  <c:v>20027</c:v>
                </c:pt>
                <c:pt idx="16">
                  <c:v>20027</c:v>
                </c:pt>
                <c:pt idx="17">
                  <c:v>20357</c:v>
                </c:pt>
                <c:pt idx="18">
                  <c:v>20423</c:v>
                </c:pt>
                <c:pt idx="19">
                  <c:v>20423</c:v>
                </c:pt>
                <c:pt idx="20">
                  <c:v>20423</c:v>
                </c:pt>
                <c:pt idx="21">
                  <c:v>20752</c:v>
                </c:pt>
                <c:pt idx="22">
                  <c:v>20819</c:v>
                </c:pt>
                <c:pt idx="23">
                  <c:v>21189</c:v>
                </c:pt>
                <c:pt idx="24">
                  <c:v>21189</c:v>
                </c:pt>
                <c:pt idx="25">
                  <c:v>21189</c:v>
                </c:pt>
                <c:pt idx="26">
                  <c:v>21611</c:v>
                </c:pt>
                <c:pt idx="27">
                  <c:v>21611</c:v>
                </c:pt>
                <c:pt idx="28">
                  <c:v>21611</c:v>
                </c:pt>
                <c:pt idx="29">
                  <c:v>21611</c:v>
                </c:pt>
                <c:pt idx="30">
                  <c:v>21611</c:v>
                </c:pt>
                <c:pt idx="31">
                  <c:v>21611</c:v>
                </c:pt>
                <c:pt idx="32">
                  <c:v>21611</c:v>
                </c:pt>
                <c:pt idx="33">
                  <c:v>21611</c:v>
                </c:pt>
                <c:pt idx="34">
                  <c:v>21611</c:v>
                </c:pt>
                <c:pt idx="35">
                  <c:v>21676</c:v>
                </c:pt>
                <c:pt idx="36">
                  <c:v>22336</c:v>
                </c:pt>
                <c:pt idx="37">
                  <c:v>22349</c:v>
                </c:pt>
                <c:pt idx="38">
                  <c:v>22362</c:v>
                </c:pt>
                <c:pt idx="39">
                  <c:v>23524</c:v>
                </c:pt>
                <c:pt idx="40">
                  <c:v>23973</c:v>
                </c:pt>
                <c:pt idx="41">
                  <c:v>23973</c:v>
                </c:pt>
                <c:pt idx="42">
                  <c:v>23973</c:v>
                </c:pt>
                <c:pt idx="43">
                  <c:v>23973</c:v>
                </c:pt>
                <c:pt idx="44">
                  <c:v>23973</c:v>
                </c:pt>
                <c:pt idx="45">
                  <c:v>23973</c:v>
                </c:pt>
                <c:pt idx="46">
                  <c:v>23973</c:v>
                </c:pt>
                <c:pt idx="47">
                  <c:v>23973</c:v>
                </c:pt>
                <c:pt idx="48">
                  <c:v>23973</c:v>
                </c:pt>
                <c:pt idx="49">
                  <c:v>24404</c:v>
                </c:pt>
                <c:pt idx="50">
                  <c:v>24712</c:v>
                </c:pt>
                <c:pt idx="51">
                  <c:v>24803</c:v>
                </c:pt>
                <c:pt idx="52">
                  <c:v>25067</c:v>
                </c:pt>
                <c:pt idx="53">
                  <c:v>25095</c:v>
                </c:pt>
                <c:pt idx="54">
                  <c:v>25254</c:v>
                </c:pt>
                <c:pt idx="55">
                  <c:v>25570</c:v>
                </c:pt>
                <c:pt idx="56">
                  <c:v>25570</c:v>
                </c:pt>
                <c:pt idx="57">
                  <c:v>25570</c:v>
                </c:pt>
                <c:pt idx="58">
                  <c:v>25570</c:v>
                </c:pt>
                <c:pt idx="59">
                  <c:v>25570</c:v>
                </c:pt>
                <c:pt idx="60">
                  <c:v>25966</c:v>
                </c:pt>
                <c:pt idx="61">
                  <c:v>26349</c:v>
                </c:pt>
                <c:pt idx="62">
                  <c:v>27177</c:v>
                </c:pt>
                <c:pt idx="63">
                  <c:v>27177</c:v>
                </c:pt>
              </c:numCache>
            </c:numRef>
          </c:xVal>
          <c:yVal>
            <c:numRef>
              <c:f>B!$L$21:$L$985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884-4415-965E-040553291D66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B!$D$21:$D$85</c:f>
                <c:numCache>
                  <c:formatCode>General</c:formatCode>
                  <c:ptCount val="65"/>
                  <c:pt idx="7">
                    <c:v>0</c:v>
                  </c:pt>
                  <c:pt idx="39">
                    <c:v>8.0000000000000002E-3</c:v>
                  </c:pt>
                  <c:pt idx="40">
                    <c:v>3.0999999999999999E-3</c:v>
                  </c:pt>
                  <c:pt idx="46">
                    <c:v>0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1.6999999999999999E-3</c:v>
                  </c:pt>
                  <c:pt idx="53">
                    <c:v>0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</c:numCache>
              </c:numRef>
            </c:plus>
            <c:minus>
              <c:numRef>
                <c:f>B!$D$21:$D$85</c:f>
                <c:numCache>
                  <c:formatCode>General</c:formatCode>
                  <c:ptCount val="65"/>
                  <c:pt idx="7">
                    <c:v>0</c:v>
                  </c:pt>
                  <c:pt idx="39">
                    <c:v>8.0000000000000002E-3</c:v>
                  </c:pt>
                  <c:pt idx="40">
                    <c:v>3.0999999999999999E-3</c:v>
                  </c:pt>
                  <c:pt idx="46">
                    <c:v>0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1.6999999999999999E-3</c:v>
                  </c:pt>
                  <c:pt idx="53">
                    <c:v>0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B!$F$21:$F$985</c:f>
              <c:numCache>
                <c:formatCode>General</c:formatCode>
                <c:ptCount val="965"/>
                <c:pt idx="0">
                  <c:v>-753</c:v>
                </c:pt>
                <c:pt idx="1">
                  <c:v>-598</c:v>
                </c:pt>
                <c:pt idx="2">
                  <c:v>-597</c:v>
                </c:pt>
                <c:pt idx="3">
                  <c:v>-571</c:v>
                </c:pt>
                <c:pt idx="4">
                  <c:v>-477</c:v>
                </c:pt>
                <c:pt idx="5">
                  <c:v>-243</c:v>
                </c:pt>
                <c:pt idx="6">
                  <c:v>-27</c:v>
                </c:pt>
                <c:pt idx="7">
                  <c:v>0</c:v>
                </c:pt>
                <c:pt idx="8">
                  <c:v>422</c:v>
                </c:pt>
                <c:pt idx="9">
                  <c:v>7845</c:v>
                </c:pt>
                <c:pt idx="10">
                  <c:v>7912</c:v>
                </c:pt>
                <c:pt idx="11">
                  <c:v>8202</c:v>
                </c:pt>
                <c:pt idx="12">
                  <c:v>18065</c:v>
                </c:pt>
                <c:pt idx="13">
                  <c:v>18065</c:v>
                </c:pt>
                <c:pt idx="14">
                  <c:v>20014</c:v>
                </c:pt>
                <c:pt idx="15">
                  <c:v>20027</c:v>
                </c:pt>
                <c:pt idx="16">
                  <c:v>20027</c:v>
                </c:pt>
                <c:pt idx="17">
                  <c:v>20357</c:v>
                </c:pt>
                <c:pt idx="18">
                  <c:v>20423</c:v>
                </c:pt>
                <c:pt idx="19">
                  <c:v>20423</c:v>
                </c:pt>
                <c:pt idx="20">
                  <c:v>20423</c:v>
                </c:pt>
                <c:pt idx="21">
                  <c:v>20752</c:v>
                </c:pt>
                <c:pt idx="22">
                  <c:v>20819</c:v>
                </c:pt>
                <c:pt idx="23">
                  <c:v>21189</c:v>
                </c:pt>
                <c:pt idx="24">
                  <c:v>21189</c:v>
                </c:pt>
                <c:pt idx="25">
                  <c:v>21189</c:v>
                </c:pt>
                <c:pt idx="26">
                  <c:v>21611</c:v>
                </c:pt>
                <c:pt idx="27">
                  <c:v>21611</c:v>
                </c:pt>
                <c:pt idx="28">
                  <c:v>21611</c:v>
                </c:pt>
                <c:pt idx="29">
                  <c:v>21611</c:v>
                </c:pt>
                <c:pt idx="30">
                  <c:v>21611</c:v>
                </c:pt>
                <c:pt idx="31">
                  <c:v>21611</c:v>
                </c:pt>
                <c:pt idx="32">
                  <c:v>21611</c:v>
                </c:pt>
                <c:pt idx="33">
                  <c:v>21611</c:v>
                </c:pt>
                <c:pt idx="34">
                  <c:v>21611</c:v>
                </c:pt>
                <c:pt idx="35">
                  <c:v>21676</c:v>
                </c:pt>
                <c:pt idx="36">
                  <c:v>22336</c:v>
                </c:pt>
                <c:pt idx="37">
                  <c:v>22349</c:v>
                </c:pt>
                <c:pt idx="38">
                  <c:v>22362</c:v>
                </c:pt>
                <c:pt idx="39">
                  <c:v>23524</c:v>
                </c:pt>
                <c:pt idx="40">
                  <c:v>23973</c:v>
                </c:pt>
                <c:pt idx="41">
                  <c:v>23973</c:v>
                </c:pt>
                <c:pt idx="42">
                  <c:v>23973</c:v>
                </c:pt>
                <c:pt idx="43">
                  <c:v>23973</c:v>
                </c:pt>
                <c:pt idx="44">
                  <c:v>23973</c:v>
                </c:pt>
                <c:pt idx="45">
                  <c:v>23973</c:v>
                </c:pt>
                <c:pt idx="46">
                  <c:v>23973</c:v>
                </c:pt>
                <c:pt idx="47">
                  <c:v>23973</c:v>
                </c:pt>
                <c:pt idx="48">
                  <c:v>23973</c:v>
                </c:pt>
                <c:pt idx="49">
                  <c:v>24404</c:v>
                </c:pt>
                <c:pt idx="50">
                  <c:v>24712</c:v>
                </c:pt>
                <c:pt idx="51">
                  <c:v>24803</c:v>
                </c:pt>
                <c:pt idx="52">
                  <c:v>25067</c:v>
                </c:pt>
                <c:pt idx="53">
                  <c:v>25095</c:v>
                </c:pt>
                <c:pt idx="54">
                  <c:v>25254</c:v>
                </c:pt>
                <c:pt idx="55">
                  <c:v>25570</c:v>
                </c:pt>
                <c:pt idx="56">
                  <c:v>25570</c:v>
                </c:pt>
                <c:pt idx="57">
                  <c:v>25570</c:v>
                </c:pt>
                <c:pt idx="58">
                  <c:v>25570</c:v>
                </c:pt>
                <c:pt idx="59">
                  <c:v>25570</c:v>
                </c:pt>
                <c:pt idx="60">
                  <c:v>25966</c:v>
                </c:pt>
                <c:pt idx="61">
                  <c:v>26349</c:v>
                </c:pt>
                <c:pt idx="62">
                  <c:v>27177</c:v>
                </c:pt>
                <c:pt idx="63">
                  <c:v>27177</c:v>
                </c:pt>
              </c:numCache>
            </c:numRef>
          </c:xVal>
          <c:yVal>
            <c:numRef>
              <c:f>B!$M$21:$M$985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884-4415-965E-040553291D66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B!$D$21:$D$85</c:f>
                <c:numCache>
                  <c:formatCode>General</c:formatCode>
                  <c:ptCount val="65"/>
                  <c:pt idx="7">
                    <c:v>0</c:v>
                  </c:pt>
                  <c:pt idx="39">
                    <c:v>8.0000000000000002E-3</c:v>
                  </c:pt>
                  <c:pt idx="40">
                    <c:v>3.0999999999999999E-3</c:v>
                  </c:pt>
                  <c:pt idx="46">
                    <c:v>0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1.6999999999999999E-3</c:v>
                  </c:pt>
                  <c:pt idx="53">
                    <c:v>0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</c:numCache>
              </c:numRef>
            </c:plus>
            <c:minus>
              <c:numRef>
                <c:f>B!$D$21:$D$85</c:f>
                <c:numCache>
                  <c:formatCode>General</c:formatCode>
                  <c:ptCount val="65"/>
                  <c:pt idx="7">
                    <c:v>0</c:v>
                  </c:pt>
                  <c:pt idx="39">
                    <c:v>8.0000000000000002E-3</c:v>
                  </c:pt>
                  <c:pt idx="40">
                    <c:v>3.0999999999999999E-3</c:v>
                  </c:pt>
                  <c:pt idx="46">
                    <c:v>0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1.6999999999999999E-3</c:v>
                  </c:pt>
                  <c:pt idx="53">
                    <c:v>0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B!$F$21:$F$985</c:f>
              <c:numCache>
                <c:formatCode>General</c:formatCode>
                <c:ptCount val="965"/>
                <c:pt idx="0">
                  <c:v>-753</c:v>
                </c:pt>
                <c:pt idx="1">
                  <c:v>-598</c:v>
                </c:pt>
                <c:pt idx="2">
                  <c:v>-597</c:v>
                </c:pt>
                <c:pt idx="3">
                  <c:v>-571</c:v>
                </c:pt>
                <c:pt idx="4">
                  <c:v>-477</c:v>
                </c:pt>
                <c:pt idx="5">
                  <c:v>-243</c:v>
                </c:pt>
                <c:pt idx="6">
                  <c:v>-27</c:v>
                </c:pt>
                <c:pt idx="7">
                  <c:v>0</c:v>
                </c:pt>
                <c:pt idx="8">
                  <c:v>422</c:v>
                </c:pt>
                <c:pt idx="9">
                  <c:v>7845</c:v>
                </c:pt>
                <c:pt idx="10">
                  <c:v>7912</c:v>
                </c:pt>
                <c:pt idx="11">
                  <c:v>8202</c:v>
                </c:pt>
                <c:pt idx="12">
                  <c:v>18065</c:v>
                </c:pt>
                <c:pt idx="13">
                  <c:v>18065</c:v>
                </c:pt>
                <c:pt idx="14">
                  <c:v>20014</c:v>
                </c:pt>
                <c:pt idx="15">
                  <c:v>20027</c:v>
                </c:pt>
                <c:pt idx="16">
                  <c:v>20027</c:v>
                </c:pt>
                <c:pt idx="17">
                  <c:v>20357</c:v>
                </c:pt>
                <c:pt idx="18">
                  <c:v>20423</c:v>
                </c:pt>
                <c:pt idx="19">
                  <c:v>20423</c:v>
                </c:pt>
                <c:pt idx="20">
                  <c:v>20423</c:v>
                </c:pt>
                <c:pt idx="21">
                  <c:v>20752</c:v>
                </c:pt>
                <c:pt idx="22">
                  <c:v>20819</c:v>
                </c:pt>
                <c:pt idx="23">
                  <c:v>21189</c:v>
                </c:pt>
                <c:pt idx="24">
                  <c:v>21189</c:v>
                </c:pt>
                <c:pt idx="25">
                  <c:v>21189</c:v>
                </c:pt>
                <c:pt idx="26">
                  <c:v>21611</c:v>
                </c:pt>
                <c:pt idx="27">
                  <c:v>21611</c:v>
                </c:pt>
                <c:pt idx="28">
                  <c:v>21611</c:v>
                </c:pt>
                <c:pt idx="29">
                  <c:v>21611</c:v>
                </c:pt>
                <c:pt idx="30">
                  <c:v>21611</c:v>
                </c:pt>
                <c:pt idx="31">
                  <c:v>21611</c:v>
                </c:pt>
                <c:pt idx="32">
                  <c:v>21611</c:v>
                </c:pt>
                <c:pt idx="33">
                  <c:v>21611</c:v>
                </c:pt>
                <c:pt idx="34">
                  <c:v>21611</c:v>
                </c:pt>
                <c:pt idx="35">
                  <c:v>21676</c:v>
                </c:pt>
                <c:pt idx="36">
                  <c:v>22336</c:v>
                </c:pt>
                <c:pt idx="37">
                  <c:v>22349</c:v>
                </c:pt>
                <c:pt idx="38">
                  <c:v>22362</c:v>
                </c:pt>
                <c:pt idx="39">
                  <c:v>23524</c:v>
                </c:pt>
                <c:pt idx="40">
                  <c:v>23973</c:v>
                </c:pt>
                <c:pt idx="41">
                  <c:v>23973</c:v>
                </c:pt>
                <c:pt idx="42">
                  <c:v>23973</c:v>
                </c:pt>
                <c:pt idx="43">
                  <c:v>23973</c:v>
                </c:pt>
                <c:pt idx="44">
                  <c:v>23973</c:v>
                </c:pt>
                <c:pt idx="45">
                  <c:v>23973</c:v>
                </c:pt>
                <c:pt idx="46">
                  <c:v>23973</c:v>
                </c:pt>
                <c:pt idx="47">
                  <c:v>23973</c:v>
                </c:pt>
                <c:pt idx="48">
                  <c:v>23973</c:v>
                </c:pt>
                <c:pt idx="49">
                  <c:v>24404</c:v>
                </c:pt>
                <c:pt idx="50">
                  <c:v>24712</c:v>
                </c:pt>
                <c:pt idx="51">
                  <c:v>24803</c:v>
                </c:pt>
                <c:pt idx="52">
                  <c:v>25067</c:v>
                </c:pt>
                <c:pt idx="53">
                  <c:v>25095</c:v>
                </c:pt>
                <c:pt idx="54">
                  <c:v>25254</c:v>
                </c:pt>
                <c:pt idx="55">
                  <c:v>25570</c:v>
                </c:pt>
                <c:pt idx="56">
                  <c:v>25570</c:v>
                </c:pt>
                <c:pt idx="57">
                  <c:v>25570</c:v>
                </c:pt>
                <c:pt idx="58">
                  <c:v>25570</c:v>
                </c:pt>
                <c:pt idx="59">
                  <c:v>25570</c:v>
                </c:pt>
                <c:pt idx="60">
                  <c:v>25966</c:v>
                </c:pt>
                <c:pt idx="61">
                  <c:v>26349</c:v>
                </c:pt>
                <c:pt idx="62">
                  <c:v>27177</c:v>
                </c:pt>
                <c:pt idx="63">
                  <c:v>27177</c:v>
                </c:pt>
              </c:numCache>
            </c:numRef>
          </c:xVal>
          <c:yVal>
            <c:numRef>
              <c:f>B!$N$21:$N$985</c:f>
              <c:numCache>
                <c:formatCode>General</c:formatCode>
                <c:ptCount val="965"/>
                <c:pt idx="0">
                  <c:v>2.2666474094876321E-2</c:v>
                </c:pt>
                <c:pt idx="1">
                  <c:v>-1.8052388437354239E-2</c:v>
                </c:pt>
                <c:pt idx="2">
                  <c:v>2.7723618903110037E-2</c:v>
                </c:pt>
                <c:pt idx="3">
                  <c:v>-2.3100190297554946E-2</c:v>
                </c:pt>
                <c:pt idx="4">
                  <c:v>2.84449952232535E-3</c:v>
                </c:pt>
                <c:pt idx="5">
                  <c:v>-2.3569783261336852E-2</c:v>
                </c:pt>
                <c:pt idx="6">
                  <c:v>5.0478018602007069E-3</c:v>
                </c:pt>
                <c:pt idx="8">
                  <c:v>1.0475096853042487E-2</c:v>
                </c:pt>
                <c:pt idx="9">
                  <c:v>-8.1222429311310407E-2</c:v>
                </c:pt>
                <c:pt idx="10">
                  <c:v>-8.2229937637748662E-2</c:v>
                </c:pt>
                <c:pt idx="11">
                  <c:v>-8.4187809465220198E-2</c:v>
                </c:pt>
                <c:pt idx="14">
                  <c:v>-0.16598912687186385</c:v>
                </c:pt>
                <c:pt idx="15">
                  <c:v>-0.17390103146317415</c:v>
                </c:pt>
                <c:pt idx="16">
                  <c:v>-0.1729010314666084</c:v>
                </c:pt>
                <c:pt idx="17">
                  <c:v>-0.17581860975042218</c:v>
                </c:pt>
                <c:pt idx="18">
                  <c:v>-0.1846021254095831</c:v>
                </c:pt>
                <c:pt idx="19">
                  <c:v>-0.18260212540917564</c:v>
                </c:pt>
                <c:pt idx="20">
                  <c:v>-0.17260212540713837</c:v>
                </c:pt>
                <c:pt idx="21">
                  <c:v>-0.17829571103357011</c:v>
                </c:pt>
                <c:pt idx="23">
                  <c:v>-0.1801805041031912</c:v>
                </c:pt>
                <c:pt idx="24">
                  <c:v>-0.14918050410051364</c:v>
                </c:pt>
                <c:pt idx="25">
                  <c:v>-0.1481805041039479</c:v>
                </c:pt>
                <c:pt idx="26">
                  <c:v>-0.1917054072546307</c:v>
                </c:pt>
                <c:pt idx="27">
                  <c:v>-0.18270540724915918</c:v>
                </c:pt>
                <c:pt idx="28">
                  <c:v>-0.17670540725521278</c:v>
                </c:pt>
                <c:pt idx="29">
                  <c:v>-0.17670540725521278</c:v>
                </c:pt>
                <c:pt idx="30">
                  <c:v>-0.17570540725137107</c:v>
                </c:pt>
                <c:pt idx="31">
                  <c:v>-0.17370540725096362</c:v>
                </c:pt>
                <c:pt idx="32">
                  <c:v>-0.17170540725055616</c:v>
                </c:pt>
                <c:pt idx="33">
                  <c:v>-0.16870540725358296</c:v>
                </c:pt>
                <c:pt idx="34">
                  <c:v>-0.16470540725276805</c:v>
                </c:pt>
                <c:pt idx="35">
                  <c:v>-0.17826493024767842</c:v>
                </c:pt>
                <c:pt idx="41">
                  <c:v>-0.18357607366488082</c:v>
                </c:pt>
                <c:pt idx="42">
                  <c:v>-0.18217607366386801</c:v>
                </c:pt>
                <c:pt idx="43">
                  <c:v>-0.1807760736628552</c:v>
                </c:pt>
                <c:pt idx="44">
                  <c:v>-0.1807760736628552</c:v>
                </c:pt>
                <c:pt idx="45">
                  <c:v>-0.17797607366810553</c:v>
                </c:pt>
                <c:pt idx="46">
                  <c:v>-0.17727607366396114</c:v>
                </c:pt>
                <c:pt idx="47">
                  <c:v>-0.1766760736645665</c:v>
                </c:pt>
                <c:pt idx="48">
                  <c:v>-0.17547607366577722</c:v>
                </c:pt>
                <c:pt idx="49">
                  <c:v>-0.17717027441540267</c:v>
                </c:pt>
                <c:pt idx="50">
                  <c:v>-0.18360665049840463</c:v>
                </c:pt>
                <c:pt idx="51">
                  <c:v>-0.18530998269125121</c:v>
                </c:pt>
                <c:pt idx="52">
                  <c:v>-0.18507404532283545</c:v>
                </c:pt>
                <c:pt idx="53">
                  <c:v>-0.18419583984359633</c:v>
                </c:pt>
                <c:pt idx="55">
                  <c:v>-0.18919235404609935</c:v>
                </c:pt>
                <c:pt idx="56">
                  <c:v>-0.18709235404821811</c:v>
                </c:pt>
                <c:pt idx="57">
                  <c:v>-0.18429235404619249</c:v>
                </c:pt>
                <c:pt idx="58">
                  <c:v>-0.18229235404578503</c:v>
                </c:pt>
                <c:pt idx="59">
                  <c:v>-0.1815923540489166</c:v>
                </c:pt>
                <c:pt idx="60">
                  <c:v>-0.17979344799823593</c:v>
                </c:pt>
                <c:pt idx="61">
                  <c:v>-0.18206263734464301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884-4415-965E-040553291D66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B!$F$21:$F$985</c:f>
              <c:numCache>
                <c:formatCode>General</c:formatCode>
                <c:ptCount val="965"/>
                <c:pt idx="0">
                  <c:v>-753</c:v>
                </c:pt>
                <c:pt idx="1">
                  <c:v>-598</c:v>
                </c:pt>
                <c:pt idx="2">
                  <c:v>-597</c:v>
                </c:pt>
                <c:pt idx="3">
                  <c:v>-571</c:v>
                </c:pt>
                <c:pt idx="4">
                  <c:v>-477</c:v>
                </c:pt>
                <c:pt idx="5">
                  <c:v>-243</c:v>
                </c:pt>
                <c:pt idx="6">
                  <c:v>-27</c:v>
                </c:pt>
                <c:pt idx="7">
                  <c:v>0</c:v>
                </c:pt>
                <c:pt idx="8">
                  <c:v>422</c:v>
                </c:pt>
                <c:pt idx="9">
                  <c:v>7845</c:v>
                </c:pt>
                <c:pt idx="10">
                  <c:v>7912</c:v>
                </c:pt>
                <c:pt idx="11">
                  <c:v>8202</c:v>
                </c:pt>
                <c:pt idx="12">
                  <c:v>18065</c:v>
                </c:pt>
                <c:pt idx="13">
                  <c:v>18065</c:v>
                </c:pt>
                <c:pt idx="14">
                  <c:v>20014</c:v>
                </c:pt>
                <c:pt idx="15">
                  <c:v>20027</c:v>
                </c:pt>
                <c:pt idx="16">
                  <c:v>20027</c:v>
                </c:pt>
                <c:pt idx="17">
                  <c:v>20357</c:v>
                </c:pt>
                <c:pt idx="18">
                  <c:v>20423</c:v>
                </c:pt>
                <c:pt idx="19">
                  <c:v>20423</c:v>
                </c:pt>
                <c:pt idx="20">
                  <c:v>20423</c:v>
                </c:pt>
                <c:pt idx="21">
                  <c:v>20752</c:v>
                </c:pt>
                <c:pt idx="22">
                  <c:v>20819</c:v>
                </c:pt>
                <c:pt idx="23">
                  <c:v>21189</c:v>
                </c:pt>
                <c:pt idx="24">
                  <c:v>21189</c:v>
                </c:pt>
                <c:pt idx="25">
                  <c:v>21189</c:v>
                </c:pt>
                <c:pt idx="26">
                  <c:v>21611</c:v>
                </c:pt>
                <c:pt idx="27">
                  <c:v>21611</c:v>
                </c:pt>
                <c:pt idx="28">
                  <c:v>21611</c:v>
                </c:pt>
                <c:pt idx="29">
                  <c:v>21611</c:v>
                </c:pt>
                <c:pt idx="30">
                  <c:v>21611</c:v>
                </c:pt>
                <c:pt idx="31">
                  <c:v>21611</c:v>
                </c:pt>
                <c:pt idx="32">
                  <c:v>21611</c:v>
                </c:pt>
                <c:pt idx="33">
                  <c:v>21611</c:v>
                </c:pt>
                <c:pt idx="34">
                  <c:v>21611</c:v>
                </c:pt>
                <c:pt idx="35">
                  <c:v>21676</c:v>
                </c:pt>
                <c:pt idx="36">
                  <c:v>22336</c:v>
                </c:pt>
                <c:pt idx="37">
                  <c:v>22349</c:v>
                </c:pt>
                <c:pt idx="38">
                  <c:v>22362</c:v>
                </c:pt>
                <c:pt idx="39">
                  <c:v>23524</c:v>
                </c:pt>
                <c:pt idx="40">
                  <c:v>23973</c:v>
                </c:pt>
                <c:pt idx="41">
                  <c:v>23973</c:v>
                </c:pt>
                <c:pt idx="42">
                  <c:v>23973</c:v>
                </c:pt>
                <c:pt idx="43">
                  <c:v>23973</c:v>
                </c:pt>
                <c:pt idx="44">
                  <c:v>23973</c:v>
                </c:pt>
                <c:pt idx="45">
                  <c:v>23973</c:v>
                </c:pt>
                <c:pt idx="46">
                  <c:v>23973</c:v>
                </c:pt>
                <c:pt idx="47">
                  <c:v>23973</c:v>
                </c:pt>
                <c:pt idx="48">
                  <c:v>23973</c:v>
                </c:pt>
                <c:pt idx="49">
                  <c:v>24404</c:v>
                </c:pt>
                <c:pt idx="50">
                  <c:v>24712</c:v>
                </c:pt>
                <c:pt idx="51">
                  <c:v>24803</c:v>
                </c:pt>
                <c:pt idx="52">
                  <c:v>25067</c:v>
                </c:pt>
                <c:pt idx="53">
                  <c:v>25095</c:v>
                </c:pt>
                <c:pt idx="54">
                  <c:v>25254</c:v>
                </c:pt>
                <c:pt idx="55">
                  <c:v>25570</c:v>
                </c:pt>
                <c:pt idx="56">
                  <c:v>25570</c:v>
                </c:pt>
                <c:pt idx="57">
                  <c:v>25570</c:v>
                </c:pt>
                <c:pt idx="58">
                  <c:v>25570</c:v>
                </c:pt>
                <c:pt idx="59">
                  <c:v>25570</c:v>
                </c:pt>
                <c:pt idx="60">
                  <c:v>25966</c:v>
                </c:pt>
                <c:pt idx="61">
                  <c:v>26349</c:v>
                </c:pt>
                <c:pt idx="62">
                  <c:v>27177</c:v>
                </c:pt>
                <c:pt idx="63">
                  <c:v>27177</c:v>
                </c:pt>
              </c:numCache>
            </c:numRef>
          </c:xVal>
          <c:yVal>
            <c:numRef>
              <c:f>B!$O$21:$O$985</c:f>
              <c:numCache>
                <c:formatCode>General</c:formatCode>
                <c:ptCount val="965"/>
                <c:pt idx="12">
                  <c:v>-0.17168370022203605</c:v>
                </c:pt>
                <c:pt idx="13">
                  <c:v>-0.17168370022203605</c:v>
                </c:pt>
                <c:pt idx="14">
                  <c:v>-0.17483903862706243</c:v>
                </c:pt>
                <c:pt idx="15">
                  <c:v>-0.17486008500944586</c:v>
                </c:pt>
                <c:pt idx="16">
                  <c:v>-0.17486008500944586</c:v>
                </c:pt>
                <c:pt idx="17">
                  <c:v>-0.17539433933148696</c:v>
                </c:pt>
                <c:pt idx="18">
                  <c:v>-0.17550119019589519</c:v>
                </c:pt>
                <c:pt idx="19">
                  <c:v>-0.17550119019589519</c:v>
                </c:pt>
                <c:pt idx="20">
                  <c:v>-0.17550119019589519</c:v>
                </c:pt>
                <c:pt idx="21">
                  <c:v>-0.17603382556544525</c:v>
                </c:pt>
                <c:pt idx="22">
                  <c:v>-0.17614229538234449</c:v>
                </c:pt>
                <c:pt idx="23">
                  <c:v>-0.17674130780402694</c:v>
                </c:pt>
                <c:pt idx="24">
                  <c:v>-0.17674130780402694</c:v>
                </c:pt>
                <c:pt idx="25">
                  <c:v>-0.17674130780402694</c:v>
                </c:pt>
                <c:pt idx="26">
                  <c:v>-0.17742450575524316</c:v>
                </c:pt>
                <c:pt idx="27">
                  <c:v>-0.17742450575524316</c:v>
                </c:pt>
                <c:pt idx="28">
                  <c:v>-0.17742450575524316</c:v>
                </c:pt>
                <c:pt idx="29">
                  <c:v>-0.17742450575524316</c:v>
                </c:pt>
                <c:pt idx="30">
                  <c:v>-0.17742450575524316</c:v>
                </c:pt>
                <c:pt idx="31">
                  <c:v>-0.17742450575524316</c:v>
                </c:pt>
                <c:pt idx="32">
                  <c:v>-0.17742450575524316</c:v>
                </c:pt>
                <c:pt idx="33">
                  <c:v>-0.17742450575524316</c:v>
                </c:pt>
                <c:pt idx="34">
                  <c:v>-0.17742450575524316</c:v>
                </c:pt>
                <c:pt idx="35">
                  <c:v>-0.17752973766716032</c:v>
                </c:pt>
                <c:pt idx="36">
                  <c:v>-0.17859824631124255</c:v>
                </c:pt>
                <c:pt idx="37">
                  <c:v>-0.17861929269362598</c:v>
                </c:pt>
                <c:pt idx="38">
                  <c:v>-0.1786403390760094</c:v>
                </c:pt>
                <c:pt idx="39">
                  <c:v>-0.18052156187059049</c:v>
                </c:pt>
                <c:pt idx="40">
                  <c:v>-0.18124847153906459</c:v>
                </c:pt>
                <c:pt idx="41">
                  <c:v>-0.18124847153906459</c:v>
                </c:pt>
                <c:pt idx="42">
                  <c:v>-0.18124847153906459</c:v>
                </c:pt>
                <c:pt idx="43">
                  <c:v>-0.18124847153906459</c:v>
                </c:pt>
                <c:pt idx="44">
                  <c:v>-0.18124847153906459</c:v>
                </c:pt>
                <c:pt idx="45">
                  <c:v>-0.18124847153906459</c:v>
                </c:pt>
                <c:pt idx="46">
                  <c:v>-0.18124847153906459</c:v>
                </c:pt>
                <c:pt idx="47">
                  <c:v>-0.18124847153906459</c:v>
                </c:pt>
                <c:pt idx="48">
                  <c:v>-0.18124847153906459</c:v>
                </c:pt>
                <c:pt idx="49">
                  <c:v>-0.1819462400627001</c:v>
                </c:pt>
                <c:pt idx="50">
                  <c:v>-0.18244487742993845</c:v>
                </c:pt>
                <c:pt idx="51">
                  <c:v>-0.18259220210662253</c:v>
                </c:pt>
                <c:pt idx="52">
                  <c:v>-0.18301960556425539</c:v>
                </c:pt>
                <c:pt idx="53">
                  <c:v>-0.18306493623400433</c:v>
                </c:pt>
                <c:pt idx="54">
                  <c:v>-0.18332234968007868</c:v>
                </c:pt>
                <c:pt idx="55">
                  <c:v>-0.18383393866724532</c:v>
                </c:pt>
                <c:pt idx="56">
                  <c:v>-0.18383393866724532</c:v>
                </c:pt>
                <c:pt idx="57">
                  <c:v>-0.18383393866724532</c:v>
                </c:pt>
                <c:pt idx="58">
                  <c:v>-0.18383393866724532</c:v>
                </c:pt>
                <c:pt idx="59">
                  <c:v>-0.18383393866724532</c:v>
                </c:pt>
                <c:pt idx="60">
                  <c:v>-0.18447504385369462</c:v>
                </c:pt>
                <c:pt idx="61">
                  <c:v>-0.18509510265776052</c:v>
                </c:pt>
                <c:pt idx="62">
                  <c:v>-0.18643559532033638</c:v>
                </c:pt>
                <c:pt idx="63">
                  <c:v>-0.18643559532033638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884-4415-965E-040553291D66}"/>
            </c:ext>
          </c:extLst>
        </c:ser>
        <c:ser>
          <c:idx val="8"/>
          <c:order val="8"/>
          <c:tx>
            <c:strRef>
              <c:f>B!$P$20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B!$T$2:$T$42</c:f>
              <c:numCache>
                <c:formatCode>General</c:formatCode>
                <c:ptCount val="41"/>
                <c:pt idx="0">
                  <c:v>-753</c:v>
                </c:pt>
                <c:pt idx="1">
                  <c:v>0</c:v>
                </c:pt>
                <c:pt idx="2">
                  <c:v>1000</c:v>
                </c:pt>
                <c:pt idx="3">
                  <c:v>2000</c:v>
                </c:pt>
                <c:pt idx="4">
                  <c:v>3000</c:v>
                </c:pt>
                <c:pt idx="5">
                  <c:v>4000</c:v>
                </c:pt>
                <c:pt idx="6">
                  <c:v>5000</c:v>
                </c:pt>
                <c:pt idx="7">
                  <c:v>6000</c:v>
                </c:pt>
                <c:pt idx="8">
                  <c:v>7000</c:v>
                </c:pt>
                <c:pt idx="9">
                  <c:v>8000</c:v>
                </c:pt>
                <c:pt idx="10">
                  <c:v>9000</c:v>
                </c:pt>
                <c:pt idx="11">
                  <c:v>10000</c:v>
                </c:pt>
                <c:pt idx="12">
                  <c:v>11000</c:v>
                </c:pt>
                <c:pt idx="13">
                  <c:v>12000</c:v>
                </c:pt>
                <c:pt idx="14">
                  <c:v>13000</c:v>
                </c:pt>
                <c:pt idx="15">
                  <c:v>14000</c:v>
                </c:pt>
                <c:pt idx="16">
                  <c:v>15000</c:v>
                </c:pt>
                <c:pt idx="17">
                  <c:v>16000</c:v>
                </c:pt>
                <c:pt idx="18">
                  <c:v>17000</c:v>
                </c:pt>
                <c:pt idx="19">
                  <c:v>18000</c:v>
                </c:pt>
                <c:pt idx="20">
                  <c:v>19000</c:v>
                </c:pt>
                <c:pt idx="21">
                  <c:v>20000</c:v>
                </c:pt>
                <c:pt idx="22">
                  <c:v>21000</c:v>
                </c:pt>
                <c:pt idx="23">
                  <c:v>22000</c:v>
                </c:pt>
                <c:pt idx="24">
                  <c:v>23000</c:v>
                </c:pt>
                <c:pt idx="25">
                  <c:v>24000</c:v>
                </c:pt>
                <c:pt idx="26">
                  <c:v>25000</c:v>
                </c:pt>
                <c:pt idx="27">
                  <c:v>26000</c:v>
                </c:pt>
                <c:pt idx="28">
                  <c:v>27000</c:v>
                </c:pt>
                <c:pt idx="29">
                  <c:v>28000</c:v>
                </c:pt>
                <c:pt idx="30">
                  <c:v>29000</c:v>
                </c:pt>
                <c:pt idx="31">
                  <c:v>30000</c:v>
                </c:pt>
                <c:pt idx="32">
                  <c:v>31000</c:v>
                </c:pt>
              </c:numCache>
            </c:numRef>
          </c:xVal>
          <c:yVal>
            <c:numRef>
              <c:f>B!$U$2:$U$42</c:f>
              <c:numCache>
                <c:formatCode>General</c:formatCode>
                <c:ptCount val="41"/>
                <c:pt idx="0">
                  <c:v>9.8938272273725852E-3</c:v>
                </c:pt>
                <c:pt idx="1">
                  <c:v>9.9999987352425025E-10</c:v>
                </c:pt>
                <c:pt idx="2">
                  <c:v>-1.2751071698931004E-2</c:v>
                </c:pt>
                <c:pt idx="3">
                  <c:v>-2.5059316379147222E-2</c:v>
                </c:pt>
                <c:pt idx="4">
                  <c:v>-3.6924733040648784E-2</c:v>
                </c:pt>
                <c:pt idx="5">
                  <c:v>-4.8347321683435682E-2</c:v>
                </c:pt>
                <c:pt idx="6">
                  <c:v>-5.9327082307507925E-2</c:v>
                </c:pt>
                <c:pt idx="7">
                  <c:v>-6.9864014912865507E-2</c:v>
                </c:pt>
                <c:pt idx="8">
                  <c:v>-7.9958119499508429E-2</c:v>
                </c:pt>
                <c:pt idx="9">
                  <c:v>-8.9609396067436675E-2</c:v>
                </c:pt>
                <c:pt idx="10">
                  <c:v>-9.8817844616650274E-2</c:v>
                </c:pt>
                <c:pt idx="11">
                  <c:v>-0.10758346514714924</c:v>
                </c:pt>
                <c:pt idx="12">
                  <c:v>-0.11590625765893353</c:v>
                </c:pt>
                <c:pt idx="13">
                  <c:v>-0.12378622215200316</c:v>
                </c:pt>
                <c:pt idx="14">
                  <c:v>-0.13122335862635812</c:v>
                </c:pt>
                <c:pt idx="15">
                  <c:v>-0.13821766708199842</c:v>
                </c:pt>
                <c:pt idx="16">
                  <c:v>-0.14476914751892406</c:v>
                </c:pt>
                <c:pt idx="17">
                  <c:v>-0.15087779993713502</c:v>
                </c:pt>
                <c:pt idx="18">
                  <c:v>-0.15654362433663135</c:v>
                </c:pt>
                <c:pt idx="19">
                  <c:v>-0.16176662071741302</c:v>
                </c:pt>
                <c:pt idx="20">
                  <c:v>-0.16654678907948003</c:v>
                </c:pt>
                <c:pt idx="21">
                  <c:v>-0.17088412942283238</c:v>
                </c:pt>
                <c:pt idx="22">
                  <c:v>-0.17477864174747007</c:v>
                </c:pt>
                <c:pt idx="23">
                  <c:v>-0.17823032605339309</c:v>
                </c:pt>
                <c:pt idx="24">
                  <c:v>-0.18123918234060146</c:v>
                </c:pt>
                <c:pt idx="25">
                  <c:v>-0.18380521060909519</c:v>
                </c:pt>
                <c:pt idx="26">
                  <c:v>-0.18592841085887424</c:v>
                </c:pt>
                <c:pt idx="27">
                  <c:v>-0.18760878308993861</c:v>
                </c:pt>
                <c:pt idx="28">
                  <c:v>-0.18884632730228834</c:v>
                </c:pt>
                <c:pt idx="29">
                  <c:v>-0.18964104349592342</c:v>
                </c:pt>
                <c:pt idx="30">
                  <c:v>-0.18999293167084383</c:v>
                </c:pt>
                <c:pt idx="31">
                  <c:v>-0.18990199182704959</c:v>
                </c:pt>
                <c:pt idx="32">
                  <c:v>-0.18936822396454062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884-4415-965E-040553291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8305632"/>
        <c:axId val="1"/>
      </c:scatterChart>
      <c:valAx>
        <c:axId val="768305632"/>
        <c:scaling>
          <c:orientation val="minMax"/>
          <c:max val="30000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4802011977605"/>
              <c:y val="0.87719543828951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12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7399380804953561E-3"/>
              <c:y val="0.324562324446286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8305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5.108359133126935E-2"/>
          <c:y val="0.92690334760786475"/>
          <c:w val="0.87925761601781205"/>
          <c:h val="0.9853831867507788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V500 Cyg - O-C Diagr.</a:t>
            </a:r>
          </a:p>
        </c:rich>
      </c:tx>
      <c:layout>
        <c:manualLayout>
          <c:xMode val="edge"/>
          <c:yMode val="edge"/>
          <c:x val="0.37094281298299847"/>
          <c:y val="1.4577259475218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46367851622875"/>
          <c:y val="8.7463681361153539E-2"/>
          <c:w val="0.86707882534775893"/>
          <c:h val="0.7346949234336897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B!$F$21:$F$985</c:f>
              <c:numCache>
                <c:formatCode>General</c:formatCode>
                <c:ptCount val="965"/>
                <c:pt idx="0">
                  <c:v>-753</c:v>
                </c:pt>
                <c:pt idx="1">
                  <c:v>-598</c:v>
                </c:pt>
                <c:pt idx="2">
                  <c:v>-597</c:v>
                </c:pt>
                <c:pt idx="3">
                  <c:v>-571</c:v>
                </c:pt>
                <c:pt idx="4">
                  <c:v>-477</c:v>
                </c:pt>
                <c:pt idx="5">
                  <c:v>-243</c:v>
                </c:pt>
                <c:pt idx="6">
                  <c:v>-27</c:v>
                </c:pt>
                <c:pt idx="7">
                  <c:v>0</c:v>
                </c:pt>
                <c:pt idx="8">
                  <c:v>422</c:v>
                </c:pt>
                <c:pt idx="9">
                  <c:v>7845</c:v>
                </c:pt>
                <c:pt idx="10">
                  <c:v>7912</c:v>
                </c:pt>
                <c:pt idx="11">
                  <c:v>8202</c:v>
                </c:pt>
                <c:pt idx="12">
                  <c:v>18065</c:v>
                </c:pt>
                <c:pt idx="13">
                  <c:v>18065</c:v>
                </c:pt>
                <c:pt idx="14">
                  <c:v>20014</c:v>
                </c:pt>
                <c:pt idx="15">
                  <c:v>20027</c:v>
                </c:pt>
                <c:pt idx="16">
                  <c:v>20027</c:v>
                </c:pt>
                <c:pt idx="17">
                  <c:v>20357</c:v>
                </c:pt>
                <c:pt idx="18">
                  <c:v>20423</c:v>
                </c:pt>
                <c:pt idx="19">
                  <c:v>20423</c:v>
                </c:pt>
                <c:pt idx="20">
                  <c:v>20423</c:v>
                </c:pt>
                <c:pt idx="21">
                  <c:v>20752</c:v>
                </c:pt>
                <c:pt idx="22">
                  <c:v>20819</c:v>
                </c:pt>
                <c:pt idx="23">
                  <c:v>21189</c:v>
                </c:pt>
                <c:pt idx="24">
                  <c:v>21189</c:v>
                </c:pt>
                <c:pt idx="25">
                  <c:v>21189</c:v>
                </c:pt>
                <c:pt idx="26">
                  <c:v>21611</c:v>
                </c:pt>
                <c:pt idx="27">
                  <c:v>21611</c:v>
                </c:pt>
                <c:pt idx="28">
                  <c:v>21611</c:v>
                </c:pt>
                <c:pt idx="29">
                  <c:v>21611</c:v>
                </c:pt>
                <c:pt idx="30">
                  <c:v>21611</c:v>
                </c:pt>
                <c:pt idx="31">
                  <c:v>21611</c:v>
                </c:pt>
                <c:pt idx="32">
                  <c:v>21611</c:v>
                </c:pt>
                <c:pt idx="33">
                  <c:v>21611</c:v>
                </c:pt>
                <c:pt idx="34">
                  <c:v>21611</c:v>
                </c:pt>
                <c:pt idx="35">
                  <c:v>21676</c:v>
                </c:pt>
                <c:pt idx="36">
                  <c:v>22336</c:v>
                </c:pt>
                <c:pt idx="37">
                  <c:v>22349</c:v>
                </c:pt>
                <c:pt idx="38">
                  <c:v>22362</c:v>
                </c:pt>
                <c:pt idx="39">
                  <c:v>23524</c:v>
                </c:pt>
                <c:pt idx="40">
                  <c:v>23973</c:v>
                </c:pt>
                <c:pt idx="41">
                  <c:v>23973</c:v>
                </c:pt>
                <c:pt idx="42">
                  <c:v>23973</c:v>
                </c:pt>
                <c:pt idx="43">
                  <c:v>23973</c:v>
                </c:pt>
                <c:pt idx="44">
                  <c:v>23973</c:v>
                </c:pt>
                <c:pt idx="45">
                  <c:v>23973</c:v>
                </c:pt>
                <c:pt idx="46">
                  <c:v>23973</c:v>
                </c:pt>
                <c:pt idx="47">
                  <c:v>23973</c:v>
                </c:pt>
                <c:pt idx="48">
                  <c:v>23973</c:v>
                </c:pt>
                <c:pt idx="49">
                  <c:v>24404</c:v>
                </c:pt>
                <c:pt idx="50">
                  <c:v>24712</c:v>
                </c:pt>
                <c:pt idx="51">
                  <c:v>24803</c:v>
                </c:pt>
                <c:pt idx="52">
                  <c:v>25067</c:v>
                </c:pt>
                <c:pt idx="53">
                  <c:v>25095</c:v>
                </c:pt>
                <c:pt idx="54">
                  <c:v>25254</c:v>
                </c:pt>
                <c:pt idx="55">
                  <c:v>25570</c:v>
                </c:pt>
                <c:pt idx="56">
                  <c:v>25570</c:v>
                </c:pt>
                <c:pt idx="57">
                  <c:v>25570</c:v>
                </c:pt>
                <c:pt idx="58">
                  <c:v>25570</c:v>
                </c:pt>
                <c:pt idx="59">
                  <c:v>25570</c:v>
                </c:pt>
                <c:pt idx="60">
                  <c:v>25966</c:v>
                </c:pt>
                <c:pt idx="61">
                  <c:v>26349</c:v>
                </c:pt>
                <c:pt idx="62">
                  <c:v>27177</c:v>
                </c:pt>
                <c:pt idx="63">
                  <c:v>27177</c:v>
                </c:pt>
              </c:numCache>
            </c:numRef>
          </c:xVal>
          <c:yVal>
            <c:numRef>
              <c:f>B!$H$21:$H$985</c:f>
              <c:numCache>
                <c:formatCode>General</c:formatCode>
                <c:ptCount val="965"/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B1-4A10-A502-E69CD4C44E5C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B!$D$21:$D$985</c:f>
                <c:numCache>
                  <c:formatCode>General</c:formatCode>
                  <c:ptCount val="965"/>
                  <c:pt idx="7">
                    <c:v>0</c:v>
                  </c:pt>
                  <c:pt idx="39">
                    <c:v>8.0000000000000002E-3</c:v>
                  </c:pt>
                  <c:pt idx="40">
                    <c:v>3.0999999999999999E-3</c:v>
                  </c:pt>
                  <c:pt idx="46">
                    <c:v>0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1.6999999999999999E-3</c:v>
                  </c:pt>
                  <c:pt idx="53">
                    <c:v>0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</c:numCache>
              </c:numRef>
            </c:plus>
            <c:minus>
              <c:numRef>
                <c:f>B!$D$21:$D$985</c:f>
                <c:numCache>
                  <c:formatCode>General</c:formatCode>
                  <c:ptCount val="965"/>
                  <c:pt idx="7">
                    <c:v>0</c:v>
                  </c:pt>
                  <c:pt idx="39">
                    <c:v>8.0000000000000002E-3</c:v>
                  </c:pt>
                  <c:pt idx="40">
                    <c:v>3.0999999999999999E-3</c:v>
                  </c:pt>
                  <c:pt idx="46">
                    <c:v>0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1.6999999999999999E-3</c:v>
                  </c:pt>
                  <c:pt idx="53">
                    <c:v>0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B!$F$21:$F$985</c:f>
              <c:numCache>
                <c:formatCode>General</c:formatCode>
                <c:ptCount val="965"/>
                <c:pt idx="0">
                  <c:v>-753</c:v>
                </c:pt>
                <c:pt idx="1">
                  <c:v>-598</c:v>
                </c:pt>
                <c:pt idx="2">
                  <c:v>-597</c:v>
                </c:pt>
                <c:pt idx="3">
                  <c:v>-571</c:v>
                </c:pt>
                <c:pt idx="4">
                  <c:v>-477</c:v>
                </c:pt>
                <c:pt idx="5">
                  <c:v>-243</c:v>
                </c:pt>
                <c:pt idx="6">
                  <c:v>-27</c:v>
                </c:pt>
                <c:pt idx="7">
                  <c:v>0</c:v>
                </c:pt>
                <c:pt idx="8">
                  <c:v>422</c:v>
                </c:pt>
                <c:pt idx="9">
                  <c:v>7845</c:v>
                </c:pt>
                <c:pt idx="10">
                  <c:v>7912</c:v>
                </c:pt>
                <c:pt idx="11">
                  <c:v>8202</c:v>
                </c:pt>
                <c:pt idx="12">
                  <c:v>18065</c:v>
                </c:pt>
                <c:pt idx="13">
                  <c:v>18065</c:v>
                </c:pt>
                <c:pt idx="14">
                  <c:v>20014</c:v>
                </c:pt>
                <c:pt idx="15">
                  <c:v>20027</c:v>
                </c:pt>
                <c:pt idx="16">
                  <c:v>20027</c:v>
                </c:pt>
                <c:pt idx="17">
                  <c:v>20357</c:v>
                </c:pt>
                <c:pt idx="18">
                  <c:v>20423</c:v>
                </c:pt>
                <c:pt idx="19">
                  <c:v>20423</c:v>
                </c:pt>
                <c:pt idx="20">
                  <c:v>20423</c:v>
                </c:pt>
                <c:pt idx="21">
                  <c:v>20752</c:v>
                </c:pt>
                <c:pt idx="22">
                  <c:v>20819</c:v>
                </c:pt>
                <c:pt idx="23">
                  <c:v>21189</c:v>
                </c:pt>
                <c:pt idx="24">
                  <c:v>21189</c:v>
                </c:pt>
                <c:pt idx="25">
                  <c:v>21189</c:v>
                </c:pt>
                <c:pt idx="26">
                  <c:v>21611</c:v>
                </c:pt>
                <c:pt idx="27">
                  <c:v>21611</c:v>
                </c:pt>
                <c:pt idx="28">
                  <c:v>21611</c:v>
                </c:pt>
                <c:pt idx="29">
                  <c:v>21611</c:v>
                </c:pt>
                <c:pt idx="30">
                  <c:v>21611</c:v>
                </c:pt>
                <c:pt idx="31">
                  <c:v>21611</c:v>
                </c:pt>
                <c:pt idx="32">
                  <c:v>21611</c:v>
                </c:pt>
                <c:pt idx="33">
                  <c:v>21611</c:v>
                </c:pt>
                <c:pt idx="34">
                  <c:v>21611</c:v>
                </c:pt>
                <c:pt idx="35">
                  <c:v>21676</c:v>
                </c:pt>
                <c:pt idx="36">
                  <c:v>22336</c:v>
                </c:pt>
                <c:pt idx="37">
                  <c:v>22349</c:v>
                </c:pt>
                <c:pt idx="38">
                  <c:v>22362</c:v>
                </c:pt>
                <c:pt idx="39">
                  <c:v>23524</c:v>
                </c:pt>
                <c:pt idx="40">
                  <c:v>23973</c:v>
                </c:pt>
                <c:pt idx="41">
                  <c:v>23973</c:v>
                </c:pt>
                <c:pt idx="42">
                  <c:v>23973</c:v>
                </c:pt>
                <c:pt idx="43">
                  <c:v>23973</c:v>
                </c:pt>
                <c:pt idx="44">
                  <c:v>23973</c:v>
                </c:pt>
                <c:pt idx="45">
                  <c:v>23973</c:v>
                </c:pt>
                <c:pt idx="46">
                  <c:v>23973</c:v>
                </c:pt>
                <c:pt idx="47">
                  <c:v>23973</c:v>
                </c:pt>
                <c:pt idx="48">
                  <c:v>23973</c:v>
                </c:pt>
                <c:pt idx="49">
                  <c:v>24404</c:v>
                </c:pt>
                <c:pt idx="50">
                  <c:v>24712</c:v>
                </c:pt>
                <c:pt idx="51">
                  <c:v>24803</c:v>
                </c:pt>
                <c:pt idx="52">
                  <c:v>25067</c:v>
                </c:pt>
                <c:pt idx="53">
                  <c:v>25095</c:v>
                </c:pt>
                <c:pt idx="54">
                  <c:v>25254</c:v>
                </c:pt>
                <c:pt idx="55">
                  <c:v>25570</c:v>
                </c:pt>
                <c:pt idx="56">
                  <c:v>25570</c:v>
                </c:pt>
                <c:pt idx="57">
                  <c:v>25570</c:v>
                </c:pt>
                <c:pt idx="58">
                  <c:v>25570</c:v>
                </c:pt>
                <c:pt idx="59">
                  <c:v>25570</c:v>
                </c:pt>
                <c:pt idx="60">
                  <c:v>25966</c:v>
                </c:pt>
                <c:pt idx="61">
                  <c:v>26349</c:v>
                </c:pt>
                <c:pt idx="62">
                  <c:v>27177</c:v>
                </c:pt>
                <c:pt idx="63">
                  <c:v>27177</c:v>
                </c:pt>
              </c:numCache>
            </c:numRef>
          </c:xVal>
          <c:yVal>
            <c:numRef>
              <c:f>B!$I$21:$I$985</c:f>
              <c:numCache>
                <c:formatCode>General</c:formatCode>
                <c:ptCount val="965"/>
                <c:pt idx="22">
                  <c:v>-0.18530321935395477</c:v>
                </c:pt>
                <c:pt idx="36">
                  <c:v>-0.18390008682035841</c:v>
                </c:pt>
                <c:pt idx="37">
                  <c:v>-0.18361199141509132</c:v>
                </c:pt>
                <c:pt idx="38">
                  <c:v>-0.18222389602306066</c:v>
                </c:pt>
                <c:pt idx="39">
                  <c:v>-0.18720336865953868</c:v>
                </c:pt>
                <c:pt idx="40">
                  <c:v>-0.18357607366488082</c:v>
                </c:pt>
                <c:pt idx="54">
                  <c:v>-0.1840106730160187</c:v>
                </c:pt>
                <c:pt idx="63">
                  <c:v>-0.18514856083493214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B1-4A10-A502-E69CD4C44E5C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B!$D$21:$D$59</c:f>
                <c:numCache>
                  <c:formatCode>General</c:formatCode>
                  <c:ptCount val="39"/>
                  <c:pt idx="7">
                    <c:v>0</c:v>
                  </c:pt>
                </c:numCache>
              </c:numRef>
            </c:plus>
            <c:minus>
              <c:numRef>
                <c:f>B!$D$21:$D$59</c:f>
                <c:numCache>
                  <c:formatCode>General</c:formatCode>
                  <c:ptCount val="39"/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B!$F$21:$F$985</c:f>
              <c:numCache>
                <c:formatCode>General</c:formatCode>
                <c:ptCount val="965"/>
                <c:pt idx="0">
                  <c:v>-753</c:v>
                </c:pt>
                <c:pt idx="1">
                  <c:v>-598</c:v>
                </c:pt>
                <c:pt idx="2">
                  <c:v>-597</c:v>
                </c:pt>
                <c:pt idx="3">
                  <c:v>-571</c:v>
                </c:pt>
                <c:pt idx="4">
                  <c:v>-477</c:v>
                </c:pt>
                <c:pt idx="5">
                  <c:v>-243</c:v>
                </c:pt>
                <c:pt idx="6">
                  <c:v>-27</c:v>
                </c:pt>
                <c:pt idx="7">
                  <c:v>0</c:v>
                </c:pt>
                <c:pt idx="8">
                  <c:v>422</c:v>
                </c:pt>
                <c:pt idx="9">
                  <c:v>7845</c:v>
                </c:pt>
                <c:pt idx="10">
                  <c:v>7912</c:v>
                </c:pt>
                <c:pt idx="11">
                  <c:v>8202</c:v>
                </c:pt>
                <c:pt idx="12">
                  <c:v>18065</c:v>
                </c:pt>
                <c:pt idx="13">
                  <c:v>18065</c:v>
                </c:pt>
                <c:pt idx="14">
                  <c:v>20014</c:v>
                </c:pt>
                <c:pt idx="15">
                  <c:v>20027</c:v>
                </c:pt>
                <c:pt idx="16">
                  <c:v>20027</c:v>
                </c:pt>
                <c:pt idx="17">
                  <c:v>20357</c:v>
                </c:pt>
                <c:pt idx="18">
                  <c:v>20423</c:v>
                </c:pt>
                <c:pt idx="19">
                  <c:v>20423</c:v>
                </c:pt>
                <c:pt idx="20">
                  <c:v>20423</c:v>
                </c:pt>
                <c:pt idx="21">
                  <c:v>20752</c:v>
                </c:pt>
                <c:pt idx="22">
                  <c:v>20819</c:v>
                </c:pt>
                <c:pt idx="23">
                  <c:v>21189</c:v>
                </c:pt>
                <c:pt idx="24">
                  <c:v>21189</c:v>
                </c:pt>
                <c:pt idx="25">
                  <c:v>21189</c:v>
                </c:pt>
                <c:pt idx="26">
                  <c:v>21611</c:v>
                </c:pt>
                <c:pt idx="27">
                  <c:v>21611</c:v>
                </c:pt>
                <c:pt idx="28">
                  <c:v>21611</c:v>
                </c:pt>
                <c:pt idx="29">
                  <c:v>21611</c:v>
                </c:pt>
                <c:pt idx="30">
                  <c:v>21611</c:v>
                </c:pt>
                <c:pt idx="31">
                  <c:v>21611</c:v>
                </c:pt>
                <c:pt idx="32">
                  <c:v>21611</c:v>
                </c:pt>
                <c:pt idx="33">
                  <c:v>21611</c:v>
                </c:pt>
                <c:pt idx="34">
                  <c:v>21611</c:v>
                </c:pt>
                <c:pt idx="35">
                  <c:v>21676</c:v>
                </c:pt>
                <c:pt idx="36">
                  <c:v>22336</c:v>
                </c:pt>
                <c:pt idx="37">
                  <c:v>22349</c:v>
                </c:pt>
                <c:pt idx="38">
                  <c:v>22362</c:v>
                </c:pt>
                <c:pt idx="39">
                  <c:v>23524</c:v>
                </c:pt>
                <c:pt idx="40">
                  <c:v>23973</c:v>
                </c:pt>
                <c:pt idx="41">
                  <c:v>23973</c:v>
                </c:pt>
                <c:pt idx="42">
                  <c:v>23973</c:v>
                </c:pt>
                <c:pt idx="43">
                  <c:v>23973</c:v>
                </c:pt>
                <c:pt idx="44">
                  <c:v>23973</c:v>
                </c:pt>
                <c:pt idx="45">
                  <c:v>23973</c:v>
                </c:pt>
                <c:pt idx="46">
                  <c:v>23973</c:v>
                </c:pt>
                <c:pt idx="47">
                  <c:v>23973</c:v>
                </c:pt>
                <c:pt idx="48">
                  <c:v>23973</c:v>
                </c:pt>
                <c:pt idx="49">
                  <c:v>24404</c:v>
                </c:pt>
                <c:pt idx="50">
                  <c:v>24712</c:v>
                </c:pt>
                <c:pt idx="51">
                  <c:v>24803</c:v>
                </c:pt>
                <c:pt idx="52">
                  <c:v>25067</c:v>
                </c:pt>
                <c:pt idx="53">
                  <c:v>25095</c:v>
                </c:pt>
                <c:pt idx="54">
                  <c:v>25254</c:v>
                </c:pt>
                <c:pt idx="55">
                  <c:v>25570</c:v>
                </c:pt>
                <c:pt idx="56">
                  <c:v>25570</c:v>
                </c:pt>
                <c:pt idx="57">
                  <c:v>25570</c:v>
                </c:pt>
                <c:pt idx="58">
                  <c:v>25570</c:v>
                </c:pt>
                <c:pt idx="59">
                  <c:v>25570</c:v>
                </c:pt>
                <c:pt idx="60">
                  <c:v>25966</c:v>
                </c:pt>
                <c:pt idx="61">
                  <c:v>26349</c:v>
                </c:pt>
                <c:pt idx="62">
                  <c:v>27177</c:v>
                </c:pt>
                <c:pt idx="63">
                  <c:v>27177</c:v>
                </c:pt>
              </c:numCache>
            </c:numRef>
          </c:xVal>
          <c:yVal>
            <c:numRef>
              <c:f>B!$J$21:$J$985</c:f>
              <c:numCache>
                <c:formatCode>General</c:formatCode>
                <c:ptCount val="965"/>
                <c:pt idx="62">
                  <c:v>-0.18514856104593491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B1-4A10-A502-E69CD4C44E5C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B!$D$21:$D$85</c:f>
                <c:numCache>
                  <c:formatCode>General</c:formatCode>
                  <c:ptCount val="65"/>
                  <c:pt idx="7">
                    <c:v>0</c:v>
                  </c:pt>
                  <c:pt idx="39">
                    <c:v>8.0000000000000002E-3</c:v>
                  </c:pt>
                  <c:pt idx="40">
                    <c:v>3.0999999999999999E-3</c:v>
                  </c:pt>
                  <c:pt idx="46">
                    <c:v>0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1.6999999999999999E-3</c:v>
                  </c:pt>
                  <c:pt idx="53">
                    <c:v>0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</c:numCache>
              </c:numRef>
            </c:plus>
            <c:minus>
              <c:numRef>
                <c:f>B!$D$21:$D$85</c:f>
                <c:numCache>
                  <c:formatCode>General</c:formatCode>
                  <c:ptCount val="65"/>
                  <c:pt idx="7">
                    <c:v>0</c:v>
                  </c:pt>
                  <c:pt idx="39">
                    <c:v>8.0000000000000002E-3</c:v>
                  </c:pt>
                  <c:pt idx="40">
                    <c:v>3.0999999999999999E-3</c:v>
                  </c:pt>
                  <c:pt idx="46">
                    <c:v>0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1.6999999999999999E-3</c:v>
                  </c:pt>
                  <c:pt idx="53">
                    <c:v>0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B!$F$21:$F$985</c:f>
              <c:numCache>
                <c:formatCode>General</c:formatCode>
                <c:ptCount val="965"/>
                <c:pt idx="0">
                  <c:v>-753</c:v>
                </c:pt>
                <c:pt idx="1">
                  <c:v>-598</c:v>
                </c:pt>
                <c:pt idx="2">
                  <c:v>-597</c:v>
                </c:pt>
                <c:pt idx="3">
                  <c:v>-571</c:v>
                </c:pt>
                <c:pt idx="4">
                  <c:v>-477</c:v>
                </c:pt>
                <c:pt idx="5">
                  <c:v>-243</c:v>
                </c:pt>
                <c:pt idx="6">
                  <c:v>-27</c:v>
                </c:pt>
                <c:pt idx="7">
                  <c:v>0</c:v>
                </c:pt>
                <c:pt idx="8">
                  <c:v>422</c:v>
                </c:pt>
                <c:pt idx="9">
                  <c:v>7845</c:v>
                </c:pt>
                <c:pt idx="10">
                  <c:v>7912</c:v>
                </c:pt>
                <c:pt idx="11">
                  <c:v>8202</c:v>
                </c:pt>
                <c:pt idx="12">
                  <c:v>18065</c:v>
                </c:pt>
                <c:pt idx="13">
                  <c:v>18065</c:v>
                </c:pt>
                <c:pt idx="14">
                  <c:v>20014</c:v>
                </c:pt>
                <c:pt idx="15">
                  <c:v>20027</c:v>
                </c:pt>
                <c:pt idx="16">
                  <c:v>20027</c:v>
                </c:pt>
                <c:pt idx="17">
                  <c:v>20357</c:v>
                </c:pt>
                <c:pt idx="18">
                  <c:v>20423</c:v>
                </c:pt>
                <c:pt idx="19">
                  <c:v>20423</c:v>
                </c:pt>
                <c:pt idx="20">
                  <c:v>20423</c:v>
                </c:pt>
                <c:pt idx="21">
                  <c:v>20752</c:v>
                </c:pt>
                <c:pt idx="22">
                  <c:v>20819</c:v>
                </c:pt>
                <c:pt idx="23">
                  <c:v>21189</c:v>
                </c:pt>
                <c:pt idx="24">
                  <c:v>21189</c:v>
                </c:pt>
                <c:pt idx="25">
                  <c:v>21189</c:v>
                </c:pt>
                <c:pt idx="26">
                  <c:v>21611</c:v>
                </c:pt>
                <c:pt idx="27">
                  <c:v>21611</c:v>
                </c:pt>
                <c:pt idx="28">
                  <c:v>21611</c:v>
                </c:pt>
                <c:pt idx="29">
                  <c:v>21611</c:v>
                </c:pt>
                <c:pt idx="30">
                  <c:v>21611</c:v>
                </c:pt>
                <c:pt idx="31">
                  <c:v>21611</c:v>
                </c:pt>
                <c:pt idx="32">
                  <c:v>21611</c:v>
                </c:pt>
                <c:pt idx="33">
                  <c:v>21611</c:v>
                </c:pt>
                <c:pt idx="34">
                  <c:v>21611</c:v>
                </c:pt>
                <c:pt idx="35">
                  <c:v>21676</c:v>
                </c:pt>
                <c:pt idx="36">
                  <c:v>22336</c:v>
                </c:pt>
                <c:pt idx="37">
                  <c:v>22349</c:v>
                </c:pt>
                <c:pt idx="38">
                  <c:v>22362</c:v>
                </c:pt>
                <c:pt idx="39">
                  <c:v>23524</c:v>
                </c:pt>
                <c:pt idx="40">
                  <c:v>23973</c:v>
                </c:pt>
                <c:pt idx="41">
                  <c:v>23973</c:v>
                </c:pt>
                <c:pt idx="42">
                  <c:v>23973</c:v>
                </c:pt>
                <c:pt idx="43">
                  <c:v>23973</c:v>
                </c:pt>
                <c:pt idx="44">
                  <c:v>23973</c:v>
                </c:pt>
                <c:pt idx="45">
                  <c:v>23973</c:v>
                </c:pt>
                <c:pt idx="46">
                  <c:v>23973</c:v>
                </c:pt>
                <c:pt idx="47">
                  <c:v>23973</c:v>
                </c:pt>
                <c:pt idx="48">
                  <c:v>23973</c:v>
                </c:pt>
                <c:pt idx="49">
                  <c:v>24404</c:v>
                </c:pt>
                <c:pt idx="50">
                  <c:v>24712</c:v>
                </c:pt>
                <c:pt idx="51">
                  <c:v>24803</c:v>
                </c:pt>
                <c:pt idx="52">
                  <c:v>25067</c:v>
                </c:pt>
                <c:pt idx="53">
                  <c:v>25095</c:v>
                </c:pt>
                <c:pt idx="54">
                  <c:v>25254</c:v>
                </c:pt>
                <c:pt idx="55">
                  <c:v>25570</c:v>
                </c:pt>
                <c:pt idx="56">
                  <c:v>25570</c:v>
                </c:pt>
                <c:pt idx="57">
                  <c:v>25570</c:v>
                </c:pt>
                <c:pt idx="58">
                  <c:v>25570</c:v>
                </c:pt>
                <c:pt idx="59">
                  <c:v>25570</c:v>
                </c:pt>
                <c:pt idx="60">
                  <c:v>25966</c:v>
                </c:pt>
                <c:pt idx="61">
                  <c:v>26349</c:v>
                </c:pt>
                <c:pt idx="62">
                  <c:v>27177</c:v>
                </c:pt>
                <c:pt idx="63">
                  <c:v>27177</c:v>
                </c:pt>
              </c:numCache>
            </c:numRef>
          </c:xVal>
          <c:yVal>
            <c:numRef>
              <c:f>B!$K$21:$K$985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B1-4A10-A502-E69CD4C44E5C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B!$D$21:$D$85</c:f>
                <c:numCache>
                  <c:formatCode>General</c:formatCode>
                  <c:ptCount val="65"/>
                  <c:pt idx="7">
                    <c:v>0</c:v>
                  </c:pt>
                  <c:pt idx="39">
                    <c:v>8.0000000000000002E-3</c:v>
                  </c:pt>
                  <c:pt idx="40">
                    <c:v>3.0999999999999999E-3</c:v>
                  </c:pt>
                  <c:pt idx="46">
                    <c:v>0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1.6999999999999999E-3</c:v>
                  </c:pt>
                  <c:pt idx="53">
                    <c:v>0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</c:numCache>
              </c:numRef>
            </c:plus>
            <c:minus>
              <c:numRef>
                <c:f>B!$D$21:$D$85</c:f>
                <c:numCache>
                  <c:formatCode>General</c:formatCode>
                  <c:ptCount val="65"/>
                  <c:pt idx="7">
                    <c:v>0</c:v>
                  </c:pt>
                  <c:pt idx="39">
                    <c:v>8.0000000000000002E-3</c:v>
                  </c:pt>
                  <c:pt idx="40">
                    <c:v>3.0999999999999999E-3</c:v>
                  </c:pt>
                  <c:pt idx="46">
                    <c:v>0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1.6999999999999999E-3</c:v>
                  </c:pt>
                  <c:pt idx="53">
                    <c:v>0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B!$F$21:$F$985</c:f>
              <c:numCache>
                <c:formatCode>General</c:formatCode>
                <c:ptCount val="965"/>
                <c:pt idx="0">
                  <c:v>-753</c:v>
                </c:pt>
                <c:pt idx="1">
                  <c:v>-598</c:v>
                </c:pt>
                <c:pt idx="2">
                  <c:v>-597</c:v>
                </c:pt>
                <c:pt idx="3">
                  <c:v>-571</c:v>
                </c:pt>
                <c:pt idx="4">
                  <c:v>-477</c:v>
                </c:pt>
                <c:pt idx="5">
                  <c:v>-243</c:v>
                </c:pt>
                <c:pt idx="6">
                  <c:v>-27</c:v>
                </c:pt>
                <c:pt idx="7">
                  <c:v>0</c:v>
                </c:pt>
                <c:pt idx="8">
                  <c:v>422</c:v>
                </c:pt>
                <c:pt idx="9">
                  <c:v>7845</c:v>
                </c:pt>
                <c:pt idx="10">
                  <c:v>7912</c:v>
                </c:pt>
                <c:pt idx="11">
                  <c:v>8202</c:v>
                </c:pt>
                <c:pt idx="12">
                  <c:v>18065</c:v>
                </c:pt>
                <c:pt idx="13">
                  <c:v>18065</c:v>
                </c:pt>
                <c:pt idx="14">
                  <c:v>20014</c:v>
                </c:pt>
                <c:pt idx="15">
                  <c:v>20027</c:v>
                </c:pt>
                <c:pt idx="16">
                  <c:v>20027</c:v>
                </c:pt>
                <c:pt idx="17">
                  <c:v>20357</c:v>
                </c:pt>
                <c:pt idx="18">
                  <c:v>20423</c:v>
                </c:pt>
                <c:pt idx="19">
                  <c:v>20423</c:v>
                </c:pt>
                <c:pt idx="20">
                  <c:v>20423</c:v>
                </c:pt>
                <c:pt idx="21">
                  <c:v>20752</c:v>
                </c:pt>
                <c:pt idx="22">
                  <c:v>20819</c:v>
                </c:pt>
                <c:pt idx="23">
                  <c:v>21189</c:v>
                </c:pt>
                <c:pt idx="24">
                  <c:v>21189</c:v>
                </c:pt>
                <c:pt idx="25">
                  <c:v>21189</c:v>
                </c:pt>
                <c:pt idx="26">
                  <c:v>21611</c:v>
                </c:pt>
                <c:pt idx="27">
                  <c:v>21611</c:v>
                </c:pt>
                <c:pt idx="28">
                  <c:v>21611</c:v>
                </c:pt>
                <c:pt idx="29">
                  <c:v>21611</c:v>
                </c:pt>
                <c:pt idx="30">
                  <c:v>21611</c:v>
                </c:pt>
                <c:pt idx="31">
                  <c:v>21611</c:v>
                </c:pt>
                <c:pt idx="32">
                  <c:v>21611</c:v>
                </c:pt>
                <c:pt idx="33">
                  <c:v>21611</c:v>
                </c:pt>
                <c:pt idx="34">
                  <c:v>21611</c:v>
                </c:pt>
                <c:pt idx="35">
                  <c:v>21676</c:v>
                </c:pt>
                <c:pt idx="36">
                  <c:v>22336</c:v>
                </c:pt>
                <c:pt idx="37">
                  <c:v>22349</c:v>
                </c:pt>
                <c:pt idx="38">
                  <c:v>22362</c:v>
                </c:pt>
                <c:pt idx="39">
                  <c:v>23524</c:v>
                </c:pt>
                <c:pt idx="40">
                  <c:v>23973</c:v>
                </c:pt>
                <c:pt idx="41">
                  <c:v>23973</c:v>
                </c:pt>
                <c:pt idx="42">
                  <c:v>23973</c:v>
                </c:pt>
                <c:pt idx="43">
                  <c:v>23973</c:v>
                </c:pt>
                <c:pt idx="44">
                  <c:v>23973</c:v>
                </c:pt>
                <c:pt idx="45">
                  <c:v>23973</c:v>
                </c:pt>
                <c:pt idx="46">
                  <c:v>23973</c:v>
                </c:pt>
                <c:pt idx="47">
                  <c:v>23973</c:v>
                </c:pt>
                <c:pt idx="48">
                  <c:v>23973</c:v>
                </c:pt>
                <c:pt idx="49">
                  <c:v>24404</c:v>
                </c:pt>
                <c:pt idx="50">
                  <c:v>24712</c:v>
                </c:pt>
                <c:pt idx="51">
                  <c:v>24803</c:v>
                </c:pt>
                <c:pt idx="52">
                  <c:v>25067</c:v>
                </c:pt>
                <c:pt idx="53">
                  <c:v>25095</c:v>
                </c:pt>
                <c:pt idx="54">
                  <c:v>25254</c:v>
                </c:pt>
                <c:pt idx="55">
                  <c:v>25570</c:v>
                </c:pt>
                <c:pt idx="56">
                  <c:v>25570</c:v>
                </c:pt>
                <c:pt idx="57">
                  <c:v>25570</c:v>
                </c:pt>
                <c:pt idx="58">
                  <c:v>25570</c:v>
                </c:pt>
                <c:pt idx="59">
                  <c:v>25570</c:v>
                </c:pt>
                <c:pt idx="60">
                  <c:v>25966</c:v>
                </c:pt>
                <c:pt idx="61">
                  <c:v>26349</c:v>
                </c:pt>
                <c:pt idx="62">
                  <c:v>27177</c:v>
                </c:pt>
                <c:pt idx="63">
                  <c:v>27177</c:v>
                </c:pt>
              </c:numCache>
            </c:numRef>
          </c:xVal>
          <c:yVal>
            <c:numRef>
              <c:f>B!$L$21:$L$985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B1-4A10-A502-E69CD4C44E5C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B!$D$21:$D$85</c:f>
                <c:numCache>
                  <c:formatCode>General</c:formatCode>
                  <c:ptCount val="65"/>
                  <c:pt idx="7">
                    <c:v>0</c:v>
                  </c:pt>
                  <c:pt idx="39">
                    <c:v>8.0000000000000002E-3</c:v>
                  </c:pt>
                  <c:pt idx="40">
                    <c:v>3.0999999999999999E-3</c:v>
                  </c:pt>
                  <c:pt idx="46">
                    <c:v>0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1.6999999999999999E-3</c:v>
                  </c:pt>
                  <c:pt idx="53">
                    <c:v>0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</c:numCache>
              </c:numRef>
            </c:plus>
            <c:minus>
              <c:numRef>
                <c:f>B!$D$21:$D$85</c:f>
                <c:numCache>
                  <c:formatCode>General</c:formatCode>
                  <c:ptCount val="65"/>
                  <c:pt idx="7">
                    <c:v>0</c:v>
                  </c:pt>
                  <c:pt idx="39">
                    <c:v>8.0000000000000002E-3</c:v>
                  </c:pt>
                  <c:pt idx="40">
                    <c:v>3.0999999999999999E-3</c:v>
                  </c:pt>
                  <c:pt idx="46">
                    <c:v>0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1.6999999999999999E-3</c:v>
                  </c:pt>
                  <c:pt idx="53">
                    <c:v>0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B!$F$21:$F$985</c:f>
              <c:numCache>
                <c:formatCode>General</c:formatCode>
                <c:ptCount val="965"/>
                <c:pt idx="0">
                  <c:v>-753</c:v>
                </c:pt>
                <c:pt idx="1">
                  <c:v>-598</c:v>
                </c:pt>
                <c:pt idx="2">
                  <c:v>-597</c:v>
                </c:pt>
                <c:pt idx="3">
                  <c:v>-571</c:v>
                </c:pt>
                <c:pt idx="4">
                  <c:v>-477</c:v>
                </c:pt>
                <c:pt idx="5">
                  <c:v>-243</c:v>
                </c:pt>
                <c:pt idx="6">
                  <c:v>-27</c:v>
                </c:pt>
                <c:pt idx="7">
                  <c:v>0</c:v>
                </c:pt>
                <c:pt idx="8">
                  <c:v>422</c:v>
                </c:pt>
                <c:pt idx="9">
                  <c:v>7845</c:v>
                </c:pt>
                <c:pt idx="10">
                  <c:v>7912</c:v>
                </c:pt>
                <c:pt idx="11">
                  <c:v>8202</c:v>
                </c:pt>
                <c:pt idx="12">
                  <c:v>18065</c:v>
                </c:pt>
                <c:pt idx="13">
                  <c:v>18065</c:v>
                </c:pt>
                <c:pt idx="14">
                  <c:v>20014</c:v>
                </c:pt>
                <c:pt idx="15">
                  <c:v>20027</c:v>
                </c:pt>
                <c:pt idx="16">
                  <c:v>20027</c:v>
                </c:pt>
                <c:pt idx="17">
                  <c:v>20357</c:v>
                </c:pt>
                <c:pt idx="18">
                  <c:v>20423</c:v>
                </c:pt>
                <c:pt idx="19">
                  <c:v>20423</c:v>
                </c:pt>
                <c:pt idx="20">
                  <c:v>20423</c:v>
                </c:pt>
                <c:pt idx="21">
                  <c:v>20752</c:v>
                </c:pt>
                <c:pt idx="22">
                  <c:v>20819</c:v>
                </c:pt>
                <c:pt idx="23">
                  <c:v>21189</c:v>
                </c:pt>
                <c:pt idx="24">
                  <c:v>21189</c:v>
                </c:pt>
                <c:pt idx="25">
                  <c:v>21189</c:v>
                </c:pt>
                <c:pt idx="26">
                  <c:v>21611</c:v>
                </c:pt>
                <c:pt idx="27">
                  <c:v>21611</c:v>
                </c:pt>
                <c:pt idx="28">
                  <c:v>21611</c:v>
                </c:pt>
                <c:pt idx="29">
                  <c:v>21611</c:v>
                </c:pt>
                <c:pt idx="30">
                  <c:v>21611</c:v>
                </c:pt>
                <c:pt idx="31">
                  <c:v>21611</c:v>
                </c:pt>
                <c:pt idx="32">
                  <c:v>21611</c:v>
                </c:pt>
                <c:pt idx="33">
                  <c:v>21611</c:v>
                </c:pt>
                <c:pt idx="34">
                  <c:v>21611</c:v>
                </c:pt>
                <c:pt idx="35">
                  <c:v>21676</c:v>
                </c:pt>
                <c:pt idx="36">
                  <c:v>22336</c:v>
                </c:pt>
                <c:pt idx="37">
                  <c:v>22349</c:v>
                </c:pt>
                <c:pt idx="38">
                  <c:v>22362</c:v>
                </c:pt>
                <c:pt idx="39">
                  <c:v>23524</c:v>
                </c:pt>
                <c:pt idx="40">
                  <c:v>23973</c:v>
                </c:pt>
                <c:pt idx="41">
                  <c:v>23973</c:v>
                </c:pt>
                <c:pt idx="42">
                  <c:v>23973</c:v>
                </c:pt>
                <c:pt idx="43">
                  <c:v>23973</c:v>
                </c:pt>
                <c:pt idx="44">
                  <c:v>23973</c:v>
                </c:pt>
                <c:pt idx="45">
                  <c:v>23973</c:v>
                </c:pt>
                <c:pt idx="46">
                  <c:v>23973</c:v>
                </c:pt>
                <c:pt idx="47">
                  <c:v>23973</c:v>
                </c:pt>
                <c:pt idx="48">
                  <c:v>23973</c:v>
                </c:pt>
                <c:pt idx="49">
                  <c:v>24404</c:v>
                </c:pt>
                <c:pt idx="50">
                  <c:v>24712</c:v>
                </c:pt>
                <c:pt idx="51">
                  <c:v>24803</c:v>
                </c:pt>
                <c:pt idx="52">
                  <c:v>25067</c:v>
                </c:pt>
                <c:pt idx="53">
                  <c:v>25095</c:v>
                </c:pt>
                <c:pt idx="54">
                  <c:v>25254</c:v>
                </c:pt>
                <c:pt idx="55">
                  <c:v>25570</c:v>
                </c:pt>
                <c:pt idx="56">
                  <c:v>25570</c:v>
                </c:pt>
                <c:pt idx="57">
                  <c:v>25570</c:v>
                </c:pt>
                <c:pt idx="58">
                  <c:v>25570</c:v>
                </c:pt>
                <c:pt idx="59">
                  <c:v>25570</c:v>
                </c:pt>
                <c:pt idx="60">
                  <c:v>25966</c:v>
                </c:pt>
                <c:pt idx="61">
                  <c:v>26349</c:v>
                </c:pt>
                <c:pt idx="62">
                  <c:v>27177</c:v>
                </c:pt>
                <c:pt idx="63">
                  <c:v>27177</c:v>
                </c:pt>
              </c:numCache>
            </c:numRef>
          </c:xVal>
          <c:yVal>
            <c:numRef>
              <c:f>B!$M$21:$M$985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B1-4A10-A502-E69CD4C44E5C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B!$D$21:$D$85</c:f>
                <c:numCache>
                  <c:formatCode>General</c:formatCode>
                  <c:ptCount val="65"/>
                  <c:pt idx="7">
                    <c:v>0</c:v>
                  </c:pt>
                  <c:pt idx="39">
                    <c:v>8.0000000000000002E-3</c:v>
                  </c:pt>
                  <c:pt idx="40">
                    <c:v>3.0999999999999999E-3</c:v>
                  </c:pt>
                  <c:pt idx="46">
                    <c:v>0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1.6999999999999999E-3</c:v>
                  </c:pt>
                  <c:pt idx="53">
                    <c:v>0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</c:numCache>
              </c:numRef>
            </c:plus>
            <c:minus>
              <c:numRef>
                <c:f>B!$D$21:$D$85</c:f>
                <c:numCache>
                  <c:formatCode>General</c:formatCode>
                  <c:ptCount val="65"/>
                  <c:pt idx="7">
                    <c:v>0</c:v>
                  </c:pt>
                  <c:pt idx="39">
                    <c:v>8.0000000000000002E-3</c:v>
                  </c:pt>
                  <c:pt idx="40">
                    <c:v>3.0999999999999999E-3</c:v>
                  </c:pt>
                  <c:pt idx="46">
                    <c:v>0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1.6999999999999999E-3</c:v>
                  </c:pt>
                  <c:pt idx="53">
                    <c:v>0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B!$F$21:$F$985</c:f>
              <c:numCache>
                <c:formatCode>General</c:formatCode>
                <c:ptCount val="965"/>
                <c:pt idx="0">
                  <c:v>-753</c:v>
                </c:pt>
                <c:pt idx="1">
                  <c:v>-598</c:v>
                </c:pt>
                <c:pt idx="2">
                  <c:v>-597</c:v>
                </c:pt>
                <c:pt idx="3">
                  <c:v>-571</c:v>
                </c:pt>
                <c:pt idx="4">
                  <c:v>-477</c:v>
                </c:pt>
                <c:pt idx="5">
                  <c:v>-243</c:v>
                </c:pt>
                <c:pt idx="6">
                  <c:v>-27</c:v>
                </c:pt>
                <c:pt idx="7">
                  <c:v>0</c:v>
                </c:pt>
                <c:pt idx="8">
                  <c:v>422</c:v>
                </c:pt>
                <c:pt idx="9">
                  <c:v>7845</c:v>
                </c:pt>
                <c:pt idx="10">
                  <c:v>7912</c:v>
                </c:pt>
                <c:pt idx="11">
                  <c:v>8202</c:v>
                </c:pt>
                <c:pt idx="12">
                  <c:v>18065</c:v>
                </c:pt>
                <c:pt idx="13">
                  <c:v>18065</c:v>
                </c:pt>
                <c:pt idx="14">
                  <c:v>20014</c:v>
                </c:pt>
                <c:pt idx="15">
                  <c:v>20027</c:v>
                </c:pt>
                <c:pt idx="16">
                  <c:v>20027</c:v>
                </c:pt>
                <c:pt idx="17">
                  <c:v>20357</c:v>
                </c:pt>
                <c:pt idx="18">
                  <c:v>20423</c:v>
                </c:pt>
                <c:pt idx="19">
                  <c:v>20423</c:v>
                </c:pt>
                <c:pt idx="20">
                  <c:v>20423</c:v>
                </c:pt>
                <c:pt idx="21">
                  <c:v>20752</c:v>
                </c:pt>
                <c:pt idx="22">
                  <c:v>20819</c:v>
                </c:pt>
                <c:pt idx="23">
                  <c:v>21189</c:v>
                </c:pt>
                <c:pt idx="24">
                  <c:v>21189</c:v>
                </c:pt>
                <c:pt idx="25">
                  <c:v>21189</c:v>
                </c:pt>
                <c:pt idx="26">
                  <c:v>21611</c:v>
                </c:pt>
                <c:pt idx="27">
                  <c:v>21611</c:v>
                </c:pt>
                <c:pt idx="28">
                  <c:v>21611</c:v>
                </c:pt>
                <c:pt idx="29">
                  <c:v>21611</c:v>
                </c:pt>
                <c:pt idx="30">
                  <c:v>21611</c:v>
                </c:pt>
                <c:pt idx="31">
                  <c:v>21611</c:v>
                </c:pt>
                <c:pt idx="32">
                  <c:v>21611</c:v>
                </c:pt>
                <c:pt idx="33">
                  <c:v>21611</c:v>
                </c:pt>
                <c:pt idx="34">
                  <c:v>21611</c:v>
                </c:pt>
                <c:pt idx="35">
                  <c:v>21676</c:v>
                </c:pt>
                <c:pt idx="36">
                  <c:v>22336</c:v>
                </c:pt>
                <c:pt idx="37">
                  <c:v>22349</c:v>
                </c:pt>
                <c:pt idx="38">
                  <c:v>22362</c:v>
                </c:pt>
                <c:pt idx="39">
                  <c:v>23524</c:v>
                </c:pt>
                <c:pt idx="40">
                  <c:v>23973</c:v>
                </c:pt>
                <c:pt idx="41">
                  <c:v>23973</c:v>
                </c:pt>
                <c:pt idx="42">
                  <c:v>23973</c:v>
                </c:pt>
                <c:pt idx="43">
                  <c:v>23973</c:v>
                </c:pt>
                <c:pt idx="44">
                  <c:v>23973</c:v>
                </c:pt>
                <c:pt idx="45">
                  <c:v>23973</c:v>
                </c:pt>
                <c:pt idx="46">
                  <c:v>23973</c:v>
                </c:pt>
                <c:pt idx="47">
                  <c:v>23973</c:v>
                </c:pt>
                <c:pt idx="48">
                  <c:v>23973</c:v>
                </c:pt>
                <c:pt idx="49">
                  <c:v>24404</c:v>
                </c:pt>
                <c:pt idx="50">
                  <c:v>24712</c:v>
                </c:pt>
                <c:pt idx="51">
                  <c:v>24803</c:v>
                </c:pt>
                <c:pt idx="52">
                  <c:v>25067</c:v>
                </c:pt>
                <c:pt idx="53">
                  <c:v>25095</c:v>
                </c:pt>
                <c:pt idx="54">
                  <c:v>25254</c:v>
                </c:pt>
                <c:pt idx="55">
                  <c:v>25570</c:v>
                </c:pt>
                <c:pt idx="56">
                  <c:v>25570</c:v>
                </c:pt>
                <c:pt idx="57">
                  <c:v>25570</c:v>
                </c:pt>
                <c:pt idx="58">
                  <c:v>25570</c:v>
                </c:pt>
                <c:pt idx="59">
                  <c:v>25570</c:v>
                </c:pt>
                <c:pt idx="60">
                  <c:v>25966</c:v>
                </c:pt>
                <c:pt idx="61">
                  <c:v>26349</c:v>
                </c:pt>
                <c:pt idx="62">
                  <c:v>27177</c:v>
                </c:pt>
                <c:pt idx="63">
                  <c:v>27177</c:v>
                </c:pt>
              </c:numCache>
            </c:numRef>
          </c:xVal>
          <c:yVal>
            <c:numRef>
              <c:f>B!$N$21:$N$985</c:f>
              <c:numCache>
                <c:formatCode>General</c:formatCode>
                <c:ptCount val="965"/>
                <c:pt idx="0">
                  <c:v>2.2666474094876321E-2</c:v>
                </c:pt>
                <c:pt idx="1">
                  <c:v>-1.8052388437354239E-2</c:v>
                </c:pt>
                <c:pt idx="2">
                  <c:v>2.7723618903110037E-2</c:v>
                </c:pt>
                <c:pt idx="3">
                  <c:v>-2.3100190297554946E-2</c:v>
                </c:pt>
                <c:pt idx="4">
                  <c:v>2.84449952232535E-3</c:v>
                </c:pt>
                <c:pt idx="5">
                  <c:v>-2.3569783261336852E-2</c:v>
                </c:pt>
                <c:pt idx="6">
                  <c:v>5.0478018602007069E-3</c:v>
                </c:pt>
                <c:pt idx="8">
                  <c:v>1.0475096853042487E-2</c:v>
                </c:pt>
                <c:pt idx="9">
                  <c:v>-8.1222429311310407E-2</c:v>
                </c:pt>
                <c:pt idx="10">
                  <c:v>-8.2229937637748662E-2</c:v>
                </c:pt>
                <c:pt idx="11">
                  <c:v>-8.4187809465220198E-2</c:v>
                </c:pt>
                <c:pt idx="14">
                  <c:v>-0.16598912687186385</c:v>
                </c:pt>
                <c:pt idx="15">
                  <c:v>-0.17390103146317415</c:v>
                </c:pt>
                <c:pt idx="16">
                  <c:v>-0.1729010314666084</c:v>
                </c:pt>
                <c:pt idx="17">
                  <c:v>-0.17581860975042218</c:v>
                </c:pt>
                <c:pt idx="18">
                  <c:v>-0.1846021254095831</c:v>
                </c:pt>
                <c:pt idx="19">
                  <c:v>-0.18260212540917564</c:v>
                </c:pt>
                <c:pt idx="20">
                  <c:v>-0.17260212540713837</c:v>
                </c:pt>
                <c:pt idx="21">
                  <c:v>-0.17829571103357011</c:v>
                </c:pt>
                <c:pt idx="23">
                  <c:v>-0.1801805041031912</c:v>
                </c:pt>
                <c:pt idx="24">
                  <c:v>-0.14918050410051364</c:v>
                </c:pt>
                <c:pt idx="25">
                  <c:v>-0.1481805041039479</c:v>
                </c:pt>
                <c:pt idx="26">
                  <c:v>-0.1917054072546307</c:v>
                </c:pt>
                <c:pt idx="27">
                  <c:v>-0.18270540724915918</c:v>
                </c:pt>
                <c:pt idx="28">
                  <c:v>-0.17670540725521278</c:v>
                </c:pt>
                <c:pt idx="29">
                  <c:v>-0.17670540725521278</c:v>
                </c:pt>
                <c:pt idx="30">
                  <c:v>-0.17570540725137107</c:v>
                </c:pt>
                <c:pt idx="31">
                  <c:v>-0.17370540725096362</c:v>
                </c:pt>
                <c:pt idx="32">
                  <c:v>-0.17170540725055616</c:v>
                </c:pt>
                <c:pt idx="33">
                  <c:v>-0.16870540725358296</c:v>
                </c:pt>
                <c:pt idx="34">
                  <c:v>-0.16470540725276805</c:v>
                </c:pt>
                <c:pt idx="35">
                  <c:v>-0.17826493024767842</c:v>
                </c:pt>
                <c:pt idx="41">
                  <c:v>-0.18357607366488082</c:v>
                </c:pt>
                <c:pt idx="42">
                  <c:v>-0.18217607366386801</c:v>
                </c:pt>
                <c:pt idx="43">
                  <c:v>-0.1807760736628552</c:v>
                </c:pt>
                <c:pt idx="44">
                  <c:v>-0.1807760736628552</c:v>
                </c:pt>
                <c:pt idx="45">
                  <c:v>-0.17797607366810553</c:v>
                </c:pt>
                <c:pt idx="46">
                  <c:v>-0.17727607366396114</c:v>
                </c:pt>
                <c:pt idx="47">
                  <c:v>-0.1766760736645665</c:v>
                </c:pt>
                <c:pt idx="48">
                  <c:v>-0.17547607366577722</c:v>
                </c:pt>
                <c:pt idx="49">
                  <c:v>-0.17717027441540267</c:v>
                </c:pt>
                <c:pt idx="50">
                  <c:v>-0.18360665049840463</c:v>
                </c:pt>
                <c:pt idx="51">
                  <c:v>-0.18530998269125121</c:v>
                </c:pt>
                <c:pt idx="52">
                  <c:v>-0.18507404532283545</c:v>
                </c:pt>
                <c:pt idx="53">
                  <c:v>-0.18419583984359633</c:v>
                </c:pt>
                <c:pt idx="55">
                  <c:v>-0.18919235404609935</c:v>
                </c:pt>
                <c:pt idx="56">
                  <c:v>-0.18709235404821811</c:v>
                </c:pt>
                <c:pt idx="57">
                  <c:v>-0.18429235404619249</c:v>
                </c:pt>
                <c:pt idx="58">
                  <c:v>-0.18229235404578503</c:v>
                </c:pt>
                <c:pt idx="59">
                  <c:v>-0.1815923540489166</c:v>
                </c:pt>
                <c:pt idx="60">
                  <c:v>-0.17979344799823593</c:v>
                </c:pt>
                <c:pt idx="61">
                  <c:v>-0.18206263734464301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B1-4A10-A502-E69CD4C44E5C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B!$F$21:$F$985</c:f>
              <c:numCache>
                <c:formatCode>General</c:formatCode>
                <c:ptCount val="965"/>
                <c:pt idx="0">
                  <c:v>-753</c:v>
                </c:pt>
                <c:pt idx="1">
                  <c:v>-598</c:v>
                </c:pt>
                <c:pt idx="2">
                  <c:v>-597</c:v>
                </c:pt>
                <c:pt idx="3">
                  <c:v>-571</c:v>
                </c:pt>
                <c:pt idx="4">
                  <c:v>-477</c:v>
                </c:pt>
                <c:pt idx="5">
                  <c:v>-243</c:v>
                </c:pt>
                <c:pt idx="6">
                  <c:v>-27</c:v>
                </c:pt>
                <c:pt idx="7">
                  <c:v>0</c:v>
                </c:pt>
                <c:pt idx="8">
                  <c:v>422</c:v>
                </c:pt>
                <c:pt idx="9">
                  <c:v>7845</c:v>
                </c:pt>
                <c:pt idx="10">
                  <c:v>7912</c:v>
                </c:pt>
                <c:pt idx="11">
                  <c:v>8202</c:v>
                </c:pt>
                <c:pt idx="12">
                  <c:v>18065</c:v>
                </c:pt>
                <c:pt idx="13">
                  <c:v>18065</c:v>
                </c:pt>
                <c:pt idx="14">
                  <c:v>20014</c:v>
                </c:pt>
                <c:pt idx="15">
                  <c:v>20027</c:v>
                </c:pt>
                <c:pt idx="16">
                  <c:v>20027</c:v>
                </c:pt>
                <c:pt idx="17">
                  <c:v>20357</c:v>
                </c:pt>
                <c:pt idx="18">
                  <c:v>20423</c:v>
                </c:pt>
                <c:pt idx="19">
                  <c:v>20423</c:v>
                </c:pt>
                <c:pt idx="20">
                  <c:v>20423</c:v>
                </c:pt>
                <c:pt idx="21">
                  <c:v>20752</c:v>
                </c:pt>
                <c:pt idx="22">
                  <c:v>20819</c:v>
                </c:pt>
                <c:pt idx="23">
                  <c:v>21189</c:v>
                </c:pt>
                <c:pt idx="24">
                  <c:v>21189</c:v>
                </c:pt>
                <c:pt idx="25">
                  <c:v>21189</c:v>
                </c:pt>
                <c:pt idx="26">
                  <c:v>21611</c:v>
                </c:pt>
                <c:pt idx="27">
                  <c:v>21611</c:v>
                </c:pt>
                <c:pt idx="28">
                  <c:v>21611</c:v>
                </c:pt>
                <c:pt idx="29">
                  <c:v>21611</c:v>
                </c:pt>
                <c:pt idx="30">
                  <c:v>21611</c:v>
                </c:pt>
                <c:pt idx="31">
                  <c:v>21611</c:v>
                </c:pt>
                <c:pt idx="32">
                  <c:v>21611</c:v>
                </c:pt>
                <c:pt idx="33">
                  <c:v>21611</c:v>
                </c:pt>
                <c:pt idx="34">
                  <c:v>21611</c:v>
                </c:pt>
                <c:pt idx="35">
                  <c:v>21676</c:v>
                </c:pt>
                <c:pt idx="36">
                  <c:v>22336</c:v>
                </c:pt>
                <c:pt idx="37">
                  <c:v>22349</c:v>
                </c:pt>
                <c:pt idx="38">
                  <c:v>22362</c:v>
                </c:pt>
                <c:pt idx="39">
                  <c:v>23524</c:v>
                </c:pt>
                <c:pt idx="40">
                  <c:v>23973</c:v>
                </c:pt>
                <c:pt idx="41">
                  <c:v>23973</c:v>
                </c:pt>
                <c:pt idx="42">
                  <c:v>23973</c:v>
                </c:pt>
                <c:pt idx="43">
                  <c:v>23973</c:v>
                </c:pt>
                <c:pt idx="44">
                  <c:v>23973</c:v>
                </c:pt>
                <c:pt idx="45">
                  <c:v>23973</c:v>
                </c:pt>
                <c:pt idx="46">
                  <c:v>23973</c:v>
                </c:pt>
                <c:pt idx="47">
                  <c:v>23973</c:v>
                </c:pt>
                <c:pt idx="48">
                  <c:v>23973</c:v>
                </c:pt>
                <c:pt idx="49">
                  <c:v>24404</c:v>
                </c:pt>
                <c:pt idx="50">
                  <c:v>24712</c:v>
                </c:pt>
                <c:pt idx="51">
                  <c:v>24803</c:v>
                </c:pt>
                <c:pt idx="52">
                  <c:v>25067</c:v>
                </c:pt>
                <c:pt idx="53">
                  <c:v>25095</c:v>
                </c:pt>
                <c:pt idx="54">
                  <c:v>25254</c:v>
                </c:pt>
                <c:pt idx="55">
                  <c:v>25570</c:v>
                </c:pt>
                <c:pt idx="56">
                  <c:v>25570</c:v>
                </c:pt>
                <c:pt idx="57">
                  <c:v>25570</c:v>
                </c:pt>
                <c:pt idx="58">
                  <c:v>25570</c:v>
                </c:pt>
                <c:pt idx="59">
                  <c:v>25570</c:v>
                </c:pt>
                <c:pt idx="60">
                  <c:v>25966</c:v>
                </c:pt>
                <c:pt idx="61">
                  <c:v>26349</c:v>
                </c:pt>
                <c:pt idx="62">
                  <c:v>27177</c:v>
                </c:pt>
                <c:pt idx="63">
                  <c:v>27177</c:v>
                </c:pt>
              </c:numCache>
            </c:numRef>
          </c:xVal>
          <c:yVal>
            <c:numRef>
              <c:f>B!$O$21:$O$985</c:f>
              <c:numCache>
                <c:formatCode>General</c:formatCode>
                <c:ptCount val="965"/>
                <c:pt idx="12">
                  <c:v>-0.17168370022203605</c:v>
                </c:pt>
                <c:pt idx="13">
                  <c:v>-0.17168370022203605</c:v>
                </c:pt>
                <c:pt idx="14">
                  <c:v>-0.17483903862706243</c:v>
                </c:pt>
                <c:pt idx="15">
                  <c:v>-0.17486008500944586</c:v>
                </c:pt>
                <c:pt idx="16">
                  <c:v>-0.17486008500944586</c:v>
                </c:pt>
                <c:pt idx="17">
                  <c:v>-0.17539433933148696</c:v>
                </c:pt>
                <c:pt idx="18">
                  <c:v>-0.17550119019589519</c:v>
                </c:pt>
                <c:pt idx="19">
                  <c:v>-0.17550119019589519</c:v>
                </c:pt>
                <c:pt idx="20">
                  <c:v>-0.17550119019589519</c:v>
                </c:pt>
                <c:pt idx="21">
                  <c:v>-0.17603382556544525</c:v>
                </c:pt>
                <c:pt idx="22">
                  <c:v>-0.17614229538234449</c:v>
                </c:pt>
                <c:pt idx="23">
                  <c:v>-0.17674130780402694</c:v>
                </c:pt>
                <c:pt idx="24">
                  <c:v>-0.17674130780402694</c:v>
                </c:pt>
                <c:pt idx="25">
                  <c:v>-0.17674130780402694</c:v>
                </c:pt>
                <c:pt idx="26">
                  <c:v>-0.17742450575524316</c:v>
                </c:pt>
                <c:pt idx="27">
                  <c:v>-0.17742450575524316</c:v>
                </c:pt>
                <c:pt idx="28">
                  <c:v>-0.17742450575524316</c:v>
                </c:pt>
                <c:pt idx="29">
                  <c:v>-0.17742450575524316</c:v>
                </c:pt>
                <c:pt idx="30">
                  <c:v>-0.17742450575524316</c:v>
                </c:pt>
                <c:pt idx="31">
                  <c:v>-0.17742450575524316</c:v>
                </c:pt>
                <c:pt idx="32">
                  <c:v>-0.17742450575524316</c:v>
                </c:pt>
                <c:pt idx="33">
                  <c:v>-0.17742450575524316</c:v>
                </c:pt>
                <c:pt idx="34">
                  <c:v>-0.17742450575524316</c:v>
                </c:pt>
                <c:pt idx="35">
                  <c:v>-0.17752973766716032</c:v>
                </c:pt>
                <c:pt idx="36">
                  <c:v>-0.17859824631124255</c:v>
                </c:pt>
                <c:pt idx="37">
                  <c:v>-0.17861929269362598</c:v>
                </c:pt>
                <c:pt idx="38">
                  <c:v>-0.1786403390760094</c:v>
                </c:pt>
                <c:pt idx="39">
                  <c:v>-0.18052156187059049</c:v>
                </c:pt>
                <c:pt idx="40">
                  <c:v>-0.18124847153906459</c:v>
                </c:pt>
                <c:pt idx="41">
                  <c:v>-0.18124847153906459</c:v>
                </c:pt>
                <c:pt idx="42">
                  <c:v>-0.18124847153906459</c:v>
                </c:pt>
                <c:pt idx="43">
                  <c:v>-0.18124847153906459</c:v>
                </c:pt>
                <c:pt idx="44">
                  <c:v>-0.18124847153906459</c:v>
                </c:pt>
                <c:pt idx="45">
                  <c:v>-0.18124847153906459</c:v>
                </c:pt>
                <c:pt idx="46">
                  <c:v>-0.18124847153906459</c:v>
                </c:pt>
                <c:pt idx="47">
                  <c:v>-0.18124847153906459</c:v>
                </c:pt>
                <c:pt idx="48">
                  <c:v>-0.18124847153906459</c:v>
                </c:pt>
                <c:pt idx="49">
                  <c:v>-0.1819462400627001</c:v>
                </c:pt>
                <c:pt idx="50">
                  <c:v>-0.18244487742993845</c:v>
                </c:pt>
                <c:pt idx="51">
                  <c:v>-0.18259220210662253</c:v>
                </c:pt>
                <c:pt idx="52">
                  <c:v>-0.18301960556425539</c:v>
                </c:pt>
                <c:pt idx="53">
                  <c:v>-0.18306493623400433</c:v>
                </c:pt>
                <c:pt idx="54">
                  <c:v>-0.18332234968007868</c:v>
                </c:pt>
                <c:pt idx="55">
                  <c:v>-0.18383393866724532</c:v>
                </c:pt>
                <c:pt idx="56">
                  <c:v>-0.18383393866724532</c:v>
                </c:pt>
                <c:pt idx="57">
                  <c:v>-0.18383393866724532</c:v>
                </c:pt>
                <c:pt idx="58">
                  <c:v>-0.18383393866724532</c:v>
                </c:pt>
                <c:pt idx="59">
                  <c:v>-0.18383393866724532</c:v>
                </c:pt>
                <c:pt idx="60">
                  <c:v>-0.18447504385369462</c:v>
                </c:pt>
                <c:pt idx="61">
                  <c:v>-0.18509510265776052</c:v>
                </c:pt>
                <c:pt idx="62">
                  <c:v>-0.18643559532033638</c:v>
                </c:pt>
                <c:pt idx="63">
                  <c:v>-0.18643559532033638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B1-4A10-A502-E69CD4C44E5C}"/>
            </c:ext>
          </c:extLst>
        </c:ser>
        <c:ser>
          <c:idx val="8"/>
          <c:order val="8"/>
          <c:tx>
            <c:strRef>
              <c:f>B!$P$20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B!$T$2:$T$42</c:f>
              <c:numCache>
                <c:formatCode>General</c:formatCode>
                <c:ptCount val="41"/>
                <c:pt idx="0">
                  <c:v>-753</c:v>
                </c:pt>
                <c:pt idx="1">
                  <c:v>0</c:v>
                </c:pt>
                <c:pt idx="2">
                  <c:v>1000</c:v>
                </c:pt>
                <c:pt idx="3">
                  <c:v>2000</c:v>
                </c:pt>
                <c:pt idx="4">
                  <c:v>3000</c:v>
                </c:pt>
                <c:pt idx="5">
                  <c:v>4000</c:v>
                </c:pt>
                <c:pt idx="6">
                  <c:v>5000</c:v>
                </c:pt>
                <c:pt idx="7">
                  <c:v>6000</c:v>
                </c:pt>
                <c:pt idx="8">
                  <c:v>7000</c:v>
                </c:pt>
                <c:pt idx="9">
                  <c:v>8000</c:v>
                </c:pt>
                <c:pt idx="10">
                  <c:v>9000</c:v>
                </c:pt>
                <c:pt idx="11">
                  <c:v>10000</c:v>
                </c:pt>
                <c:pt idx="12">
                  <c:v>11000</c:v>
                </c:pt>
                <c:pt idx="13">
                  <c:v>12000</c:v>
                </c:pt>
                <c:pt idx="14">
                  <c:v>13000</c:v>
                </c:pt>
                <c:pt idx="15">
                  <c:v>14000</c:v>
                </c:pt>
                <c:pt idx="16">
                  <c:v>15000</c:v>
                </c:pt>
                <c:pt idx="17">
                  <c:v>16000</c:v>
                </c:pt>
                <c:pt idx="18">
                  <c:v>17000</c:v>
                </c:pt>
                <c:pt idx="19">
                  <c:v>18000</c:v>
                </c:pt>
                <c:pt idx="20">
                  <c:v>19000</c:v>
                </c:pt>
                <c:pt idx="21">
                  <c:v>20000</c:v>
                </c:pt>
                <c:pt idx="22">
                  <c:v>21000</c:v>
                </c:pt>
                <c:pt idx="23">
                  <c:v>22000</c:v>
                </c:pt>
                <c:pt idx="24">
                  <c:v>23000</c:v>
                </c:pt>
                <c:pt idx="25">
                  <c:v>24000</c:v>
                </c:pt>
                <c:pt idx="26">
                  <c:v>25000</c:v>
                </c:pt>
                <c:pt idx="27">
                  <c:v>26000</c:v>
                </c:pt>
                <c:pt idx="28">
                  <c:v>27000</c:v>
                </c:pt>
                <c:pt idx="29">
                  <c:v>28000</c:v>
                </c:pt>
                <c:pt idx="30">
                  <c:v>29000</c:v>
                </c:pt>
                <c:pt idx="31">
                  <c:v>30000</c:v>
                </c:pt>
                <c:pt idx="32">
                  <c:v>31000</c:v>
                </c:pt>
              </c:numCache>
            </c:numRef>
          </c:xVal>
          <c:yVal>
            <c:numRef>
              <c:f>B!$U$2:$U$42</c:f>
              <c:numCache>
                <c:formatCode>General</c:formatCode>
                <c:ptCount val="41"/>
                <c:pt idx="0">
                  <c:v>9.8938272273725852E-3</c:v>
                </c:pt>
                <c:pt idx="1">
                  <c:v>9.9999987352425025E-10</c:v>
                </c:pt>
                <c:pt idx="2">
                  <c:v>-1.2751071698931004E-2</c:v>
                </c:pt>
                <c:pt idx="3">
                  <c:v>-2.5059316379147222E-2</c:v>
                </c:pt>
                <c:pt idx="4">
                  <c:v>-3.6924733040648784E-2</c:v>
                </c:pt>
                <c:pt idx="5">
                  <c:v>-4.8347321683435682E-2</c:v>
                </c:pt>
                <c:pt idx="6">
                  <c:v>-5.9327082307507925E-2</c:v>
                </c:pt>
                <c:pt idx="7">
                  <c:v>-6.9864014912865507E-2</c:v>
                </c:pt>
                <c:pt idx="8">
                  <c:v>-7.9958119499508429E-2</c:v>
                </c:pt>
                <c:pt idx="9">
                  <c:v>-8.9609396067436675E-2</c:v>
                </c:pt>
                <c:pt idx="10">
                  <c:v>-9.8817844616650274E-2</c:v>
                </c:pt>
                <c:pt idx="11">
                  <c:v>-0.10758346514714924</c:v>
                </c:pt>
                <c:pt idx="12">
                  <c:v>-0.11590625765893353</c:v>
                </c:pt>
                <c:pt idx="13">
                  <c:v>-0.12378622215200316</c:v>
                </c:pt>
                <c:pt idx="14">
                  <c:v>-0.13122335862635812</c:v>
                </c:pt>
                <c:pt idx="15">
                  <c:v>-0.13821766708199842</c:v>
                </c:pt>
                <c:pt idx="16">
                  <c:v>-0.14476914751892406</c:v>
                </c:pt>
                <c:pt idx="17">
                  <c:v>-0.15087779993713502</c:v>
                </c:pt>
                <c:pt idx="18">
                  <c:v>-0.15654362433663135</c:v>
                </c:pt>
                <c:pt idx="19">
                  <c:v>-0.16176662071741302</c:v>
                </c:pt>
                <c:pt idx="20">
                  <c:v>-0.16654678907948003</c:v>
                </c:pt>
                <c:pt idx="21">
                  <c:v>-0.17088412942283238</c:v>
                </c:pt>
                <c:pt idx="22">
                  <c:v>-0.17477864174747007</c:v>
                </c:pt>
                <c:pt idx="23">
                  <c:v>-0.17823032605339309</c:v>
                </c:pt>
                <c:pt idx="24">
                  <c:v>-0.18123918234060146</c:v>
                </c:pt>
                <c:pt idx="25">
                  <c:v>-0.18380521060909519</c:v>
                </c:pt>
                <c:pt idx="26">
                  <c:v>-0.18592841085887424</c:v>
                </c:pt>
                <c:pt idx="27">
                  <c:v>-0.18760878308993861</c:v>
                </c:pt>
                <c:pt idx="28">
                  <c:v>-0.18884632730228834</c:v>
                </c:pt>
                <c:pt idx="29">
                  <c:v>-0.18964104349592342</c:v>
                </c:pt>
                <c:pt idx="30">
                  <c:v>-0.18999293167084383</c:v>
                </c:pt>
                <c:pt idx="31">
                  <c:v>-0.18990199182704959</c:v>
                </c:pt>
                <c:pt idx="32">
                  <c:v>-0.18936822396454062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B1-4A10-A502-E69CD4C44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8304552"/>
        <c:axId val="1"/>
      </c:scatterChart>
      <c:valAx>
        <c:axId val="768304552"/>
        <c:scaling>
          <c:orientation val="minMax"/>
          <c:max val="30000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68315301391032"/>
              <c:y val="0.8775522447449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7279752704791345E-3"/>
              <c:y val="0.326531224413274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8304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5.2550231839258117E-2"/>
          <c:y val="0.92711492696066045"/>
          <c:w val="0.87944358578052551"/>
          <c:h val="0.9854239648615350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17</xdr:col>
      <xdr:colOff>333375</xdr:colOff>
      <xdr:row>17</xdr:row>
      <xdr:rowOff>142875</xdr:rowOff>
    </xdr:to>
    <xdr:graphicFrame macro="">
      <xdr:nvGraphicFramePr>
        <xdr:cNvPr id="55301" name="Chart 1">
          <a:extLst>
            <a:ext uri="{FF2B5EF4-FFF2-40B4-BE49-F238E27FC236}">
              <a16:creationId xmlns:a16="http://schemas.microsoft.com/office/drawing/2014/main" id="{898CD182-FEE5-E468-B229-E8ED6F78D5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485775</xdr:colOff>
      <xdr:row>0</xdr:row>
      <xdr:rowOff>0</xdr:rowOff>
    </xdr:from>
    <xdr:to>
      <xdr:col>26</xdr:col>
      <xdr:colOff>542925</xdr:colOff>
      <xdr:row>17</xdr:row>
      <xdr:rowOff>114300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4C8C36E6-F0FC-B89A-150C-43A9E87045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19049</xdr:rowOff>
    </xdr:from>
    <xdr:to>
      <xdr:col>14</xdr:col>
      <xdr:colOff>47625</xdr:colOff>
      <xdr:row>22</xdr:row>
      <xdr:rowOff>57149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361CA0C-5AC4-526F-9C87-9ECB06BF83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238125</xdr:colOff>
      <xdr:row>1</xdr:row>
      <xdr:rowOff>123825</xdr:rowOff>
    </xdr:from>
    <xdr:to>
      <xdr:col>24</xdr:col>
      <xdr:colOff>304800</xdr:colOff>
      <xdr:row>21</xdr:row>
      <xdr:rowOff>38100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743D9E55-BE6F-E093-29F7-665B558E82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476251</xdr:colOff>
      <xdr:row>18</xdr:row>
      <xdr:rowOff>76200</xdr:rowOff>
    </xdr:to>
    <xdr:graphicFrame macro="">
      <xdr:nvGraphicFramePr>
        <xdr:cNvPr id="57348" name="Chart 1">
          <a:extLst>
            <a:ext uri="{FF2B5EF4-FFF2-40B4-BE49-F238E27FC236}">
              <a16:creationId xmlns:a16="http://schemas.microsoft.com/office/drawing/2014/main" id="{9B98AD33-1CB1-00AF-779D-1FC29F3B66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9525</xdr:colOff>
      <xdr:row>0</xdr:row>
      <xdr:rowOff>0</xdr:rowOff>
    </xdr:from>
    <xdr:to>
      <xdr:col>26</xdr:col>
      <xdr:colOff>409575</xdr:colOff>
      <xdr:row>18</xdr:row>
      <xdr:rowOff>28575</xdr:rowOff>
    </xdr:to>
    <xdr:graphicFrame macro="">
      <xdr:nvGraphicFramePr>
        <xdr:cNvPr id="57349" name="Chart 2">
          <a:extLst>
            <a:ext uri="{FF2B5EF4-FFF2-40B4-BE49-F238E27FC236}">
              <a16:creationId xmlns:a16="http://schemas.microsoft.com/office/drawing/2014/main" id="{065D7232-367B-0F5D-52FB-FB72CC745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95250</xdr:rowOff>
    </xdr:from>
    <xdr:to>
      <xdr:col>10</xdr:col>
      <xdr:colOff>381000</xdr:colOff>
      <xdr:row>20</xdr:row>
      <xdr:rowOff>95250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E7EC8269-826C-A935-60A9-0141646BFD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0</xdr:row>
      <xdr:rowOff>76200</xdr:rowOff>
    </xdr:from>
    <xdr:to>
      <xdr:col>21</xdr:col>
      <xdr:colOff>600075</xdr:colOff>
      <xdr:row>19</xdr:row>
      <xdr:rowOff>28575</xdr:rowOff>
    </xdr:to>
    <xdr:graphicFrame macro="">
      <xdr:nvGraphicFramePr>
        <xdr:cNvPr id="61445" name="Chart 1">
          <a:extLst>
            <a:ext uri="{FF2B5EF4-FFF2-40B4-BE49-F238E27FC236}">
              <a16:creationId xmlns:a16="http://schemas.microsoft.com/office/drawing/2014/main" id="{3D04E4CD-7A63-33EA-F6E3-78CD91A886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523875</xdr:colOff>
      <xdr:row>9</xdr:row>
      <xdr:rowOff>47625</xdr:rowOff>
    </xdr:from>
    <xdr:to>
      <xdr:col>23</xdr:col>
      <xdr:colOff>9525</xdr:colOff>
      <xdr:row>33</xdr:row>
      <xdr:rowOff>0</xdr:rowOff>
    </xdr:to>
    <xdr:graphicFrame macro="">
      <xdr:nvGraphicFramePr>
        <xdr:cNvPr id="59394" name="Chart 1">
          <a:extLst>
            <a:ext uri="{FF2B5EF4-FFF2-40B4-BE49-F238E27FC236}">
              <a16:creationId xmlns:a16="http://schemas.microsoft.com/office/drawing/2014/main" id="{83685A9B-66C3-30E2-5BAB-FADBFCDDE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E6D760D-7BEA-4F65-1EE8-BF1D1DBF66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0</xdr:row>
      <xdr:rowOff>0</xdr:rowOff>
    </xdr:from>
    <xdr:to>
      <xdr:col>16</xdr:col>
      <xdr:colOff>238125</xdr:colOff>
      <xdr:row>19</xdr:row>
      <xdr:rowOff>19050</xdr:rowOff>
    </xdr:to>
    <xdr:graphicFrame macro="">
      <xdr:nvGraphicFramePr>
        <xdr:cNvPr id="50180" name="Chart 1">
          <a:extLst>
            <a:ext uri="{FF2B5EF4-FFF2-40B4-BE49-F238E27FC236}">
              <a16:creationId xmlns:a16="http://schemas.microsoft.com/office/drawing/2014/main" id="{35109F88-64DF-3B31-910D-F9906AF284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552450</xdr:colOff>
      <xdr:row>0</xdr:row>
      <xdr:rowOff>0</xdr:rowOff>
    </xdr:from>
    <xdr:to>
      <xdr:col>25</xdr:col>
      <xdr:colOff>571500</xdr:colOff>
      <xdr:row>19</xdr:row>
      <xdr:rowOff>28575</xdr:rowOff>
    </xdr:to>
    <xdr:graphicFrame macro="">
      <xdr:nvGraphicFramePr>
        <xdr:cNvPr id="50181" name="Chart 3">
          <a:extLst>
            <a:ext uri="{FF2B5EF4-FFF2-40B4-BE49-F238E27FC236}">
              <a16:creationId xmlns:a16="http://schemas.microsoft.com/office/drawing/2014/main" id="{ABFEBF8D-B9D7-E327-2AD7-810971BF5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var.astro.cz/oejv/issues/oejv0074.pdf" TargetMode="External"/><Relationship Id="rId3" Type="http://schemas.openxmlformats.org/officeDocument/2006/relationships/hyperlink" Target="http://www.bav-astro.de/sfs/BAVM_link.php?BAVMnr=80" TargetMode="External"/><Relationship Id="rId21" Type="http://schemas.openxmlformats.org/officeDocument/2006/relationships/hyperlink" Target="http://www.bav-astro.de/sfs/BAVM_link.php?BAVMnr=209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var.astro.cz/oejv/issues/oejv0074.pdf" TargetMode="External"/><Relationship Id="rId2" Type="http://schemas.openxmlformats.org/officeDocument/2006/relationships/hyperlink" Target="http://www.bav-astro.de/sfs/BAVM_link.php?BAVMnr=80" TargetMode="External"/><Relationship Id="rId16" Type="http://schemas.openxmlformats.org/officeDocument/2006/relationships/hyperlink" Target="http://var.astro.cz/oejv/issues/oejv0074.pdf" TargetMode="External"/><Relationship Id="rId20" Type="http://schemas.openxmlformats.org/officeDocument/2006/relationships/hyperlink" Target="http://www.konkoly.hu/cgi-bin/IBVS?5806" TargetMode="External"/><Relationship Id="rId1" Type="http://schemas.openxmlformats.org/officeDocument/2006/relationships/hyperlink" Target="http://www.bav-astro.de/sfs/BAVM_link.php?BAVMnr=59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bav-astro.de/sfs/BAVM_link.php?BAVMnr=152" TargetMode="External"/><Relationship Id="rId24" Type="http://schemas.openxmlformats.org/officeDocument/2006/relationships/hyperlink" Target="http://www.bav-astro.de/sfs/BAVM_link.php?BAVMnr=220" TargetMode="External"/><Relationship Id="rId5" Type="http://schemas.openxmlformats.org/officeDocument/2006/relationships/hyperlink" Target="http://www.konkoly.hu/cgi-bin/IBVS?4888" TargetMode="External"/><Relationship Id="rId15" Type="http://schemas.openxmlformats.org/officeDocument/2006/relationships/hyperlink" Target="http://var.astro.cz/oejv/issues/oejv0074.pdf" TargetMode="External"/><Relationship Id="rId23" Type="http://schemas.openxmlformats.org/officeDocument/2006/relationships/hyperlink" Target="http://www.bav-astro.de/sfs/BAVM_link.php?BAVMnr=214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www.konkoly.hu/cgi-bin/IBVS?5741" TargetMode="External"/><Relationship Id="rId4" Type="http://schemas.openxmlformats.org/officeDocument/2006/relationships/hyperlink" Target="http://www.bav-astro.de/sfs/BAVM_link.php?BAVMnr=80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var.astro.cz/oejv/issues/oejv0074.pdf" TargetMode="External"/><Relationship Id="rId22" Type="http://schemas.openxmlformats.org/officeDocument/2006/relationships/hyperlink" Target="http://www.bav-astro.de/sfs/BAVM_link.php?BAVMnr=2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2"/>
  </sheetPr>
  <dimension ref="A1:AH3186"/>
  <sheetViews>
    <sheetView tabSelected="1" workbookViewId="0">
      <pane xSplit="13" ySplit="22" topLeftCell="N33" activePane="bottomRight" state="frozen"/>
      <selection pane="topRight" activeCell="N1" sqref="N1"/>
      <selection pane="bottomLeft" activeCell="A23" sqref="A23"/>
      <selection pane="bottomRight" activeCell="F18" sqref="F18"/>
    </sheetView>
  </sheetViews>
  <sheetFormatPr defaultColWidth="10.28515625" defaultRowHeight="12.75"/>
  <cols>
    <col min="1" max="1" width="18.28515625" customWidth="1"/>
    <col min="2" max="2" width="5.140625" customWidth="1"/>
    <col min="3" max="3" width="11.85546875" customWidth="1"/>
    <col min="4" max="4" width="9.42578125" customWidth="1"/>
    <col min="5" max="5" width="11.5703125" customWidth="1"/>
    <col min="6" max="6" width="16.5703125" customWidth="1"/>
    <col min="7" max="7" width="9.710937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9.140625" customWidth="1"/>
  </cols>
  <sheetData>
    <row r="1" spans="1:34" ht="21" thickBot="1">
      <c r="A1" s="1" t="s">
        <v>470</v>
      </c>
      <c r="E1">
        <f>C7+D11</f>
        <v>57914.861372937296</v>
      </c>
      <c r="F1">
        <f>C8+D12</f>
        <v>0.92421038927621169</v>
      </c>
      <c r="G1">
        <f>D13</f>
        <v>2.245347676766998E-10</v>
      </c>
      <c r="V1" s="7" t="s">
        <v>51</v>
      </c>
      <c r="W1" s="7" t="s">
        <v>476</v>
      </c>
      <c r="AG1">
        <v>-753</v>
      </c>
      <c r="AH1">
        <v>2.2666474094876321E-2</v>
      </c>
    </row>
    <row r="2" spans="1:34" ht="12.95" customHeight="1">
      <c r="A2" t="s">
        <v>68</v>
      </c>
      <c r="B2" t="s">
        <v>111</v>
      </c>
      <c r="E2" s="125" t="s">
        <v>479</v>
      </c>
      <c r="F2" s="130" t="s">
        <v>482</v>
      </c>
      <c r="V2">
        <v>-30000</v>
      </c>
      <c r="W2">
        <f t="shared" ref="W2:W3" si="0">+D$11+D$12*V2+D$13*V2^2</f>
        <v>0.58677594185014059</v>
      </c>
      <c r="AG2">
        <v>-598</v>
      </c>
      <c r="AH2">
        <v>-1.8052388437354239E-2</v>
      </c>
    </row>
    <row r="3" spans="1:34" ht="12.95" customHeight="1" thickBot="1">
      <c r="E3" s="123" t="s">
        <v>465</v>
      </c>
      <c r="F3" s="126">
        <v>1</v>
      </c>
      <c r="V3">
        <f>V2+1000</f>
        <v>-29000</v>
      </c>
      <c r="W3">
        <f t="shared" si="0"/>
        <v>0.5606176667689533</v>
      </c>
      <c r="AG3">
        <v>-597</v>
      </c>
      <c r="AH3">
        <v>2.7723618903110037E-2</v>
      </c>
    </row>
    <row r="4" spans="1:34" ht="12.95" customHeight="1" thickTop="1" thickBot="1">
      <c r="A4" s="8" t="s">
        <v>41</v>
      </c>
      <c r="C4" s="3">
        <v>28860.222000000002</v>
      </c>
      <c r="D4" s="122">
        <v>0.92421370000000003</v>
      </c>
      <c r="E4" s="123" t="s">
        <v>466</v>
      </c>
      <c r="F4" s="127">
        <f ca="1">NOW()+15018.5+$C$5/24</f>
        <v>60577.48989675926</v>
      </c>
      <c r="V4">
        <f t="shared" ref="V4:V34" si="1">V3+1000</f>
        <v>-28000</v>
      </c>
      <c r="W4">
        <f t="shared" ref="W4:W34" si="2">+D$11+D$12*V4+D$13*V4^2</f>
        <v>0.5349084612231193</v>
      </c>
      <c r="AG4">
        <v>-571</v>
      </c>
      <c r="AH4">
        <v>-2.3100190297554946E-2</v>
      </c>
    </row>
    <row r="5" spans="1:34" ht="12.95" customHeight="1" thickTop="1">
      <c r="A5" s="97" t="s">
        <v>461</v>
      </c>
      <c r="B5" s="39"/>
      <c r="C5" s="98">
        <v>-9.5</v>
      </c>
      <c r="D5" s="39" t="s">
        <v>462</v>
      </c>
      <c r="E5" s="123" t="s">
        <v>467</v>
      </c>
      <c r="F5" s="127">
        <f ca="1">ROUND(2*($F$4-$C$7)/$C$8,0)/2+$F$3</f>
        <v>2882</v>
      </c>
      <c r="V5">
        <f t="shared" si="1"/>
        <v>-27000</v>
      </c>
      <c r="W5">
        <f t="shared" si="2"/>
        <v>0.5096483252126387</v>
      </c>
      <c r="AG5">
        <v>-477</v>
      </c>
      <c r="AH5">
        <v>2.84449952232535E-3</v>
      </c>
    </row>
    <row r="6" spans="1:34" ht="12.95" customHeight="1">
      <c r="A6" s="8" t="s">
        <v>42</v>
      </c>
      <c r="E6" s="123" t="s">
        <v>468</v>
      </c>
      <c r="F6" s="127">
        <f ca="1">ROUND(2*($F$4-$C$15)/$C$16,0)/2+$F$3</f>
        <v>464</v>
      </c>
      <c r="V6">
        <f t="shared" si="1"/>
        <v>-26000</v>
      </c>
      <c r="W6">
        <f t="shared" si="2"/>
        <v>0.4848372587375116</v>
      </c>
      <c r="AG6">
        <v>-243</v>
      </c>
      <c r="AH6">
        <v>-2.3569783261336852E-2</v>
      </c>
    </row>
    <row r="7" spans="1:34" ht="12.95" customHeight="1">
      <c r="A7" t="s">
        <v>43</v>
      </c>
      <c r="C7">
        <v>57914.864000000001</v>
      </c>
      <c r="D7" s="131" t="s">
        <v>483</v>
      </c>
      <c r="E7" s="123" t="s">
        <v>480</v>
      </c>
      <c r="F7" s="128">
        <f ca="1">+$C$15+$C$16*$F$6-15018.5-$C$5/24</f>
        <v>45560.371664110113</v>
      </c>
      <c r="V7">
        <f t="shared" si="1"/>
        <v>-25000</v>
      </c>
      <c r="W7">
        <f t="shared" si="2"/>
        <v>0.4604752617977379</v>
      </c>
      <c r="AG7">
        <v>-27</v>
      </c>
      <c r="AH7">
        <v>5.0478018602007069E-3</v>
      </c>
    </row>
    <row r="8" spans="1:34" ht="12.95" customHeight="1">
      <c r="A8" t="s">
        <v>44</v>
      </c>
      <c r="C8">
        <v>0.92422329999999997</v>
      </c>
      <c r="D8" s="131" t="s">
        <v>483</v>
      </c>
      <c r="E8" s="124" t="s">
        <v>481</v>
      </c>
      <c r="F8" s="129">
        <f ca="1">+($C$15+$C$16*$F$6)-($C$16/2)-15018.5-$C$5/24</f>
        <v>45559.909552455945</v>
      </c>
      <c r="V8">
        <f t="shared" si="1"/>
        <v>-24000</v>
      </c>
      <c r="W8">
        <f t="shared" si="2"/>
        <v>0.43656233439331749</v>
      </c>
      <c r="AG8">
        <v>0</v>
      </c>
      <c r="AH8">
        <v>0</v>
      </c>
    </row>
    <row r="9" spans="1:34" ht="12.95" customHeight="1">
      <c r="A9" s="31" t="s">
        <v>121</v>
      </c>
      <c r="B9" s="65">
        <v>60</v>
      </c>
      <c r="C9" s="31" t="str">
        <f>"F"&amp;B9</f>
        <v>F60</v>
      </c>
      <c r="D9" s="31" t="str">
        <f>"G"&amp;B9</f>
        <v>G60</v>
      </c>
      <c r="V9">
        <f t="shared" si="1"/>
        <v>-23000</v>
      </c>
      <c r="W9">
        <f t="shared" si="2"/>
        <v>0.41309847652425052</v>
      </c>
      <c r="AG9">
        <v>422</v>
      </c>
      <c r="AH9">
        <v>1.0475096853042487E-2</v>
      </c>
    </row>
    <row r="10" spans="1:34" ht="12.95" customHeight="1" thickBot="1">
      <c r="C10" s="7" t="s">
        <v>63</v>
      </c>
      <c r="D10" s="7" t="s">
        <v>64</v>
      </c>
      <c r="V10">
        <f t="shared" si="1"/>
        <v>-22000</v>
      </c>
      <c r="W10">
        <f t="shared" si="2"/>
        <v>0.39008368819053696</v>
      </c>
      <c r="AG10">
        <v>7845</v>
      </c>
      <c r="AH10">
        <v>-8.1222429311310407E-2</v>
      </c>
    </row>
    <row r="11" spans="1:34" ht="12.95" customHeight="1">
      <c r="A11" t="s">
        <v>57</v>
      </c>
      <c r="C11" s="27">
        <f ca="1">INTERCEPT(INDIRECT(D9):G985,INDIRECT(C9):$F985)</f>
        <v>2.5614819931791221E-4</v>
      </c>
      <c r="D11" s="6">
        <f>E11*F11</f>
        <v>-2.6270627067513409E-3</v>
      </c>
      <c r="E11" s="18">
        <v>-2.6270627067513409E-3</v>
      </c>
      <c r="F11">
        <v>1</v>
      </c>
      <c r="V11">
        <f t="shared" si="1"/>
        <v>-21000</v>
      </c>
      <c r="W11">
        <f t="shared" si="2"/>
        <v>0.36751796939217679</v>
      </c>
      <c r="AG11">
        <v>7912</v>
      </c>
      <c r="AH11">
        <v>-8.2229937637748662E-2</v>
      </c>
    </row>
    <row r="12" spans="1:34" ht="12.95" customHeight="1">
      <c r="A12" t="s">
        <v>58</v>
      </c>
      <c r="C12" s="27">
        <f ca="1">SLOPE(INDIRECT(D9):G985,INDIRECT(C9):$F985)</f>
        <v>8.3374666239105493E-9</v>
      </c>
      <c r="D12" s="6">
        <f>E12*F12</f>
        <v>-1.2910723788262072E-5</v>
      </c>
      <c r="E12" s="19">
        <v>-0.12910723788262071</v>
      </c>
      <c r="F12" s="72">
        <v>1E-4</v>
      </c>
      <c r="V12">
        <f t="shared" si="1"/>
        <v>-20000</v>
      </c>
      <c r="W12">
        <f t="shared" si="2"/>
        <v>0.34540132012917002</v>
      </c>
      <c r="AG12">
        <v>8202</v>
      </c>
      <c r="AH12">
        <v>-8.4187809465220198E-2</v>
      </c>
    </row>
    <row r="13" spans="1:34" ht="12.95" customHeight="1" thickBot="1">
      <c r="A13" t="s">
        <v>62</v>
      </c>
      <c r="C13" s="6" t="s">
        <v>55</v>
      </c>
      <c r="D13" s="6">
        <f>E13*F13</f>
        <v>2.245347676766998E-10</v>
      </c>
      <c r="E13" s="20">
        <v>2.245347676766998E-2</v>
      </c>
      <c r="F13" s="72">
        <v>1E-8</v>
      </c>
      <c r="V13">
        <f t="shared" si="1"/>
        <v>-19000</v>
      </c>
      <c r="W13">
        <f t="shared" si="2"/>
        <v>0.32373374040151665</v>
      </c>
      <c r="AG13">
        <v>20014</v>
      </c>
      <c r="AH13">
        <v>-0.16598912687186385</v>
      </c>
    </row>
    <row r="14" spans="1:34" ht="12.95" customHeight="1">
      <c r="A14" t="s">
        <v>67</v>
      </c>
      <c r="C14">
        <f>SUM(T21:T299)</f>
        <v>0.36127168357064338</v>
      </c>
      <c r="E14">
        <f>SUM(R21:R71)</f>
        <v>3.4941790586419335</v>
      </c>
      <c r="V14">
        <f t="shared" si="1"/>
        <v>-18000</v>
      </c>
      <c r="W14">
        <f t="shared" si="2"/>
        <v>0.30251523020921667</v>
      </c>
      <c r="AG14">
        <v>20027</v>
      </c>
      <c r="AH14">
        <v>-0.17390103146317415</v>
      </c>
    </row>
    <row r="15" spans="1:34" ht="12.95" customHeight="1">
      <c r="A15" s="5" t="s">
        <v>59</v>
      </c>
      <c r="C15" s="22">
        <f ca="1">(C7+C11)+(C8+C12)*INT(MAX(F21:F3497))</f>
        <v>60149.636215708189</v>
      </c>
      <c r="D15" s="13">
        <f>+C7+INT(MAX(F21:F1552))*C8+D11+D12*INT(MAX(F21:F3987))+D13*INT(MAX(F21:F4014)^2)</f>
        <v>60149.603406999995</v>
      </c>
      <c r="E15" s="99"/>
      <c r="F15" s="98">
        <v>28860.222000000002</v>
      </c>
      <c r="V15">
        <f t="shared" si="1"/>
        <v>-17000</v>
      </c>
      <c r="W15">
        <f t="shared" si="2"/>
        <v>0.28174578955227014</v>
      </c>
      <c r="AG15">
        <v>20027</v>
      </c>
      <c r="AH15">
        <v>-0.1729010314666084</v>
      </c>
    </row>
    <row r="16" spans="1:34" ht="12.95" customHeight="1">
      <c r="A16" s="8" t="s">
        <v>45</v>
      </c>
      <c r="C16" s="23">
        <f ca="1">+C8+C12</f>
        <v>0.92422330833746658</v>
      </c>
      <c r="D16" s="73">
        <f>+C8+D12+2*D13*MAX(F21:F100)</f>
        <v>0.92421147512634816</v>
      </c>
      <c r="E16" s="99"/>
      <c r="F16" s="100">
        <v>0.92422399266148014</v>
      </c>
      <c r="V16">
        <f t="shared" si="1"/>
        <v>-16000</v>
      </c>
      <c r="W16">
        <f t="shared" si="2"/>
        <v>0.26142541843067696</v>
      </c>
      <c r="AG16">
        <v>20357</v>
      </c>
      <c r="AH16">
        <v>-0.17581860975042218</v>
      </c>
    </row>
    <row r="17" spans="1:34" ht="12.95" customHeight="1" thickBot="1">
      <c r="A17" s="27" t="s">
        <v>115</v>
      </c>
      <c r="C17">
        <f>COUNT(C21:C2155)</f>
        <v>78</v>
      </c>
      <c r="E17" s="99"/>
      <c r="F17" s="100"/>
      <c r="V17">
        <f t="shared" si="1"/>
        <v>-15000</v>
      </c>
      <c r="W17">
        <f t="shared" si="2"/>
        <v>0.2415541168444372</v>
      </c>
      <c r="AG17">
        <v>20423</v>
      </c>
      <c r="AH17">
        <v>-0.1846021254095831</v>
      </c>
    </row>
    <row r="18" spans="1:34" ht="12.95" customHeight="1" thickTop="1" thickBot="1">
      <c r="A18" s="8" t="s">
        <v>463</v>
      </c>
      <c r="C18" s="36">
        <f ca="1">+C15</f>
        <v>60149.636215708189</v>
      </c>
      <c r="D18" s="37">
        <f ca="1">C16</f>
        <v>0.92422330833746658</v>
      </c>
      <c r="E18" s="99"/>
      <c r="F18" s="13"/>
      <c r="V18">
        <f t="shared" si="1"/>
        <v>-14000</v>
      </c>
      <c r="W18">
        <f t="shared" si="2"/>
        <v>0.22213188479355084</v>
      </c>
      <c r="AG18">
        <v>20423</v>
      </c>
      <c r="AH18">
        <v>-0.18260212540917564</v>
      </c>
    </row>
    <row r="19" spans="1:34" ht="12.95" customHeight="1" thickBot="1">
      <c r="A19" s="8" t="s">
        <v>464</v>
      </c>
      <c r="C19" s="32">
        <f>+D15</f>
        <v>60149.603406999995</v>
      </c>
      <c r="D19" s="33">
        <f>+D16</f>
        <v>0.92421147512634816</v>
      </c>
      <c r="E19" s="99"/>
      <c r="F19" s="101"/>
      <c r="V19">
        <f t="shared" si="1"/>
        <v>-13000</v>
      </c>
      <c r="W19">
        <f t="shared" si="2"/>
        <v>0.20315872227801787</v>
      </c>
      <c r="AG19">
        <v>20423</v>
      </c>
      <c r="AH19">
        <v>-0.17260212540713837</v>
      </c>
    </row>
    <row r="20" spans="1:34" ht="12.95" customHeight="1" thickBot="1">
      <c r="A20" s="7" t="s">
        <v>47</v>
      </c>
      <c r="B20" s="7" t="s">
        <v>48</v>
      </c>
      <c r="C20" s="7" t="s">
        <v>49</v>
      </c>
      <c r="D20" s="7" t="s">
        <v>54</v>
      </c>
      <c r="E20" s="7" t="s">
        <v>50</v>
      </c>
      <c r="F20" s="7" t="s">
        <v>51</v>
      </c>
      <c r="G20" s="7" t="s">
        <v>52</v>
      </c>
      <c r="H20" s="10" t="s">
        <v>204</v>
      </c>
      <c r="I20" s="10" t="s">
        <v>123</v>
      </c>
      <c r="J20" s="10" t="s">
        <v>202</v>
      </c>
      <c r="K20" s="10" t="s">
        <v>124</v>
      </c>
      <c r="L20" s="10" t="s">
        <v>69</v>
      </c>
      <c r="M20" s="10" t="s">
        <v>70</v>
      </c>
      <c r="N20" s="10" t="s">
        <v>71</v>
      </c>
      <c r="O20" s="10" t="s">
        <v>475</v>
      </c>
      <c r="P20" s="9" t="s">
        <v>65</v>
      </c>
      <c r="Q20" s="7" t="s">
        <v>56</v>
      </c>
      <c r="R20" s="9" t="s">
        <v>471</v>
      </c>
      <c r="S20" s="9" t="s">
        <v>473</v>
      </c>
      <c r="T20" s="9" t="s">
        <v>472</v>
      </c>
      <c r="U20" s="118" t="s">
        <v>477</v>
      </c>
      <c r="V20">
        <f t="shared" si="1"/>
        <v>-12000</v>
      </c>
      <c r="W20">
        <f t="shared" si="2"/>
        <v>0.1846346292978383</v>
      </c>
      <c r="AG20">
        <v>20752</v>
      </c>
      <c r="AH20">
        <v>-0.17829571103357011</v>
      </c>
    </row>
    <row r="21" spans="1:34" ht="12.95" customHeight="1">
      <c r="A21" s="76" t="s">
        <v>82</v>
      </c>
      <c r="B21" s="77"/>
      <c r="C21" s="14">
        <v>28164.304</v>
      </c>
      <c r="D21" s="25"/>
      <c r="E21">
        <f t="shared" ref="E21:E52" si="3">+(C21-C$7)/C$8</f>
        <v>-32189.796556741214</v>
      </c>
      <c r="F21">
        <f t="shared" ref="F21:F52" si="4">ROUND(2*E21,0)/2</f>
        <v>-32190</v>
      </c>
      <c r="G21">
        <f t="shared" ref="G21:G33" si="5">+C21-(C$7+F21*C$8)</f>
        <v>0.1880269999965094</v>
      </c>
      <c r="H21">
        <f t="shared" ref="H21:H27" si="6">+G21</f>
        <v>0.1880269999965094</v>
      </c>
      <c r="O21">
        <f t="shared" ref="O21:O35" ca="1" si="7">+C$11+C$12*F21</f>
        <v>-1.2234851305768357E-5</v>
      </c>
      <c r="P21">
        <f t="shared" ref="P21:P52" si="8">+D$11+D$12*F21+D$13*F21^2</f>
        <v>0.64563118661840713</v>
      </c>
      <c r="Q21" s="2">
        <f t="shared" ref="Q21:Q52" si="9">+C21-15018.5</f>
        <v>13145.804</v>
      </c>
      <c r="R21">
        <f t="shared" ref="R21:R33" si="10">+(P21-G21)^2</f>
        <v>0.2094015916138886</v>
      </c>
      <c r="S21" s="6">
        <v>0.02</v>
      </c>
      <c r="T21">
        <f>+S21*R21</f>
        <v>4.1880318322777719E-3</v>
      </c>
      <c r="V21">
        <f t="shared" si="1"/>
        <v>-11000</v>
      </c>
      <c r="W21">
        <f t="shared" si="2"/>
        <v>0.16655960585301213</v>
      </c>
      <c r="AG21">
        <v>20819</v>
      </c>
      <c r="AH21">
        <v>-0.18530321935395477</v>
      </c>
    </row>
    <row r="22" spans="1:34" ht="12.95" customHeight="1">
      <c r="A22" s="76" t="s">
        <v>82</v>
      </c>
      <c r="B22" s="77"/>
      <c r="C22" s="14">
        <v>28307.518</v>
      </c>
      <c r="D22" s="25"/>
      <c r="E22">
        <f t="shared" si="3"/>
        <v>-32034.840497961912</v>
      </c>
      <c r="F22">
        <f t="shared" si="4"/>
        <v>-32035</v>
      </c>
      <c r="G22">
        <f t="shared" si="5"/>
        <v>0.14741549999598647</v>
      </c>
      <c r="H22">
        <f t="shared" si="6"/>
        <v>0.14741549999598647</v>
      </c>
      <c r="O22">
        <f t="shared" ca="1" si="7"/>
        <v>-1.0942543979062266E-5</v>
      </c>
      <c r="P22">
        <f t="shared" si="8"/>
        <v>0.64139480888585099</v>
      </c>
      <c r="Q22" s="2">
        <f t="shared" si="9"/>
        <v>13289.018</v>
      </c>
      <c r="R22">
        <f t="shared" si="10"/>
        <v>0.24401555761130819</v>
      </c>
      <c r="S22" s="6">
        <v>0.02</v>
      </c>
      <c r="T22">
        <f t="shared" ref="T22:T84" si="11">+S22*R22</f>
        <v>4.880311152226164E-3</v>
      </c>
      <c r="V22">
        <f t="shared" si="1"/>
        <v>-10000</v>
      </c>
      <c r="W22">
        <f t="shared" si="2"/>
        <v>0.14893365194353936</v>
      </c>
      <c r="AB22">
        <v>12</v>
      </c>
      <c r="AD22" t="s">
        <v>74</v>
      </c>
      <c r="AF22" t="s">
        <v>76</v>
      </c>
      <c r="AG22">
        <v>21189</v>
      </c>
      <c r="AH22">
        <v>-0.1801805041031912</v>
      </c>
    </row>
    <row r="23" spans="1:34" ht="12.95" customHeight="1">
      <c r="A23" s="76" t="s">
        <v>82</v>
      </c>
      <c r="B23" s="77"/>
      <c r="C23" s="14">
        <v>28308.488000000001</v>
      </c>
      <c r="D23" s="25"/>
      <c r="E23">
        <f t="shared" si="3"/>
        <v>-32033.790968048525</v>
      </c>
      <c r="F23">
        <f t="shared" si="4"/>
        <v>-32034</v>
      </c>
      <c r="G23">
        <f t="shared" si="5"/>
        <v>0.19319220000033965</v>
      </c>
      <c r="H23">
        <f t="shared" si="6"/>
        <v>0.19319220000033965</v>
      </c>
      <c r="O23">
        <f t="shared" ca="1" si="7"/>
        <v>-1.0934206512438322E-5</v>
      </c>
      <c r="P23">
        <f t="shared" si="8"/>
        <v>0.64136751244403234</v>
      </c>
      <c r="Q23" s="2">
        <f t="shared" si="9"/>
        <v>13289.988000000001</v>
      </c>
      <c r="R23">
        <f t="shared" si="10"/>
        <v>0.20086111068400156</v>
      </c>
      <c r="S23" s="6">
        <v>0.02</v>
      </c>
      <c r="T23">
        <f t="shared" si="11"/>
        <v>4.0172222136800311E-3</v>
      </c>
      <c r="V23">
        <f t="shared" si="1"/>
        <v>-9000</v>
      </c>
      <c r="W23">
        <f t="shared" si="2"/>
        <v>0.13175676756942001</v>
      </c>
      <c r="AB23">
        <v>24</v>
      </c>
      <c r="AD23" t="s">
        <v>77</v>
      </c>
      <c r="AF23" t="s">
        <v>76</v>
      </c>
      <c r="AG23">
        <v>21611</v>
      </c>
      <c r="AH23">
        <v>-0.1917054072546307</v>
      </c>
    </row>
    <row r="24" spans="1:34" ht="12.95" customHeight="1">
      <c r="A24" s="76" t="s">
        <v>82</v>
      </c>
      <c r="B24" s="77"/>
      <c r="C24" s="14">
        <v>28332.467000000001</v>
      </c>
      <c r="D24" s="25"/>
      <c r="E24">
        <f t="shared" si="3"/>
        <v>-32007.845939395818</v>
      </c>
      <c r="F24">
        <f t="shared" si="4"/>
        <v>-32008</v>
      </c>
      <c r="G24">
        <f t="shared" si="5"/>
        <v>0.14238639999894076</v>
      </c>
      <c r="H24">
        <f t="shared" si="6"/>
        <v>0.14238639999894076</v>
      </c>
      <c r="O24">
        <f t="shared" ca="1" si="7"/>
        <v>-1.0717432380216631E-5</v>
      </c>
      <c r="P24">
        <f t="shared" si="8"/>
        <v>0.64065796258015728</v>
      </c>
      <c r="Q24" s="2">
        <f t="shared" si="9"/>
        <v>13313.967000000001</v>
      </c>
      <c r="R24">
        <f t="shared" si="10"/>
        <v>0.24827455007712718</v>
      </c>
      <c r="S24" s="6">
        <v>0.02</v>
      </c>
      <c r="T24">
        <f t="shared" si="11"/>
        <v>4.9654910015425437E-3</v>
      </c>
      <c r="V24">
        <f t="shared" si="1"/>
        <v>-8000</v>
      </c>
      <c r="W24">
        <f t="shared" si="2"/>
        <v>0.11502895273065403</v>
      </c>
      <c r="AG24">
        <v>21611</v>
      </c>
      <c r="AH24">
        <v>-0.18270540724915918</v>
      </c>
    </row>
    <row r="25" spans="1:34" ht="12.95" customHeight="1">
      <c r="A25" s="76" t="s">
        <v>82</v>
      </c>
      <c r="B25" s="77"/>
      <c r="C25" s="14">
        <v>28419.37</v>
      </c>
      <c r="D25" s="25"/>
      <c r="E25">
        <f t="shared" si="3"/>
        <v>-31913.817797062682</v>
      </c>
      <c r="F25">
        <f t="shared" si="4"/>
        <v>-31914</v>
      </c>
      <c r="G25">
        <f t="shared" si="5"/>
        <v>0.16839619999518618</v>
      </c>
      <c r="H25">
        <f t="shared" si="6"/>
        <v>0.16839619999518618</v>
      </c>
      <c r="O25">
        <f t="shared" ca="1" si="7"/>
        <v>-9.9337105175690437E-6</v>
      </c>
      <c r="P25">
        <f t="shared" si="8"/>
        <v>0.63809519967063422</v>
      </c>
      <c r="Q25" s="2">
        <f t="shared" si="9"/>
        <v>13400.869999999999</v>
      </c>
      <c r="R25">
        <f t="shared" si="10"/>
        <v>0.22061715029611653</v>
      </c>
      <c r="S25" s="6">
        <v>0.02</v>
      </c>
      <c r="T25">
        <f t="shared" si="11"/>
        <v>4.4123430059223303E-3</v>
      </c>
      <c r="V25">
        <f t="shared" si="1"/>
        <v>-7000</v>
      </c>
      <c r="W25">
        <f t="shared" si="2"/>
        <v>9.8750207427241457E-2</v>
      </c>
      <c r="AG25">
        <v>21611</v>
      </c>
      <c r="AH25">
        <v>-0.17670540725521278</v>
      </c>
    </row>
    <row r="26" spans="1:34" ht="12.95" customHeight="1">
      <c r="A26" s="76" t="s">
        <v>82</v>
      </c>
      <c r="B26" s="77"/>
      <c r="C26" s="14">
        <v>28635.612000000001</v>
      </c>
      <c r="D26" s="25"/>
      <c r="E26">
        <f t="shared" si="3"/>
        <v>-31679.846201670094</v>
      </c>
      <c r="F26">
        <f t="shared" si="4"/>
        <v>-31680</v>
      </c>
      <c r="G26">
        <f t="shared" si="5"/>
        <v>0.14214399999764282</v>
      </c>
      <c r="H26">
        <f t="shared" si="6"/>
        <v>0.14214399999764282</v>
      </c>
      <c r="O26">
        <f t="shared" ca="1" si="7"/>
        <v>-7.9827433275739918E-6</v>
      </c>
      <c r="P26">
        <f t="shared" si="8"/>
        <v>0.63173278932452304</v>
      </c>
      <c r="Q26" s="2">
        <f t="shared" si="9"/>
        <v>13617.112000000001</v>
      </c>
      <c r="R26">
        <f t="shared" si="10"/>
        <v>0.2396971826345603</v>
      </c>
      <c r="S26" s="6">
        <v>0.02</v>
      </c>
      <c r="T26">
        <f t="shared" si="11"/>
        <v>4.7939436526912059E-3</v>
      </c>
      <c r="V26">
        <f t="shared" si="1"/>
        <v>-6000</v>
      </c>
      <c r="W26">
        <f t="shared" si="2"/>
        <v>8.2920531659182284E-2</v>
      </c>
      <c r="AG26">
        <v>21611</v>
      </c>
      <c r="AH26">
        <v>-0.17670540725521278</v>
      </c>
    </row>
    <row r="27" spans="1:34" ht="12.95" customHeight="1">
      <c r="A27" s="76" t="s">
        <v>82</v>
      </c>
      <c r="B27" s="77"/>
      <c r="C27" s="14">
        <v>28835.273000000001</v>
      </c>
      <c r="D27" s="25"/>
      <c r="E27">
        <f t="shared" si="3"/>
        <v>-31463.815075858834</v>
      </c>
      <c r="F27">
        <f t="shared" si="4"/>
        <v>-31464</v>
      </c>
      <c r="G27">
        <f t="shared" si="5"/>
        <v>0.17091119999895454</v>
      </c>
      <c r="H27">
        <f t="shared" si="6"/>
        <v>0.17091119999895454</v>
      </c>
      <c r="O27">
        <f t="shared" ca="1" si="7"/>
        <v>-6.181850536809291E-6</v>
      </c>
      <c r="P27">
        <f t="shared" si="8"/>
        <v>0.62588161993830005</v>
      </c>
      <c r="Q27" s="2">
        <f t="shared" si="9"/>
        <v>13816.773000000001</v>
      </c>
      <c r="R27">
        <f t="shared" si="10"/>
        <v>0.2069980830197844</v>
      </c>
      <c r="S27" s="6">
        <v>0.02</v>
      </c>
      <c r="T27">
        <f t="shared" si="11"/>
        <v>4.1399616603956879E-3</v>
      </c>
      <c r="V27">
        <f t="shared" si="1"/>
        <v>-5000</v>
      </c>
      <c r="W27">
        <f t="shared" si="2"/>
        <v>6.7539925426476508E-2</v>
      </c>
      <c r="AG27">
        <v>21611</v>
      </c>
      <c r="AH27">
        <v>-0.17570540725137107</v>
      </c>
    </row>
    <row r="28" spans="1:34" ht="12.95" customHeight="1">
      <c r="A28" s="77" t="s">
        <v>53</v>
      </c>
      <c r="B28" s="77"/>
      <c r="C28" s="78">
        <v>28860.222000000002</v>
      </c>
      <c r="D28" s="25" t="s">
        <v>55</v>
      </c>
      <c r="E28">
        <f t="shared" si="3"/>
        <v>-31436.820517292737</v>
      </c>
      <c r="F28">
        <f t="shared" si="4"/>
        <v>-31437</v>
      </c>
      <c r="G28">
        <f t="shared" si="5"/>
        <v>0.16588209999827086</v>
      </c>
      <c r="H28" s="13">
        <v>0</v>
      </c>
      <c r="O28">
        <f t="shared" ca="1" si="7"/>
        <v>-5.9567389379637102E-6</v>
      </c>
      <c r="P28">
        <f t="shared" si="8"/>
        <v>0.62515169693763295</v>
      </c>
      <c r="Q28" s="2">
        <f t="shared" si="9"/>
        <v>13841.722000000002</v>
      </c>
      <c r="R28">
        <f t="shared" si="10"/>
        <v>0.2109285626728441</v>
      </c>
      <c r="S28" s="6">
        <v>0.02</v>
      </c>
      <c r="T28">
        <f t="shared" si="11"/>
        <v>4.2185712534568822E-3</v>
      </c>
      <c r="V28">
        <f t="shared" si="1"/>
        <v>-4000</v>
      </c>
      <c r="W28">
        <f t="shared" si="2"/>
        <v>5.2608388729124149E-2</v>
      </c>
      <c r="AG28">
        <v>21611</v>
      </c>
      <c r="AH28">
        <v>-0.17370540725096362</v>
      </c>
    </row>
    <row r="29" spans="1:34" ht="12.95" customHeight="1">
      <c r="A29" s="94" t="s">
        <v>211</v>
      </c>
      <c r="B29" s="95" t="s">
        <v>113</v>
      </c>
      <c r="C29" s="94">
        <v>28860.223000000002</v>
      </c>
      <c r="D29" s="94" t="s">
        <v>123</v>
      </c>
      <c r="E29">
        <f t="shared" si="3"/>
        <v>-31436.819435303136</v>
      </c>
      <c r="F29">
        <f t="shared" si="4"/>
        <v>-31437</v>
      </c>
      <c r="G29">
        <f t="shared" si="5"/>
        <v>0.16688209999847459</v>
      </c>
      <c r="H29">
        <f>+G29</f>
        <v>0.16688209999847459</v>
      </c>
      <c r="O29">
        <f t="shared" ca="1" si="7"/>
        <v>-5.9567389379637102E-6</v>
      </c>
      <c r="P29">
        <f t="shared" si="8"/>
        <v>0.62515169693763295</v>
      </c>
      <c r="Q29" s="2">
        <f t="shared" si="9"/>
        <v>13841.723000000002</v>
      </c>
      <c r="R29">
        <f t="shared" si="10"/>
        <v>0.21001102347877867</v>
      </c>
      <c r="S29" s="6">
        <v>0.02</v>
      </c>
      <c r="T29">
        <f t="shared" si="11"/>
        <v>4.2002204695755739E-3</v>
      </c>
      <c r="V29">
        <f t="shared" si="1"/>
        <v>-3000</v>
      </c>
      <c r="W29">
        <f t="shared" si="2"/>
        <v>3.8125921567125173E-2</v>
      </c>
      <c r="AG29">
        <v>21611</v>
      </c>
      <c r="AH29">
        <v>-0.17170540725055616</v>
      </c>
    </row>
    <row r="30" spans="1:34" ht="12.95" customHeight="1">
      <c r="A30" s="76" t="s">
        <v>82</v>
      </c>
      <c r="B30" s="77"/>
      <c r="C30" s="14">
        <v>29250.255000000001</v>
      </c>
      <c r="D30" s="25"/>
      <c r="E30">
        <f t="shared" si="3"/>
        <v>-31014.808867077903</v>
      </c>
      <c r="F30">
        <f t="shared" si="4"/>
        <v>-31015</v>
      </c>
      <c r="G30">
        <f t="shared" si="5"/>
        <v>0.1766494999974384</v>
      </c>
      <c r="H30">
        <f>+G30</f>
        <v>0.1766494999974384</v>
      </c>
      <c r="O30">
        <f t="shared" ca="1" si="7"/>
        <v>-2.4383280226734829E-6</v>
      </c>
      <c r="P30">
        <f t="shared" si="8"/>
        <v>0.61378581517776742</v>
      </c>
      <c r="Q30" s="2">
        <f t="shared" si="9"/>
        <v>14231.755000000001</v>
      </c>
      <c r="R30">
        <f t="shared" si="10"/>
        <v>0.19108815804943596</v>
      </c>
      <c r="S30" s="6">
        <v>0.02</v>
      </c>
      <c r="T30">
        <f t="shared" si="11"/>
        <v>3.8217631609887195E-3</v>
      </c>
      <c r="V30">
        <f t="shared" si="1"/>
        <v>-2000</v>
      </c>
      <c r="W30">
        <f t="shared" si="2"/>
        <v>2.4092523940479605E-2</v>
      </c>
      <c r="AG30">
        <v>21611</v>
      </c>
      <c r="AH30">
        <v>-0.16870540725358296</v>
      </c>
    </row>
    <row r="31" spans="1:34" ht="12.95" customHeight="1">
      <c r="A31" s="76" t="s">
        <v>83</v>
      </c>
      <c r="B31" s="77"/>
      <c r="C31" s="14">
        <v>36110.678</v>
      </c>
      <c r="D31" s="25"/>
      <c r="E31">
        <f t="shared" si="3"/>
        <v>-23591.902519661646</v>
      </c>
      <c r="F31">
        <f t="shared" si="4"/>
        <v>-23592</v>
      </c>
      <c r="G31">
        <f t="shared" si="5"/>
        <v>9.0093599996180274E-2</v>
      </c>
      <c r="H31">
        <f>+G31</f>
        <v>9.0093599996180274E-2</v>
      </c>
      <c r="O31">
        <f t="shared" ca="1" si="7"/>
        <v>5.945068672661452E-5</v>
      </c>
      <c r="P31">
        <f t="shared" si="8"/>
        <v>0.4269348471530926</v>
      </c>
      <c r="Q31" s="2">
        <f t="shared" si="9"/>
        <v>21092.178</v>
      </c>
      <c r="R31">
        <f t="shared" si="10"/>
        <v>0.11346202578622409</v>
      </c>
      <c r="S31" s="6">
        <v>0.02</v>
      </c>
      <c r="T31">
        <f t="shared" si="11"/>
        <v>2.2692405157244818E-3</v>
      </c>
      <c r="V31">
        <f t="shared" si="1"/>
        <v>-1000</v>
      </c>
      <c r="W31">
        <f t="shared" si="2"/>
        <v>1.0508195849187432E-2</v>
      </c>
      <c r="AG31">
        <v>21611</v>
      </c>
      <c r="AH31">
        <v>-0.16470540725276805</v>
      </c>
    </row>
    <row r="32" spans="1:34" ht="12.95" customHeight="1">
      <c r="A32" s="76" t="s">
        <v>83</v>
      </c>
      <c r="B32" s="77"/>
      <c r="C32" s="14">
        <v>36172.6</v>
      </c>
      <c r="D32" s="25"/>
      <c r="E32">
        <f t="shared" si="3"/>
        <v>-23524.903559561855</v>
      </c>
      <c r="F32">
        <f t="shared" si="4"/>
        <v>-23525</v>
      </c>
      <c r="G32">
        <f t="shared" si="5"/>
        <v>8.9132499997504056E-2</v>
      </c>
      <c r="H32">
        <f>+G32</f>
        <v>8.9132499997504056E-2</v>
      </c>
      <c r="O32">
        <f t="shared" ca="1" si="7"/>
        <v>6.0009296990416527E-5</v>
      </c>
      <c r="P32">
        <f t="shared" si="8"/>
        <v>0.42536100854782133</v>
      </c>
      <c r="Q32" s="2">
        <f t="shared" si="9"/>
        <v>21154.1</v>
      </c>
      <c r="R32">
        <f t="shared" si="10"/>
        <v>0.11304960996197078</v>
      </c>
      <c r="S32" s="6">
        <v>0.02</v>
      </c>
      <c r="T32">
        <f t="shared" si="11"/>
        <v>2.2609921992394156E-3</v>
      </c>
      <c r="V32">
        <f t="shared" si="1"/>
        <v>0</v>
      </c>
      <c r="W32">
        <f t="shared" si="2"/>
        <v>-2.6270627067513409E-3</v>
      </c>
      <c r="AG32">
        <v>21676</v>
      </c>
      <c r="AH32">
        <v>-0.17826493024767842</v>
      </c>
    </row>
    <row r="33" spans="1:34" ht="12.95" customHeight="1">
      <c r="A33" s="76" t="s">
        <v>83</v>
      </c>
      <c r="B33" s="77"/>
      <c r="C33" s="14">
        <v>36440.623</v>
      </c>
      <c r="D33" s="25"/>
      <c r="E33">
        <f t="shared" si="3"/>
        <v>-23234.905460617581</v>
      </c>
      <c r="F33">
        <f t="shared" si="4"/>
        <v>-23235</v>
      </c>
      <c r="G33">
        <f t="shared" si="5"/>
        <v>8.7375499999325257E-2</v>
      </c>
      <c r="H33">
        <f>+G33</f>
        <v>8.7375499999325257E-2</v>
      </c>
      <c r="O33">
        <f t="shared" ca="1" si="7"/>
        <v>6.2427162311350602E-5</v>
      </c>
      <c r="P33">
        <f t="shared" si="8"/>
        <v>0.41857211738562217</v>
      </c>
      <c r="Q33" s="2">
        <f t="shared" si="9"/>
        <v>21422.123</v>
      </c>
      <c r="R33">
        <f t="shared" si="10"/>
        <v>0.10969119936812514</v>
      </c>
      <c r="S33" s="6">
        <v>0.02</v>
      </c>
      <c r="T33">
        <f t="shared" si="11"/>
        <v>2.1938239873625031E-3</v>
      </c>
      <c r="V33">
        <f t="shared" si="1"/>
        <v>1000</v>
      </c>
      <c r="W33">
        <f t="shared" si="2"/>
        <v>-1.5313251727336713E-2</v>
      </c>
      <c r="AG33">
        <v>22336</v>
      </c>
      <c r="AH33">
        <v>-0.18390008682035841</v>
      </c>
    </row>
    <row r="34" spans="1:34" ht="12.95" customHeight="1">
      <c r="A34" s="76" t="s">
        <v>84</v>
      </c>
      <c r="B34" s="77"/>
      <c r="C34" s="14">
        <v>45556.157333333336</v>
      </c>
      <c r="D34" s="25"/>
      <c r="E34" s="76">
        <f t="shared" si="3"/>
        <v>-13371.992100466052</v>
      </c>
      <c r="F34">
        <f t="shared" si="4"/>
        <v>-13372</v>
      </c>
      <c r="O34">
        <f t="shared" ca="1" si="7"/>
        <v>1.4465959562298035E-4</v>
      </c>
      <c r="P34">
        <f t="shared" si="8"/>
        <v>0.21016428381951058</v>
      </c>
      <c r="Q34" s="2">
        <f t="shared" si="9"/>
        <v>30537.657333333336</v>
      </c>
      <c r="R34">
        <f>+(P34-U34)^2</f>
        <v>4.1153538969598391E-2</v>
      </c>
      <c r="S34" s="6">
        <v>1</v>
      </c>
      <c r="T34">
        <f t="shared" si="11"/>
        <v>4.1153538969598391E-2</v>
      </c>
      <c r="U34">
        <f>+C34-(C$7+F34*C$8)</f>
        <v>7.3009333355003037E-3</v>
      </c>
      <c r="V34">
        <f t="shared" si="1"/>
        <v>2000</v>
      </c>
      <c r="W34">
        <f t="shared" si="2"/>
        <v>-2.7550371212568685E-2</v>
      </c>
      <c r="AG34">
        <v>22349</v>
      </c>
      <c r="AH34">
        <v>-0.18361199141509132</v>
      </c>
    </row>
    <row r="35" spans="1:34" ht="12.95" customHeight="1">
      <c r="A35" s="76" t="s">
        <v>85</v>
      </c>
      <c r="B35" s="77"/>
      <c r="C35" s="14">
        <v>45556.164333333334</v>
      </c>
      <c r="D35" s="25"/>
      <c r="E35" s="76">
        <f t="shared" si="3"/>
        <v>-13371.984526538843</v>
      </c>
      <c r="F35">
        <f t="shared" si="4"/>
        <v>-13372</v>
      </c>
      <c r="O35">
        <f t="shared" ca="1" si="7"/>
        <v>1.4465959562298035E-4</v>
      </c>
      <c r="P35">
        <f t="shared" si="8"/>
        <v>0.21016428381951058</v>
      </c>
      <c r="Q35" s="2">
        <f t="shared" si="9"/>
        <v>30537.664333333334</v>
      </c>
      <c r="R35">
        <f>+(P35-U35)^2</f>
        <v>3.8362452063688705E-2</v>
      </c>
      <c r="S35" s="6">
        <v>1</v>
      </c>
      <c r="T35">
        <f t="shared" si="11"/>
        <v>3.8362452063688705E-2</v>
      </c>
      <c r="U35">
        <f>+C35-(C$7+F35*C$8)</f>
        <v>1.4300933333288413E-2</v>
      </c>
      <c r="AG35">
        <v>22362</v>
      </c>
      <c r="AH35">
        <v>-0.18222389602306066</v>
      </c>
    </row>
    <row r="36" spans="1:34" ht="12.95" customHeight="1">
      <c r="A36" s="94" t="s">
        <v>251</v>
      </c>
      <c r="B36" s="95" t="s">
        <v>199</v>
      </c>
      <c r="C36" s="94">
        <v>45556.449000000001</v>
      </c>
      <c r="D36" s="94" t="s">
        <v>123</v>
      </c>
      <c r="E36">
        <f t="shared" si="3"/>
        <v>-13371.676520165636</v>
      </c>
      <c r="F36">
        <f t="shared" si="4"/>
        <v>-13371.5</v>
      </c>
      <c r="O36">
        <f t="shared" ref="O36:O67" ca="1" si="12">+C$11+C$12*F36</f>
        <v>1.446637643562923E-4</v>
      </c>
      <c r="P36">
        <f t="shared" si="8"/>
        <v>0.21015482603483676</v>
      </c>
      <c r="Q36" s="2">
        <f t="shared" si="9"/>
        <v>30537.949000000001</v>
      </c>
      <c r="R36">
        <f>+(P36-U36)^2</f>
        <v>0.13935205084787483</v>
      </c>
      <c r="S36" s="6">
        <v>0.02</v>
      </c>
      <c r="T36">
        <f t="shared" si="11"/>
        <v>2.7870410169574967E-3</v>
      </c>
      <c r="U36">
        <f>+C36-(C$7+F36*C$8)</f>
        <v>-0.16314404999866383</v>
      </c>
      <c r="AG36">
        <v>23524</v>
      </c>
      <c r="AH36">
        <v>-0.18720336865953868</v>
      </c>
    </row>
    <row r="37" spans="1:34">
      <c r="A37" s="94" t="s">
        <v>251</v>
      </c>
      <c r="B37" s="95" t="s">
        <v>199</v>
      </c>
      <c r="C37" s="94">
        <v>45556.455999999998</v>
      </c>
      <c r="D37" s="94" t="s">
        <v>123</v>
      </c>
      <c r="E37">
        <f t="shared" si="3"/>
        <v>-13371.668946238429</v>
      </c>
      <c r="F37">
        <f t="shared" si="4"/>
        <v>-13371.5</v>
      </c>
      <c r="O37">
        <f t="shared" ca="1" si="12"/>
        <v>1.446637643562923E-4</v>
      </c>
      <c r="P37">
        <f t="shared" si="8"/>
        <v>0.21015482603483676</v>
      </c>
      <c r="Q37" s="2">
        <f t="shared" si="9"/>
        <v>30537.955999999998</v>
      </c>
      <c r="R37">
        <f>+(P37-U37)^2</f>
        <v>0.13417486658502625</v>
      </c>
      <c r="S37" s="6">
        <v>0.02</v>
      </c>
      <c r="T37">
        <f t="shared" si="11"/>
        <v>2.6834973317005251E-3</v>
      </c>
      <c r="U37">
        <f>+C37-(C$7+F37*C$8)</f>
        <v>-0.15614405000087572</v>
      </c>
      <c r="AG37">
        <v>23973</v>
      </c>
      <c r="AH37">
        <v>-0.18357607366488082</v>
      </c>
    </row>
    <row r="38" spans="1:34">
      <c r="A38" s="76" t="s">
        <v>86</v>
      </c>
      <c r="B38" s="77"/>
      <c r="C38" s="14">
        <v>47357.474999999999</v>
      </c>
      <c r="D38" s="25"/>
      <c r="E38">
        <f t="shared" si="3"/>
        <v>-11422.985116259246</v>
      </c>
      <c r="F38">
        <f t="shared" si="4"/>
        <v>-11423</v>
      </c>
      <c r="O38">
        <f t="shared" ca="1" si="12"/>
        <v>1.60909318072982E-4</v>
      </c>
      <c r="P38">
        <f t="shared" si="8"/>
        <v>0.17415053834489197</v>
      </c>
      <c r="Q38" s="2">
        <f t="shared" si="9"/>
        <v>32338.974999999999</v>
      </c>
      <c r="R38">
        <f>+(P38-U38)^2</f>
        <v>2.5726440009941533E-2</v>
      </c>
      <c r="S38" s="6">
        <v>0.02</v>
      </c>
      <c r="T38">
        <f t="shared" si="11"/>
        <v>5.1452880019883069E-4</v>
      </c>
      <c r="U38">
        <f>+C38-(C$7+F38*C$8)</f>
        <v>1.3755899999523535E-2</v>
      </c>
      <c r="AG38">
        <v>23973</v>
      </c>
      <c r="AH38">
        <v>-0.18357607366488082</v>
      </c>
    </row>
    <row r="39" spans="1:34">
      <c r="A39" s="76" t="s">
        <v>87</v>
      </c>
      <c r="B39" s="77"/>
      <c r="C39" s="14">
        <v>47369.482000000004</v>
      </c>
      <c r="D39" s="25"/>
      <c r="E39">
        <f t="shared" si="3"/>
        <v>-11409.993667114861</v>
      </c>
      <c r="F39">
        <f t="shared" si="4"/>
        <v>-11410</v>
      </c>
      <c r="G39">
        <f t="shared" ref="G39:G47" si="13">+C39-(C$7+F39*C$8)</f>
        <v>5.8530000023893081E-3</v>
      </c>
      <c r="H39">
        <f t="shared" ref="H39:H42" si="14">+G39</f>
        <v>5.8530000023893081E-3</v>
      </c>
      <c r="O39">
        <f t="shared" ca="1" si="12"/>
        <v>1.6101770513909285E-4</v>
      </c>
      <c r="P39">
        <f t="shared" si="8"/>
        <v>0.17391605050508988</v>
      </c>
      <c r="Q39" s="2">
        <f t="shared" si="9"/>
        <v>32350.982000000004</v>
      </c>
      <c r="R39">
        <f t="shared" ref="R39:R47" si="15">+(P39-G39)^2</f>
        <v>2.8245188944273282E-2</v>
      </c>
      <c r="S39" s="6">
        <v>0.02</v>
      </c>
      <c r="T39">
        <f t="shared" si="11"/>
        <v>5.6490377888546563E-4</v>
      </c>
      <c r="AG39">
        <v>23973</v>
      </c>
      <c r="AH39">
        <v>-0.18217607366386801</v>
      </c>
    </row>
    <row r="40" spans="1:34">
      <c r="A40" s="76" t="s">
        <v>88</v>
      </c>
      <c r="B40" s="77"/>
      <c r="C40" s="14">
        <v>47369.483</v>
      </c>
      <c r="D40" s="25"/>
      <c r="E40">
        <f t="shared" si="3"/>
        <v>-11409.992585125263</v>
      </c>
      <c r="F40">
        <f t="shared" si="4"/>
        <v>-11410</v>
      </c>
      <c r="G40">
        <f t="shared" si="13"/>
        <v>6.8529999989550561E-3</v>
      </c>
      <c r="H40">
        <f t="shared" si="14"/>
        <v>6.8529999989550561E-3</v>
      </c>
      <c r="O40">
        <f t="shared" ca="1" si="12"/>
        <v>1.6101770513909285E-4</v>
      </c>
      <c r="P40">
        <f t="shared" si="8"/>
        <v>0.17391605050508988</v>
      </c>
      <c r="Q40" s="2">
        <f t="shared" si="9"/>
        <v>32350.983</v>
      </c>
      <c r="R40">
        <f t="shared" si="15"/>
        <v>2.7910062844415353E-2</v>
      </c>
      <c r="S40" s="6">
        <v>0.02</v>
      </c>
      <c r="T40">
        <f t="shared" si="11"/>
        <v>5.582012568883071E-4</v>
      </c>
      <c r="AG40">
        <v>23973</v>
      </c>
      <c r="AH40">
        <v>-0.1807760736628552</v>
      </c>
    </row>
    <row r="41" spans="1:34">
      <c r="A41" s="76" t="s">
        <v>88</v>
      </c>
      <c r="B41" s="77"/>
      <c r="C41" s="14">
        <v>47674.474000000002</v>
      </c>
      <c r="D41" s="25"/>
      <c r="E41">
        <f t="shared" si="3"/>
        <v>-11079.9954945953</v>
      </c>
      <c r="F41">
        <f t="shared" si="4"/>
        <v>-11080</v>
      </c>
      <c r="G41">
        <f t="shared" si="13"/>
        <v>4.1639999981271103E-3</v>
      </c>
      <c r="H41">
        <f t="shared" si="14"/>
        <v>4.1639999981271103E-3</v>
      </c>
      <c r="O41">
        <f t="shared" ca="1" si="12"/>
        <v>1.6376906912498332E-4</v>
      </c>
      <c r="P41">
        <f t="shared" si="8"/>
        <v>0.1679890819696972</v>
      </c>
      <c r="Q41" s="2">
        <f t="shared" si="9"/>
        <v>32655.974000000002</v>
      </c>
      <c r="R41">
        <f t="shared" si="15"/>
        <v>2.6838657482991659E-2</v>
      </c>
      <c r="S41" s="6">
        <v>0.02</v>
      </c>
      <c r="T41">
        <f t="shared" si="11"/>
        <v>5.3677314965983318E-4</v>
      </c>
      <c r="AG41">
        <v>23973</v>
      </c>
      <c r="AH41">
        <v>-0.1807760736628552</v>
      </c>
    </row>
    <row r="42" spans="1:34">
      <c r="A42" s="76" t="s">
        <v>87</v>
      </c>
      <c r="B42" s="77"/>
      <c r="C42" s="14">
        <v>47735.464</v>
      </c>
      <c r="D42" s="25"/>
      <c r="E42">
        <f t="shared" si="3"/>
        <v>-11014.00494880404</v>
      </c>
      <c r="F42">
        <f t="shared" si="4"/>
        <v>-11014</v>
      </c>
      <c r="G42">
        <f t="shared" si="13"/>
        <v>-4.5738000044366345E-3</v>
      </c>
      <c r="H42">
        <f t="shared" si="14"/>
        <v>-4.5738000044366345E-3</v>
      </c>
      <c r="O42">
        <f t="shared" ca="1" si="12"/>
        <v>1.6431934192216141E-4</v>
      </c>
      <c r="P42">
        <f t="shared" si="8"/>
        <v>0.16680955670330669</v>
      </c>
      <c r="Q42" s="2">
        <f t="shared" si="9"/>
        <v>32716.964</v>
      </c>
      <c r="R42">
        <f t="shared" si="15"/>
        <v>2.9372254956413588E-2</v>
      </c>
      <c r="S42" s="6">
        <v>0.02</v>
      </c>
      <c r="T42">
        <f t="shared" si="11"/>
        <v>5.874450991282718E-4</v>
      </c>
      <c r="AG42">
        <v>23973</v>
      </c>
      <c r="AH42">
        <v>-0.17797607366810553</v>
      </c>
    </row>
    <row r="43" spans="1:34">
      <c r="A43" s="76" t="s">
        <v>89</v>
      </c>
      <c r="B43" s="77"/>
      <c r="C43" s="14">
        <v>47735.466</v>
      </c>
      <c r="D43" s="25"/>
      <c r="E43">
        <f t="shared" si="3"/>
        <v>-11014.002784824837</v>
      </c>
      <c r="F43">
        <f t="shared" si="4"/>
        <v>-11014</v>
      </c>
      <c r="G43">
        <f t="shared" si="13"/>
        <v>-2.5738000040291809E-3</v>
      </c>
      <c r="I43">
        <f>+G43</f>
        <v>-2.5738000040291809E-3</v>
      </c>
      <c r="O43">
        <f t="shared" ca="1" si="12"/>
        <v>1.6431934192216141E-4</v>
      </c>
      <c r="P43">
        <f t="shared" si="8"/>
        <v>0.16680955670330669</v>
      </c>
      <c r="Q43" s="2">
        <f t="shared" si="9"/>
        <v>32716.966</v>
      </c>
      <c r="R43">
        <f t="shared" si="15"/>
        <v>2.8690721529444584E-2</v>
      </c>
      <c r="S43" s="6">
        <v>0.01</v>
      </c>
      <c r="T43">
        <f t="shared" si="11"/>
        <v>2.8690721529444583E-4</v>
      </c>
      <c r="AG43">
        <v>23973</v>
      </c>
      <c r="AH43">
        <v>-0.1766760736645665</v>
      </c>
    </row>
    <row r="44" spans="1:34">
      <c r="A44" s="76" t="s">
        <v>90</v>
      </c>
      <c r="B44" s="77"/>
      <c r="C44" s="14">
        <v>47735.476000000002</v>
      </c>
      <c r="D44" s="25"/>
      <c r="E44">
        <f t="shared" si="3"/>
        <v>-11013.99196492882</v>
      </c>
      <c r="F44">
        <f t="shared" si="4"/>
        <v>-11014</v>
      </c>
      <c r="G44">
        <f t="shared" si="13"/>
        <v>7.4261999980080873E-3</v>
      </c>
      <c r="I44">
        <f>+G44</f>
        <v>7.4261999980080873E-3</v>
      </c>
      <c r="O44">
        <f t="shared" ca="1" si="12"/>
        <v>1.6431934192216141E-4</v>
      </c>
      <c r="P44">
        <f t="shared" si="8"/>
        <v>0.16680955670330669</v>
      </c>
      <c r="Q44" s="2">
        <f t="shared" si="9"/>
        <v>32716.976000000002</v>
      </c>
      <c r="R44">
        <f t="shared" si="15"/>
        <v>2.5403054394648454E-2</v>
      </c>
      <c r="S44" s="6">
        <v>0.01</v>
      </c>
      <c r="T44">
        <f t="shared" si="11"/>
        <v>2.5403054394648457E-4</v>
      </c>
      <c r="AG44">
        <v>23973</v>
      </c>
      <c r="AH44">
        <v>-0.17547607366577722</v>
      </c>
    </row>
    <row r="45" spans="1:34">
      <c r="A45" s="76" t="s">
        <v>91</v>
      </c>
      <c r="B45" s="77"/>
      <c r="C45" s="14">
        <v>48039.54</v>
      </c>
      <c r="D45" s="25"/>
      <c r="E45">
        <f t="shared" si="3"/>
        <v>-10684.997878759388</v>
      </c>
      <c r="F45">
        <f t="shared" si="4"/>
        <v>-10685</v>
      </c>
      <c r="G45">
        <f t="shared" si="13"/>
        <v>1.9604999979492277E-3</v>
      </c>
      <c r="I45">
        <f>+G45</f>
        <v>1.9604999979492277E-3</v>
      </c>
      <c r="O45">
        <f t="shared" ca="1" si="12"/>
        <v>1.6706236844142797E-4</v>
      </c>
      <c r="P45">
        <f t="shared" si="8"/>
        <v>0.16095898138203277</v>
      </c>
      <c r="Q45" s="2">
        <f t="shared" si="9"/>
        <v>33021.040000000001</v>
      </c>
      <c r="R45">
        <f t="shared" si="15"/>
        <v>2.5280517082444758E-2</v>
      </c>
      <c r="S45" s="6">
        <v>0.01</v>
      </c>
      <c r="T45">
        <f t="shared" si="11"/>
        <v>2.5280517082444757E-4</v>
      </c>
      <c r="AG45">
        <v>24404</v>
      </c>
      <c r="AH45">
        <v>-0.17717027441540267</v>
      </c>
    </row>
    <row r="46" spans="1:34">
      <c r="A46" s="77" t="s">
        <v>75</v>
      </c>
      <c r="B46" s="77"/>
      <c r="C46" s="79">
        <v>48101.455999999998</v>
      </c>
      <c r="D46" s="25"/>
      <c r="E46">
        <f t="shared" si="3"/>
        <v>-10618.005410597205</v>
      </c>
      <c r="F46">
        <f t="shared" si="4"/>
        <v>-10618</v>
      </c>
      <c r="G46">
        <f t="shared" si="13"/>
        <v>-5.0006000019493513E-3</v>
      </c>
      <c r="I46">
        <f>+G46</f>
        <v>-5.0006000019493513E-3</v>
      </c>
      <c r="O46">
        <f t="shared" ca="1" si="12"/>
        <v>1.6762097870522998E-4</v>
      </c>
      <c r="P46">
        <f t="shared" si="8"/>
        <v>0.15977348418977949</v>
      </c>
      <c r="Q46" s="2">
        <f t="shared" si="9"/>
        <v>33082.955999999998</v>
      </c>
      <c r="R46">
        <f t="shared" si="15"/>
        <v>2.7150498821222946E-2</v>
      </c>
      <c r="S46" s="6">
        <v>0.01</v>
      </c>
      <c r="T46">
        <f t="shared" si="11"/>
        <v>2.7150498821222949E-4</v>
      </c>
      <c r="AG46">
        <v>24712</v>
      </c>
      <c r="AH46">
        <v>-0.18360665049840463</v>
      </c>
    </row>
    <row r="47" spans="1:34">
      <c r="A47" s="76" t="s">
        <v>92</v>
      </c>
      <c r="B47" s="77"/>
      <c r="C47" s="14">
        <v>48443.423999999999</v>
      </c>
      <c r="D47" s="25"/>
      <c r="E47">
        <f t="shared" si="3"/>
        <v>-10247.999590575138</v>
      </c>
      <c r="F47">
        <f t="shared" si="4"/>
        <v>-10248</v>
      </c>
      <c r="G47">
        <f t="shared" si="13"/>
        <v>3.7840000004507601E-4</v>
      </c>
      <c r="I47">
        <f>+G47</f>
        <v>3.7840000004507601E-4</v>
      </c>
      <c r="O47">
        <f t="shared" ca="1" si="12"/>
        <v>1.707058413560769E-4</v>
      </c>
      <c r="P47">
        <f t="shared" si="8"/>
        <v>0.15326301367705597</v>
      </c>
      <c r="Q47" s="2">
        <f t="shared" si="9"/>
        <v>33424.923999999999</v>
      </c>
      <c r="R47">
        <f t="shared" si="15"/>
        <v>2.3373705099168866E-2</v>
      </c>
      <c r="S47" s="6">
        <v>0.01</v>
      </c>
      <c r="T47">
        <f t="shared" si="11"/>
        <v>2.3373705099168866E-4</v>
      </c>
      <c r="AG47">
        <v>24803</v>
      </c>
      <c r="AH47">
        <v>-0.18530998269125121</v>
      </c>
    </row>
    <row r="48" spans="1:34">
      <c r="A48" s="76" t="s">
        <v>93</v>
      </c>
      <c r="B48" s="77"/>
      <c r="C48" s="14">
        <v>48443.455000000002</v>
      </c>
      <c r="D48" s="25"/>
      <c r="E48">
        <f t="shared" si="3"/>
        <v>-10247.96604889749</v>
      </c>
      <c r="F48">
        <f t="shared" si="4"/>
        <v>-10248</v>
      </c>
      <c r="O48">
        <f t="shared" ca="1" si="12"/>
        <v>1.707058413560769E-4</v>
      </c>
      <c r="P48">
        <f t="shared" si="8"/>
        <v>0.15326301367705597</v>
      </c>
      <c r="Q48" s="2">
        <f t="shared" si="9"/>
        <v>33424.955000000002</v>
      </c>
      <c r="S48" s="6"/>
      <c r="U48" s="13">
        <v>-0.14918050410051364</v>
      </c>
      <c r="AG48">
        <v>25067</v>
      </c>
      <c r="AH48">
        <v>-0.18507404532283545</v>
      </c>
    </row>
    <row r="49" spans="1:34">
      <c r="A49" s="76" t="s">
        <v>94</v>
      </c>
      <c r="B49" s="77"/>
      <c r="C49" s="14">
        <v>48443.455999999998</v>
      </c>
      <c r="D49" s="25"/>
      <c r="E49">
        <f t="shared" si="3"/>
        <v>-10247.964966907894</v>
      </c>
      <c r="F49">
        <f t="shared" si="4"/>
        <v>-10248</v>
      </c>
      <c r="O49">
        <f t="shared" ca="1" si="12"/>
        <v>1.707058413560769E-4</v>
      </c>
      <c r="P49">
        <f t="shared" si="8"/>
        <v>0.15326301367705597</v>
      </c>
      <c r="Q49" s="2">
        <f t="shared" si="9"/>
        <v>33424.955999999998</v>
      </c>
      <c r="S49" s="6"/>
      <c r="U49" s="13">
        <v>-0.1481805041039479</v>
      </c>
      <c r="AG49">
        <v>25095</v>
      </c>
      <c r="AH49">
        <v>-0.18419583984359633</v>
      </c>
    </row>
    <row r="50" spans="1:34">
      <c r="A50" s="76" t="s">
        <v>95</v>
      </c>
      <c r="B50" s="77"/>
      <c r="C50" s="14">
        <v>48833.434999999998</v>
      </c>
      <c r="D50" s="25"/>
      <c r="E50">
        <f t="shared" si="3"/>
        <v>-9826.011744131536</v>
      </c>
      <c r="F50">
        <f t="shared" si="4"/>
        <v>-9826</v>
      </c>
      <c r="G50">
        <f t="shared" ref="G50:G70" si="16">+C50-(C$7+F50*C$8)</f>
        <v>-1.0854200001631398E-2</v>
      </c>
      <c r="I50">
        <f>+G50</f>
        <v>-1.0854200001631398E-2</v>
      </c>
      <c r="O50">
        <f t="shared" ca="1" si="12"/>
        <v>1.7422425227136716E-4</v>
      </c>
      <c r="P50">
        <f t="shared" si="8"/>
        <v>0.14591260302749304</v>
      </c>
      <c r="Q50" s="2">
        <f t="shared" si="9"/>
        <v>33814.934999999998</v>
      </c>
      <c r="R50">
        <f t="shared" ref="R50:R70" si="17">+(P50-G50)^2</f>
        <v>2.4575830531972299E-2</v>
      </c>
      <c r="S50" s="6">
        <v>0.01</v>
      </c>
      <c r="T50">
        <f t="shared" si="11"/>
        <v>2.4575830531972301E-4</v>
      </c>
      <c r="AG50">
        <v>25254</v>
      </c>
      <c r="AH50">
        <v>-0.1840106730160187</v>
      </c>
    </row>
    <row r="51" spans="1:34">
      <c r="A51" s="76" t="s">
        <v>96</v>
      </c>
      <c r="B51" s="77"/>
      <c r="C51" s="14">
        <v>48833.444000000003</v>
      </c>
      <c r="D51" s="25"/>
      <c r="E51">
        <f t="shared" si="3"/>
        <v>-9826.0020062251169</v>
      </c>
      <c r="F51">
        <f t="shared" si="4"/>
        <v>-9826</v>
      </c>
      <c r="G51">
        <f t="shared" si="16"/>
        <v>-1.8541999961598776E-3</v>
      </c>
      <c r="I51">
        <f>+G51</f>
        <v>-1.8541999961598776E-3</v>
      </c>
      <c r="O51">
        <f t="shared" ca="1" si="12"/>
        <v>1.7422425227136716E-4</v>
      </c>
      <c r="P51">
        <f t="shared" si="8"/>
        <v>0.14591260302749304</v>
      </c>
      <c r="Q51" s="2">
        <f t="shared" si="9"/>
        <v>33814.944000000003</v>
      </c>
      <c r="R51">
        <f t="shared" si="17"/>
        <v>2.1835028075831039E-2</v>
      </c>
      <c r="S51" s="6">
        <v>0.01</v>
      </c>
      <c r="T51">
        <f t="shared" si="11"/>
        <v>2.1835028075831039E-4</v>
      </c>
      <c r="AG51">
        <v>27177</v>
      </c>
      <c r="AH51">
        <v>-0.18514856104593491</v>
      </c>
    </row>
    <row r="52" spans="1:34">
      <c r="A52" s="76" t="s">
        <v>97</v>
      </c>
      <c r="B52" s="77"/>
      <c r="C52" s="14">
        <v>48833.45</v>
      </c>
      <c r="D52" s="25"/>
      <c r="E52">
        <f t="shared" si="3"/>
        <v>-9825.9955142875151</v>
      </c>
      <c r="F52">
        <f t="shared" si="4"/>
        <v>-9826</v>
      </c>
      <c r="G52">
        <f t="shared" si="16"/>
        <v>4.1457999977865256E-3</v>
      </c>
      <c r="H52">
        <f>+G52</f>
        <v>4.1457999977865256E-3</v>
      </c>
      <c r="O52">
        <f t="shared" ca="1" si="12"/>
        <v>1.7422425227136716E-4</v>
      </c>
      <c r="P52">
        <f t="shared" si="8"/>
        <v>0.14591260302749304</v>
      </c>
      <c r="Q52" s="2">
        <f t="shared" si="9"/>
        <v>33814.949999999997</v>
      </c>
      <c r="R52">
        <f t="shared" si="17"/>
        <v>2.0097826441263605E-2</v>
      </c>
      <c r="S52" s="6">
        <v>0.02</v>
      </c>
      <c r="T52">
        <f t="shared" si="11"/>
        <v>4.0195652882527212E-4</v>
      </c>
      <c r="V52" s="17" t="s">
        <v>110</v>
      </c>
      <c r="AG52">
        <v>27177</v>
      </c>
      <c r="AH52">
        <v>-0.18514856083493214</v>
      </c>
    </row>
    <row r="53" spans="1:34">
      <c r="A53" s="76" t="s">
        <v>93</v>
      </c>
      <c r="B53" s="77"/>
      <c r="C53" s="14">
        <v>48833.45</v>
      </c>
      <c r="D53" s="25"/>
      <c r="E53">
        <f t="shared" ref="E53:E81" si="18">+(C53-C$7)/C$8</f>
        <v>-9825.9955142875151</v>
      </c>
      <c r="F53">
        <f t="shared" ref="F53:F81" si="19">ROUND(2*E53,0)/2</f>
        <v>-9826</v>
      </c>
      <c r="G53">
        <f t="shared" si="16"/>
        <v>4.1457999977865256E-3</v>
      </c>
      <c r="I53">
        <f>+G53</f>
        <v>4.1457999977865256E-3</v>
      </c>
      <c r="O53">
        <f t="shared" ca="1" si="12"/>
        <v>1.7422425227136716E-4</v>
      </c>
      <c r="P53">
        <f t="shared" ref="P53:P81" si="20">+D$11+D$12*F53+D$13*F53^2</f>
        <v>0.14591260302749304</v>
      </c>
      <c r="Q53" s="2">
        <f t="shared" ref="Q53:Q81" si="21">+C53-15018.5</f>
        <v>33814.949999999997</v>
      </c>
      <c r="R53">
        <f t="shared" si="17"/>
        <v>2.0097826441263605E-2</v>
      </c>
      <c r="S53" s="6">
        <v>0.01</v>
      </c>
      <c r="T53">
        <f t="shared" si="11"/>
        <v>2.0097826441263606E-4</v>
      </c>
      <c r="V53" s="17" t="s">
        <v>110</v>
      </c>
    </row>
    <row r="54" spans="1:34">
      <c r="A54" s="76" t="s">
        <v>92</v>
      </c>
      <c r="B54" s="77"/>
      <c r="C54" s="14">
        <v>48833.451000000001</v>
      </c>
      <c r="D54" s="25"/>
      <c r="E54">
        <f t="shared" si="18"/>
        <v>-9825.99443229791</v>
      </c>
      <c r="F54">
        <f t="shared" si="19"/>
        <v>-9826</v>
      </c>
      <c r="G54">
        <f t="shared" si="16"/>
        <v>5.1458000016282313E-3</v>
      </c>
      <c r="I54">
        <f>+G54</f>
        <v>5.1458000016282313E-3</v>
      </c>
      <c r="O54">
        <f t="shared" ca="1" si="12"/>
        <v>1.7422425227136716E-4</v>
      </c>
      <c r="P54">
        <f t="shared" si="20"/>
        <v>0.14591260302749304</v>
      </c>
      <c r="Q54" s="2">
        <f t="shared" si="21"/>
        <v>33814.951000000001</v>
      </c>
      <c r="R54">
        <f t="shared" si="17"/>
        <v>1.981529283412262E-2</v>
      </c>
      <c r="S54" s="6">
        <v>0.01</v>
      </c>
      <c r="T54">
        <f t="shared" si="11"/>
        <v>1.9815292834122621E-4</v>
      </c>
    </row>
    <row r="55" spans="1:34">
      <c r="A55" s="76" t="s">
        <v>98</v>
      </c>
      <c r="B55" s="77"/>
      <c r="C55" s="14">
        <v>48833.453000000001</v>
      </c>
      <c r="D55" s="25"/>
      <c r="E55">
        <f t="shared" si="18"/>
        <v>-9825.9922683187069</v>
      </c>
      <c r="F55">
        <f t="shared" si="19"/>
        <v>-9826</v>
      </c>
      <c r="G55">
        <f t="shared" si="16"/>
        <v>7.1458000020356849E-3</v>
      </c>
      <c r="I55">
        <f>+G55</f>
        <v>7.1458000020356849E-3</v>
      </c>
      <c r="O55">
        <f t="shared" ca="1" si="12"/>
        <v>1.7422425227136716E-4</v>
      </c>
      <c r="P55">
        <f t="shared" si="20"/>
        <v>0.14591260302749304</v>
      </c>
      <c r="Q55" s="2">
        <f t="shared" si="21"/>
        <v>33814.953000000001</v>
      </c>
      <c r="R55">
        <f t="shared" si="17"/>
        <v>1.9256225621906081E-2</v>
      </c>
      <c r="S55" s="6">
        <v>0.01</v>
      </c>
      <c r="T55">
        <f t="shared" si="11"/>
        <v>1.925622562190608E-4</v>
      </c>
    </row>
    <row r="56" spans="1:34">
      <c r="A56" s="76" t="s">
        <v>99</v>
      </c>
      <c r="B56" s="77"/>
      <c r="C56" s="14">
        <v>48833.455000000002</v>
      </c>
      <c r="D56" s="25"/>
      <c r="E56">
        <f t="shared" si="18"/>
        <v>-9825.9901043395039</v>
      </c>
      <c r="F56">
        <f t="shared" si="19"/>
        <v>-9826</v>
      </c>
      <c r="G56">
        <f t="shared" si="16"/>
        <v>9.1458000024431385E-3</v>
      </c>
      <c r="I56">
        <f>+G56</f>
        <v>9.1458000024431385E-3</v>
      </c>
      <c r="O56">
        <f t="shared" ca="1" si="12"/>
        <v>1.7422425227136716E-4</v>
      </c>
      <c r="P56">
        <f t="shared" si="20"/>
        <v>0.14591260302749304</v>
      </c>
      <c r="Q56" s="2">
        <f t="shared" si="21"/>
        <v>33814.955000000002</v>
      </c>
      <c r="R56">
        <f t="shared" si="17"/>
        <v>1.8705158409692797E-2</v>
      </c>
      <c r="S56" s="6">
        <v>0.01</v>
      </c>
      <c r="T56">
        <f t="shared" si="11"/>
        <v>1.8705158409692798E-4</v>
      </c>
    </row>
    <row r="57" spans="1:34">
      <c r="A57" s="76" t="s">
        <v>100</v>
      </c>
      <c r="B57" s="77"/>
      <c r="C57" s="14">
        <v>48833.457999999999</v>
      </c>
      <c r="D57" s="25"/>
      <c r="E57">
        <f t="shared" si="18"/>
        <v>-9825.986858370703</v>
      </c>
      <c r="F57">
        <f t="shared" si="19"/>
        <v>-9826</v>
      </c>
      <c r="G57">
        <f t="shared" si="16"/>
        <v>1.214579999941634E-2</v>
      </c>
      <c r="J57">
        <f>+G57</f>
        <v>1.214579999941634E-2</v>
      </c>
      <c r="O57">
        <f t="shared" ca="1" si="12"/>
        <v>1.7422425227136716E-4</v>
      </c>
      <c r="P57">
        <f t="shared" si="20"/>
        <v>0.14591260302749304</v>
      </c>
      <c r="Q57" s="2">
        <f t="shared" si="21"/>
        <v>33814.957999999999</v>
      </c>
      <c r="R57">
        <f t="shared" si="17"/>
        <v>1.7893557592352269E-2</v>
      </c>
      <c r="S57" s="6">
        <v>1</v>
      </c>
      <c r="T57">
        <f t="shared" si="11"/>
        <v>1.7893557592352269E-2</v>
      </c>
    </row>
    <row r="58" spans="1:34">
      <c r="A58" s="76" t="s">
        <v>101</v>
      </c>
      <c r="B58" s="77"/>
      <c r="C58" s="14">
        <v>48833.462</v>
      </c>
      <c r="D58" s="25"/>
      <c r="E58">
        <f t="shared" si="18"/>
        <v>-9825.9825304122951</v>
      </c>
      <c r="F58">
        <f t="shared" si="19"/>
        <v>-9826</v>
      </c>
      <c r="G58">
        <f t="shared" si="16"/>
        <v>1.6145800000231247E-2</v>
      </c>
      <c r="I58">
        <f>+G58</f>
        <v>1.6145800000231247E-2</v>
      </c>
      <c r="O58">
        <f t="shared" ca="1" si="12"/>
        <v>1.7422425227136716E-4</v>
      </c>
      <c r="P58">
        <f t="shared" si="20"/>
        <v>0.14591260302749304</v>
      </c>
      <c r="Q58" s="2">
        <f t="shared" si="21"/>
        <v>33814.962</v>
      </c>
      <c r="R58">
        <f t="shared" si="17"/>
        <v>1.6839423167916159E-2</v>
      </c>
      <c r="S58" s="6">
        <v>0.01</v>
      </c>
      <c r="T58">
        <f t="shared" si="11"/>
        <v>1.683942316791616E-4</v>
      </c>
    </row>
    <row r="59" spans="1:34">
      <c r="A59" s="76" t="s">
        <v>101</v>
      </c>
      <c r="B59" s="77"/>
      <c r="C59" s="14">
        <v>48893.523000000001</v>
      </c>
      <c r="D59" s="25"/>
      <c r="E59">
        <f t="shared" si="18"/>
        <v>-9760.9971529607628</v>
      </c>
      <c r="F59">
        <f t="shared" si="19"/>
        <v>-9761</v>
      </c>
      <c r="G59">
        <f t="shared" si="16"/>
        <v>2.6312999980291352E-3</v>
      </c>
      <c r="I59">
        <f>+G59</f>
        <v>2.6312999980291352E-3</v>
      </c>
      <c r="O59">
        <f t="shared" ca="1" si="12"/>
        <v>1.7476618760192133E-4</v>
      </c>
      <c r="P59">
        <f t="shared" si="20"/>
        <v>0.14478753841911457</v>
      </c>
      <c r="Q59" s="2">
        <f t="shared" si="21"/>
        <v>33875.023000000001</v>
      </c>
      <c r="R59">
        <f t="shared" si="17"/>
        <v>2.0208396122032488E-2</v>
      </c>
      <c r="S59" s="6">
        <v>0.01</v>
      </c>
      <c r="T59">
        <f t="shared" si="11"/>
        <v>2.0208396122032489E-4</v>
      </c>
    </row>
    <row r="60" spans="1:34">
      <c r="A60" s="77" t="s">
        <v>80</v>
      </c>
      <c r="B60" s="77"/>
      <c r="C60" s="79">
        <v>49503.5052</v>
      </c>
      <c r="D60" s="25"/>
      <c r="E60">
        <f t="shared" si="18"/>
        <v>-9101.002755502921</v>
      </c>
      <c r="F60">
        <f t="shared" si="19"/>
        <v>-9101</v>
      </c>
      <c r="G60">
        <f t="shared" si="16"/>
        <v>-2.5467000014032237E-3</v>
      </c>
      <c r="J60">
        <f>+G60</f>
        <v>-2.5467000014032237E-3</v>
      </c>
      <c r="O60">
        <f t="shared" ca="1" si="12"/>
        <v>1.8026891557370228E-4</v>
      </c>
      <c r="P60">
        <f t="shared" si="20"/>
        <v>0.13347124535883578</v>
      </c>
      <c r="Q60" s="2">
        <f t="shared" si="21"/>
        <v>34485.0052</v>
      </c>
      <c r="R60">
        <f t="shared" si="17"/>
        <v>1.8500881460020963E-2</v>
      </c>
      <c r="S60" s="6">
        <v>1</v>
      </c>
      <c r="T60">
        <f t="shared" si="11"/>
        <v>1.8500881460020963E-2</v>
      </c>
    </row>
    <row r="61" spans="1:34">
      <c r="A61" s="77" t="s">
        <v>80</v>
      </c>
      <c r="B61" s="77"/>
      <c r="C61" s="79">
        <v>49515.520400000001</v>
      </c>
      <c r="D61" s="25"/>
      <c r="E61">
        <f t="shared" si="18"/>
        <v>-9088.0024340438085</v>
      </c>
      <c r="F61">
        <f t="shared" si="19"/>
        <v>-9088</v>
      </c>
      <c r="G61">
        <f t="shared" si="16"/>
        <v>-2.2496000019600615E-3</v>
      </c>
      <c r="J61">
        <f>+G61</f>
        <v>-2.2496000019600615E-3</v>
      </c>
      <c r="O61">
        <f t="shared" ca="1" si="12"/>
        <v>1.8037730263981312E-4</v>
      </c>
      <c r="P61">
        <f t="shared" si="20"/>
        <v>0.13325031313202784</v>
      </c>
      <c r="Q61" s="2">
        <f t="shared" si="21"/>
        <v>34497.020400000001</v>
      </c>
      <c r="R61">
        <f t="shared" si="17"/>
        <v>1.8360226459318268E-2</v>
      </c>
      <c r="S61" s="6">
        <v>1</v>
      </c>
      <c r="T61">
        <f t="shared" si="11"/>
        <v>1.8360226459318268E-2</v>
      </c>
    </row>
    <row r="62" spans="1:34">
      <c r="A62" s="77" t="s">
        <v>80</v>
      </c>
      <c r="B62" s="77"/>
      <c r="C62" s="79">
        <v>49527.536699999997</v>
      </c>
      <c r="D62" s="25"/>
      <c r="E62">
        <f t="shared" si="18"/>
        <v>-9075.0009223961406</v>
      </c>
      <c r="F62">
        <f t="shared" si="19"/>
        <v>-9075</v>
      </c>
      <c r="G62">
        <f t="shared" si="16"/>
        <v>-8.5250000120140612E-4</v>
      </c>
      <c r="J62">
        <f>+G62</f>
        <v>-8.5250000120140612E-4</v>
      </c>
      <c r="O62">
        <f t="shared" ca="1" si="12"/>
        <v>1.8048568970592397E-4</v>
      </c>
      <c r="P62">
        <f t="shared" si="20"/>
        <v>0.13302945679797137</v>
      </c>
      <c r="Q62" s="2">
        <f t="shared" si="21"/>
        <v>34509.036699999997</v>
      </c>
      <c r="R62">
        <f t="shared" si="17"/>
        <v>1.7924378356375566E-2</v>
      </c>
      <c r="S62" s="6">
        <v>1</v>
      </c>
      <c r="T62">
        <f t="shared" si="11"/>
        <v>1.7924378356375566E-2</v>
      </c>
    </row>
    <row r="63" spans="1:34">
      <c r="A63" s="77" t="s">
        <v>78</v>
      </c>
      <c r="B63" s="77"/>
      <c r="C63" s="79">
        <v>50601.48</v>
      </c>
      <c r="D63" s="25">
        <v>8.0000000000000002E-3</v>
      </c>
      <c r="E63">
        <f t="shared" si="18"/>
        <v>-7913.005439269924</v>
      </c>
      <c r="F63">
        <f t="shared" si="19"/>
        <v>-7913</v>
      </c>
      <c r="G63">
        <f t="shared" si="16"/>
        <v>-5.0271000000066124E-3</v>
      </c>
      <c r="I63">
        <f>+G63</f>
        <v>-5.0271000000066124E-3</v>
      </c>
      <c r="O63">
        <f t="shared" ca="1" si="12"/>
        <v>1.9017382592290802E-4</v>
      </c>
      <c r="P63">
        <f t="shared" si="20"/>
        <v>0.1135948668681258</v>
      </c>
      <c r="Q63" s="2">
        <f t="shared" si="21"/>
        <v>35582.980000000003</v>
      </c>
      <c r="R63">
        <f t="shared" si="17"/>
        <v>1.4071171023664304E-2</v>
      </c>
      <c r="S63" s="6">
        <v>0.01</v>
      </c>
      <c r="T63">
        <f t="shared" si="11"/>
        <v>1.4071171023664303E-4</v>
      </c>
    </row>
    <row r="64" spans="1:34">
      <c r="A64" s="77" t="s">
        <v>79</v>
      </c>
      <c r="B64" s="77"/>
      <c r="C64" s="78">
        <v>51016.460200000001</v>
      </c>
      <c r="D64" s="25">
        <v>3.0999999999999999E-3</v>
      </c>
      <c r="E64">
        <f t="shared" si="18"/>
        <v>-7464.001178070278</v>
      </c>
      <c r="F64">
        <f t="shared" si="19"/>
        <v>-7464</v>
      </c>
      <c r="G64">
        <f t="shared" si="16"/>
        <v>-1.0888000033446588E-3</v>
      </c>
      <c r="K64">
        <f>+G64</f>
        <v>-1.0888000033446588E-3</v>
      </c>
      <c r="O64">
        <f t="shared" ca="1" si="12"/>
        <v>1.9391734843704386E-4</v>
      </c>
      <c r="P64">
        <f t="shared" si="20"/>
        <v>0.10624770255316462</v>
      </c>
      <c r="Q64" s="2">
        <f t="shared" si="21"/>
        <v>35997.960200000001</v>
      </c>
      <c r="R64">
        <f t="shared" si="17"/>
        <v>1.1521124781063524E-2</v>
      </c>
      <c r="S64" s="6">
        <v>1</v>
      </c>
      <c r="T64">
        <f t="shared" si="11"/>
        <v>1.1521124781063524E-2</v>
      </c>
    </row>
    <row r="65" spans="1:20">
      <c r="A65" s="76" t="s">
        <v>102</v>
      </c>
      <c r="B65" s="77"/>
      <c r="C65" s="14">
        <v>51016.460200000001</v>
      </c>
      <c r="D65" s="25"/>
      <c r="E65">
        <f t="shared" si="18"/>
        <v>-7464.001178070278</v>
      </c>
      <c r="F65">
        <f t="shared" si="19"/>
        <v>-7464</v>
      </c>
      <c r="G65">
        <f t="shared" si="16"/>
        <v>-1.0888000033446588E-3</v>
      </c>
      <c r="J65">
        <f>+G65</f>
        <v>-1.0888000033446588E-3</v>
      </c>
      <c r="O65">
        <f t="shared" ca="1" si="12"/>
        <v>1.9391734843704386E-4</v>
      </c>
      <c r="P65">
        <f t="shared" si="20"/>
        <v>0.10624770255316462</v>
      </c>
      <c r="Q65" s="2">
        <f t="shared" si="21"/>
        <v>35997.960200000001</v>
      </c>
      <c r="R65">
        <f t="shared" si="17"/>
        <v>1.1521124781063524E-2</v>
      </c>
      <c r="S65" s="6">
        <v>1</v>
      </c>
      <c r="T65">
        <f t="shared" si="11"/>
        <v>1.1521124781063524E-2</v>
      </c>
    </row>
    <row r="66" spans="1:20">
      <c r="A66" s="76" t="s">
        <v>103</v>
      </c>
      <c r="B66" s="77"/>
      <c r="C66" s="14">
        <v>51016.461600000002</v>
      </c>
      <c r="D66" s="25"/>
      <c r="E66">
        <f t="shared" si="18"/>
        <v>-7463.9996632848352</v>
      </c>
      <c r="F66">
        <f t="shared" si="19"/>
        <v>-7464</v>
      </c>
      <c r="G66">
        <f t="shared" si="16"/>
        <v>3.1119999766815454E-4</v>
      </c>
      <c r="J66">
        <f>+G66</f>
        <v>3.1119999766815454E-4</v>
      </c>
      <c r="O66">
        <f t="shared" ca="1" si="12"/>
        <v>1.9391734843704386E-4</v>
      </c>
      <c r="P66">
        <f t="shared" si="20"/>
        <v>0.10624770255316462</v>
      </c>
      <c r="Q66" s="2">
        <f t="shared" si="21"/>
        <v>35997.961600000002</v>
      </c>
      <c r="R66">
        <f t="shared" si="17"/>
        <v>1.122254257369071E-2</v>
      </c>
      <c r="S66" s="6">
        <v>1</v>
      </c>
      <c r="T66">
        <f t="shared" si="11"/>
        <v>1.122254257369071E-2</v>
      </c>
    </row>
    <row r="67" spans="1:20">
      <c r="A67" s="76" t="s">
        <v>104</v>
      </c>
      <c r="B67" s="77"/>
      <c r="C67" s="14">
        <v>51016.463000000003</v>
      </c>
      <c r="D67" s="25"/>
      <c r="E67">
        <f t="shared" si="18"/>
        <v>-7463.9981484993923</v>
      </c>
      <c r="F67">
        <f t="shared" si="19"/>
        <v>-7464</v>
      </c>
      <c r="G67">
        <f t="shared" si="16"/>
        <v>1.7111999986809678E-3</v>
      </c>
      <c r="J67">
        <f>+G67</f>
        <v>1.7111999986809678E-3</v>
      </c>
      <c r="O67">
        <f t="shared" ca="1" si="12"/>
        <v>1.9391734843704386E-4</v>
      </c>
      <c r="P67">
        <f t="shared" si="20"/>
        <v>0.10624770255316462</v>
      </c>
      <c r="Q67" s="2">
        <f t="shared" si="21"/>
        <v>35997.963000000003</v>
      </c>
      <c r="R67">
        <f t="shared" si="17"/>
        <v>1.0927880366323568E-2</v>
      </c>
      <c r="S67" s="6">
        <v>1</v>
      </c>
      <c r="T67">
        <f t="shared" si="11"/>
        <v>1.0927880366323568E-2</v>
      </c>
    </row>
    <row r="68" spans="1:20">
      <c r="A68" s="76" t="s">
        <v>105</v>
      </c>
      <c r="B68" s="77"/>
      <c r="C68" s="14">
        <v>51016.463000000003</v>
      </c>
      <c r="D68" s="25"/>
      <c r="E68">
        <f t="shared" si="18"/>
        <v>-7463.9981484993923</v>
      </c>
      <c r="F68">
        <f t="shared" si="19"/>
        <v>-7464</v>
      </c>
      <c r="G68">
        <f t="shared" si="16"/>
        <v>1.7111999986809678E-3</v>
      </c>
      <c r="I68">
        <f>+G68</f>
        <v>1.7111999986809678E-3</v>
      </c>
      <c r="O68">
        <f t="shared" ref="O68:O93" ca="1" si="22">+C$11+C$12*F68</f>
        <v>1.9391734843704386E-4</v>
      </c>
      <c r="P68">
        <f t="shared" si="20"/>
        <v>0.10624770255316462</v>
      </c>
      <c r="Q68" s="2">
        <f t="shared" si="21"/>
        <v>35997.963000000003</v>
      </c>
      <c r="R68">
        <f t="shared" si="17"/>
        <v>1.0927880366323568E-2</v>
      </c>
      <c r="S68" s="6">
        <v>0.01</v>
      </c>
      <c r="T68">
        <f t="shared" si="11"/>
        <v>1.0927880366323568E-4</v>
      </c>
    </row>
    <row r="69" spans="1:20">
      <c r="A69" s="76" t="s">
        <v>106</v>
      </c>
      <c r="B69" s="77"/>
      <c r="C69" s="14">
        <v>51016.465799999998</v>
      </c>
      <c r="D69" s="25"/>
      <c r="E69">
        <f t="shared" si="18"/>
        <v>-7463.9951189285139</v>
      </c>
      <c r="F69">
        <f t="shared" si="19"/>
        <v>-7464</v>
      </c>
      <c r="G69">
        <f t="shared" si="16"/>
        <v>4.5111999934306368E-3</v>
      </c>
      <c r="J69">
        <f>+G69</f>
        <v>4.5111999934306368E-3</v>
      </c>
      <c r="O69">
        <f t="shared" ca="1" si="22"/>
        <v>1.9391734843704386E-4</v>
      </c>
      <c r="P69">
        <f t="shared" si="20"/>
        <v>0.10624770255316462</v>
      </c>
      <c r="Q69" s="2">
        <f t="shared" si="21"/>
        <v>35997.965799999998</v>
      </c>
      <c r="R69">
        <f t="shared" si="17"/>
        <v>1.0350315953086761E-2</v>
      </c>
      <c r="S69" s="6">
        <v>1</v>
      </c>
      <c r="T69">
        <f t="shared" si="11"/>
        <v>1.0350315953086761E-2</v>
      </c>
    </row>
    <row r="70" spans="1:20">
      <c r="A70" s="94" t="s">
        <v>378</v>
      </c>
      <c r="B70" s="95" t="s">
        <v>113</v>
      </c>
      <c r="C70" s="94">
        <v>51016.466</v>
      </c>
      <c r="D70" s="94" t="s">
        <v>123</v>
      </c>
      <c r="E70">
        <f t="shared" si="18"/>
        <v>-7463.9949025305914</v>
      </c>
      <c r="F70">
        <f t="shared" si="19"/>
        <v>-7464</v>
      </c>
      <c r="G70">
        <f t="shared" si="16"/>
        <v>4.7111999956541695E-3</v>
      </c>
      <c r="I70">
        <f>+G70</f>
        <v>4.7111999956541695E-3</v>
      </c>
      <c r="O70">
        <f t="shared" ca="1" si="22"/>
        <v>1.9391734843704386E-4</v>
      </c>
      <c r="P70">
        <f t="shared" si="20"/>
        <v>0.10624770255316462</v>
      </c>
      <c r="Q70" s="2">
        <f t="shared" si="21"/>
        <v>35997.966</v>
      </c>
      <c r="R70">
        <f t="shared" si="17"/>
        <v>1.0309661351611326E-2</v>
      </c>
      <c r="S70" s="6">
        <v>0.01</v>
      </c>
      <c r="T70">
        <f t="shared" si="11"/>
        <v>1.0309661351611327E-4</v>
      </c>
    </row>
    <row r="71" spans="1:20">
      <c r="A71" s="76" t="s">
        <v>107</v>
      </c>
      <c r="B71" s="77"/>
      <c r="C71" s="14">
        <v>51016.467100000002</v>
      </c>
      <c r="D71" s="25"/>
      <c r="E71">
        <f t="shared" si="18"/>
        <v>-7463.9937123420277</v>
      </c>
      <c r="F71">
        <f t="shared" si="19"/>
        <v>-7464</v>
      </c>
      <c r="G71">
        <f t="shared" ref="G71:G79" si="23">+C71-(C$7+F71*C$8)</f>
        <v>5.8111999969696626E-3</v>
      </c>
      <c r="J71">
        <f>+G71</f>
        <v>5.8111999969696626E-3</v>
      </c>
      <c r="O71">
        <f t="shared" ca="1" si="22"/>
        <v>1.9391734843704386E-4</v>
      </c>
      <c r="P71">
        <f t="shared" si="20"/>
        <v>0.10624770255316462</v>
      </c>
      <c r="Q71" s="2">
        <f t="shared" si="21"/>
        <v>35997.967100000002</v>
      </c>
      <c r="R71">
        <f t="shared" ref="R71:R97" si="24">+(P71-G71)^2</f>
        <v>1.0087491045720556E-2</v>
      </c>
      <c r="S71" s="6">
        <v>1</v>
      </c>
      <c r="T71">
        <f t="shared" si="11"/>
        <v>1.0087491045720556E-2</v>
      </c>
    </row>
    <row r="72" spans="1:20">
      <c r="A72" s="76" t="s">
        <v>108</v>
      </c>
      <c r="B72" s="77"/>
      <c r="C72" s="14">
        <v>51016.4683</v>
      </c>
      <c r="D72" s="25"/>
      <c r="E72">
        <f t="shared" si="18"/>
        <v>-7463.9924139545074</v>
      </c>
      <c r="F72">
        <f t="shared" si="19"/>
        <v>-7464</v>
      </c>
      <c r="G72">
        <f t="shared" si="23"/>
        <v>7.0111999957589433E-3</v>
      </c>
      <c r="J72">
        <f>+G72</f>
        <v>7.0111999957589433E-3</v>
      </c>
      <c r="O72">
        <f t="shared" ca="1" si="22"/>
        <v>1.9391734843704386E-4</v>
      </c>
      <c r="P72">
        <f t="shared" si="20"/>
        <v>0.10624770255316462</v>
      </c>
      <c r="Q72" s="2">
        <f t="shared" si="21"/>
        <v>35997.9683</v>
      </c>
      <c r="R72">
        <f t="shared" si="24"/>
        <v>9.8478834398259846E-3</v>
      </c>
      <c r="S72" s="6">
        <v>1</v>
      </c>
      <c r="T72">
        <f t="shared" si="11"/>
        <v>9.8478834398259846E-3</v>
      </c>
    </row>
    <row r="73" spans="1:20">
      <c r="A73" s="76" t="s">
        <v>109</v>
      </c>
      <c r="B73" s="77"/>
      <c r="C73" s="78">
        <v>51414.807146636347</v>
      </c>
      <c r="D73" s="25"/>
      <c r="E73">
        <f t="shared" si="18"/>
        <v>-7032.993924048068</v>
      </c>
      <c r="F73">
        <f t="shared" si="19"/>
        <v>-7033</v>
      </c>
      <c r="G73">
        <f t="shared" si="23"/>
        <v>5.6155363417929038E-3</v>
      </c>
      <c r="J73">
        <f>+G73</f>
        <v>5.6155363417929038E-3</v>
      </c>
      <c r="O73">
        <f t="shared" ca="1" si="22"/>
        <v>1.9751079655194932E-4</v>
      </c>
      <c r="P73">
        <f t="shared" si="20"/>
        <v>9.9280240893282745E-2</v>
      </c>
      <c r="Q73" s="2">
        <f t="shared" si="21"/>
        <v>36396.307146636347</v>
      </c>
      <c r="R73">
        <f t="shared" si="24"/>
        <v>8.7730768787178826E-3</v>
      </c>
      <c r="S73" s="6">
        <v>1</v>
      </c>
      <c r="T73">
        <f t="shared" si="11"/>
        <v>8.7730768787178826E-3</v>
      </c>
    </row>
    <row r="74" spans="1:20">
      <c r="A74" s="34" t="s">
        <v>122</v>
      </c>
      <c r="B74" s="35" t="s">
        <v>113</v>
      </c>
      <c r="C74" s="34">
        <v>51699.4617</v>
      </c>
      <c r="D74" s="34" t="s">
        <v>124</v>
      </c>
      <c r="E74">
        <f t="shared" si="18"/>
        <v>-6725.0006573086848</v>
      </c>
      <c r="F74">
        <f t="shared" si="19"/>
        <v>-6725</v>
      </c>
      <c r="G74">
        <f t="shared" si="23"/>
        <v>-6.0749999829567969E-4</v>
      </c>
      <c r="K74">
        <f>+G74</f>
        <v>-6.0749999829567969E-4</v>
      </c>
      <c r="O74">
        <f t="shared" ca="1" si="22"/>
        <v>2.0007873627211377E-4</v>
      </c>
      <c r="P74">
        <f t="shared" si="20"/>
        <v>9.4352279971719646E-2</v>
      </c>
      <c r="Q74" s="2">
        <f t="shared" si="21"/>
        <v>36680.9617</v>
      </c>
      <c r="R74">
        <f t="shared" si="24"/>
        <v>9.0173598119537238E-3</v>
      </c>
      <c r="S74" s="6">
        <v>1</v>
      </c>
      <c r="T74">
        <f t="shared" si="11"/>
        <v>9.0173598119537238E-3</v>
      </c>
    </row>
    <row r="75" spans="1:20">
      <c r="A75" s="34" t="s">
        <v>122</v>
      </c>
      <c r="B75" s="35" t="s">
        <v>113</v>
      </c>
      <c r="C75" s="34">
        <v>51783.564380000003</v>
      </c>
      <c r="D75" s="34">
        <v>1.9E-3</v>
      </c>
      <c r="E75">
        <f t="shared" si="18"/>
        <v>-6634.0024320962239</v>
      </c>
      <c r="F75">
        <f t="shared" si="19"/>
        <v>-6634</v>
      </c>
      <c r="G75">
        <f t="shared" si="23"/>
        <v>-2.247799995529931E-3</v>
      </c>
      <c r="K75">
        <f>+G75</f>
        <v>-2.247799995529931E-3</v>
      </c>
      <c r="O75">
        <f t="shared" ca="1" si="22"/>
        <v>2.0083744573488963E-4</v>
      </c>
      <c r="P75">
        <f t="shared" si="20"/>
        <v>9.2904444150501031E-2</v>
      </c>
      <c r="Q75" s="2">
        <f t="shared" si="21"/>
        <v>36765.064380000003</v>
      </c>
      <c r="R75">
        <f t="shared" si="24"/>
        <v>9.0539495660258828E-3</v>
      </c>
      <c r="S75" s="6">
        <v>1</v>
      </c>
      <c r="T75">
        <f t="shared" si="11"/>
        <v>9.0539495660258828E-3</v>
      </c>
    </row>
    <row r="76" spans="1:20">
      <c r="A76" s="34" t="s">
        <v>122</v>
      </c>
      <c r="B76" s="35" t="s">
        <v>113</v>
      </c>
      <c r="C76" s="34">
        <v>52027.55975</v>
      </c>
      <c r="D76" s="34">
        <v>1.6999999999999999E-3</v>
      </c>
      <c r="E76">
        <f t="shared" si="18"/>
        <v>-6370.0019789589824</v>
      </c>
      <c r="F76">
        <f t="shared" si="19"/>
        <v>-6370</v>
      </c>
      <c r="G76">
        <f t="shared" si="23"/>
        <v>-1.8290000007255003E-3</v>
      </c>
      <c r="K76">
        <f>+G76</f>
        <v>-1.8290000007255003E-3</v>
      </c>
      <c r="O76">
        <f t="shared" ca="1" si="22"/>
        <v>2.0303853692360199E-4</v>
      </c>
      <c r="P76">
        <f t="shared" si="20"/>
        <v>8.8725172639018746E-2</v>
      </c>
      <c r="Q76" s="2">
        <f t="shared" si="21"/>
        <v>37009.05975</v>
      </c>
      <c r="R76">
        <f t="shared" si="24"/>
        <v>8.2000581824686058E-3</v>
      </c>
      <c r="S76" s="6">
        <v>1</v>
      </c>
      <c r="T76">
        <f t="shared" si="11"/>
        <v>8.2000581824686058E-3</v>
      </c>
    </row>
    <row r="77" spans="1:20">
      <c r="A77" s="34" t="s">
        <v>122</v>
      </c>
      <c r="B77" s="35" t="s">
        <v>113</v>
      </c>
      <c r="C77" s="34">
        <v>52053.438900000001</v>
      </c>
      <c r="D77" s="34" t="s">
        <v>124</v>
      </c>
      <c r="E77">
        <f t="shared" si="18"/>
        <v>-6342.001007765115</v>
      </c>
      <c r="F77">
        <f t="shared" si="19"/>
        <v>-6342</v>
      </c>
      <c r="G77">
        <f t="shared" si="23"/>
        <v>-9.3139999808045104E-4</v>
      </c>
      <c r="K77">
        <f>+G77</f>
        <v>-9.3139999808045104E-4</v>
      </c>
      <c r="O77">
        <f t="shared" ca="1" si="22"/>
        <v>2.0327198598907152E-4</v>
      </c>
      <c r="P77">
        <f t="shared" si="20"/>
        <v>8.8283752365879625E-2</v>
      </c>
      <c r="Q77" s="2">
        <f t="shared" si="21"/>
        <v>37034.938900000001</v>
      </c>
      <c r="R77">
        <f t="shared" si="24"/>
        <v>7.9593434113246105E-3</v>
      </c>
      <c r="S77" s="6">
        <v>1</v>
      </c>
      <c r="T77">
        <f t="shared" si="11"/>
        <v>7.9593434113246105E-3</v>
      </c>
    </row>
    <row r="78" spans="1:20">
      <c r="A78" s="14" t="s">
        <v>81</v>
      </c>
      <c r="B78" s="15"/>
      <c r="C78" s="25">
        <v>52200.390700000004</v>
      </c>
      <c r="D78" s="25">
        <v>2.0000000000000001E-4</v>
      </c>
      <c r="E78">
        <f t="shared" si="18"/>
        <v>-6183.0006882535836</v>
      </c>
      <c r="F78">
        <f t="shared" si="19"/>
        <v>-6183</v>
      </c>
      <c r="G78">
        <f t="shared" si="23"/>
        <v>-6.3609999779146165E-4</v>
      </c>
      <c r="J78">
        <f>+G78</f>
        <v>-6.3609999779146165E-4</v>
      </c>
      <c r="O78">
        <f t="shared" ca="1" si="22"/>
        <v>2.0459764318227328E-4</v>
      </c>
      <c r="P78">
        <f t="shared" si="20"/>
        <v>8.5783791907087001E-2</v>
      </c>
      <c r="Q78" s="2">
        <f t="shared" si="21"/>
        <v>37181.890700000004</v>
      </c>
      <c r="R78">
        <f t="shared" si="24"/>
        <v>7.468397716850878E-3</v>
      </c>
      <c r="S78" s="6">
        <v>1</v>
      </c>
      <c r="T78">
        <f t="shared" si="11"/>
        <v>7.468397716850878E-3</v>
      </c>
    </row>
    <row r="79" spans="1:20">
      <c r="A79" s="94" t="s">
        <v>378</v>
      </c>
      <c r="B79" s="95" t="s">
        <v>113</v>
      </c>
      <c r="C79" s="94">
        <v>52492.44</v>
      </c>
      <c r="D79" s="94" t="s">
        <v>123</v>
      </c>
      <c r="E79">
        <f t="shared" si="18"/>
        <v>-5867.0063825484594</v>
      </c>
      <c r="F79">
        <f t="shared" si="19"/>
        <v>-5867</v>
      </c>
      <c r="G79">
        <f t="shared" si="23"/>
        <v>-5.8988999953726307E-3</v>
      </c>
      <c r="I79">
        <f t="shared" ref="I79:I85" si="25">+G79</f>
        <v>-5.8988999953726307E-3</v>
      </c>
      <c r="O79">
        <f t="shared" ca="1" si="22"/>
        <v>2.0723228263542901E-4</v>
      </c>
      <c r="P79">
        <f t="shared" si="20"/>
        <v>8.0849019701636854E-2</v>
      </c>
      <c r="Q79" s="2">
        <f t="shared" si="21"/>
        <v>37473.94</v>
      </c>
      <c r="R79">
        <f t="shared" si="24"/>
        <v>7.5252015717588057E-3</v>
      </c>
      <c r="S79" s="6">
        <v>0.01</v>
      </c>
      <c r="T79">
        <f t="shared" si="11"/>
        <v>7.5252015717588056E-5</v>
      </c>
    </row>
    <row r="80" spans="1:20">
      <c r="A80" s="94" t="s">
        <v>378</v>
      </c>
      <c r="B80" s="95" t="s">
        <v>113</v>
      </c>
      <c r="C80" s="94">
        <v>52492.442000000003</v>
      </c>
      <c r="D80" s="94" t="s">
        <v>123</v>
      </c>
      <c r="E80">
        <f t="shared" si="18"/>
        <v>-5867.0042185692555</v>
      </c>
      <c r="F80">
        <f t="shared" si="19"/>
        <v>-5867</v>
      </c>
      <c r="G80">
        <f t="shared" ref="G80:G85" si="26">+C80-(C$7+F80*C$8)</f>
        <v>-3.898899994965177E-3</v>
      </c>
      <c r="I80">
        <f t="shared" si="25"/>
        <v>-3.898899994965177E-3</v>
      </c>
      <c r="O80">
        <f t="shared" ca="1" si="22"/>
        <v>2.0723228263542901E-4</v>
      </c>
      <c r="P80">
        <f t="shared" si="20"/>
        <v>8.0849019701636854E-2</v>
      </c>
      <c r="Q80" s="2">
        <f t="shared" si="21"/>
        <v>37473.942000000003</v>
      </c>
      <c r="R80">
        <f t="shared" si="24"/>
        <v>7.1822098929017067E-3</v>
      </c>
      <c r="S80" s="6">
        <v>0.01</v>
      </c>
      <c r="T80">
        <f t="shared" si="11"/>
        <v>7.1822098929017069E-5</v>
      </c>
    </row>
    <row r="81" spans="1:20">
      <c r="A81" s="94" t="s">
        <v>378</v>
      </c>
      <c r="B81" s="95" t="s">
        <v>113</v>
      </c>
      <c r="C81" s="94">
        <v>52492.445</v>
      </c>
      <c r="D81" s="94" t="s">
        <v>123</v>
      </c>
      <c r="E81">
        <f t="shared" si="18"/>
        <v>-5867.0009726004546</v>
      </c>
      <c r="F81">
        <f t="shared" si="19"/>
        <v>-5867</v>
      </c>
      <c r="G81">
        <f t="shared" si="26"/>
        <v>-8.988999979919754E-4</v>
      </c>
      <c r="I81">
        <f t="shared" si="25"/>
        <v>-8.988999979919754E-4</v>
      </c>
      <c r="O81">
        <f t="shared" ca="1" si="22"/>
        <v>2.0723228263542901E-4</v>
      </c>
      <c r="P81">
        <f t="shared" si="20"/>
        <v>8.0849019701636854E-2</v>
      </c>
      <c r="Q81" s="2">
        <f t="shared" si="21"/>
        <v>37473.945</v>
      </c>
      <c r="R81">
        <f t="shared" si="24"/>
        <v>6.6827223752169628E-3</v>
      </c>
      <c r="S81" s="6">
        <v>0.01</v>
      </c>
      <c r="T81">
        <f t="shared" si="11"/>
        <v>6.6827223752169627E-5</v>
      </c>
    </row>
    <row r="82" spans="1:20">
      <c r="A82" s="94" t="s">
        <v>378</v>
      </c>
      <c r="B82" s="95" t="s">
        <v>113</v>
      </c>
      <c r="C82" s="94">
        <v>52492.447</v>
      </c>
      <c r="D82" s="94" t="s">
        <v>123</v>
      </c>
      <c r="E82">
        <f t="shared" ref="E82:E93" si="27">+(C82-C$7)/C$8</f>
        <v>-5866.9988086212516</v>
      </c>
      <c r="F82">
        <f t="shared" ref="F82:F97" si="28">ROUND(2*E82,0)/2</f>
        <v>-5867</v>
      </c>
      <c r="G82">
        <f t="shared" si="26"/>
        <v>1.1011000024154782E-3</v>
      </c>
      <c r="I82">
        <f t="shared" si="25"/>
        <v>1.1011000024154782E-3</v>
      </c>
      <c r="O82">
        <f t="shared" ca="1" si="22"/>
        <v>2.0723228263542901E-4</v>
      </c>
      <c r="P82">
        <f t="shared" ref="P82:P93" si="29">+D$11+D$12*F82+D$13*F82^2</f>
        <v>8.0849019701636854E-2</v>
      </c>
      <c r="Q82" s="2">
        <f t="shared" ref="Q82:Q93" si="30">+C82-15018.5</f>
        <v>37473.947</v>
      </c>
      <c r="R82">
        <f t="shared" si="24"/>
        <v>6.3597306963534611E-3</v>
      </c>
      <c r="S82" s="6">
        <v>0.01</v>
      </c>
      <c r="T82">
        <f t="shared" si="11"/>
        <v>6.3597306963534609E-5</v>
      </c>
    </row>
    <row r="83" spans="1:20">
      <c r="A83" s="94" t="s">
        <v>378</v>
      </c>
      <c r="B83" s="95" t="s">
        <v>113</v>
      </c>
      <c r="C83" s="94">
        <v>52492.447</v>
      </c>
      <c r="D83" s="94" t="s">
        <v>123</v>
      </c>
      <c r="E83">
        <f t="shared" si="27"/>
        <v>-5866.9988086212516</v>
      </c>
      <c r="F83">
        <f t="shared" si="28"/>
        <v>-5867</v>
      </c>
      <c r="G83">
        <f t="shared" si="26"/>
        <v>1.1011000024154782E-3</v>
      </c>
      <c r="I83">
        <f t="shared" si="25"/>
        <v>1.1011000024154782E-3</v>
      </c>
      <c r="O83">
        <f t="shared" ca="1" si="22"/>
        <v>2.0723228263542901E-4</v>
      </c>
      <c r="P83">
        <f t="shared" si="29"/>
        <v>8.0849019701636854E-2</v>
      </c>
      <c r="Q83" s="2">
        <f t="shared" si="30"/>
        <v>37473.947</v>
      </c>
      <c r="R83">
        <f t="shared" si="24"/>
        <v>6.3597306963534611E-3</v>
      </c>
      <c r="S83" s="6">
        <v>0.01</v>
      </c>
      <c r="T83">
        <f t="shared" si="11"/>
        <v>6.3597306963534609E-5</v>
      </c>
    </row>
    <row r="84" spans="1:20">
      <c r="A84" s="94" t="s">
        <v>378</v>
      </c>
      <c r="B84" s="95" t="s">
        <v>113</v>
      </c>
      <c r="C84" s="94">
        <v>52858.442000000003</v>
      </c>
      <c r="D84" s="94" t="s">
        <v>123</v>
      </c>
      <c r="E84">
        <f t="shared" si="27"/>
        <v>-5470.9960244456061</v>
      </c>
      <c r="F84">
        <f t="shared" si="28"/>
        <v>-5471</v>
      </c>
      <c r="G84">
        <f t="shared" si="26"/>
        <v>3.6743000018759631E-3</v>
      </c>
      <c r="I84">
        <f t="shared" si="25"/>
        <v>3.6743000018759631E-3</v>
      </c>
      <c r="O84">
        <f t="shared" ca="1" si="22"/>
        <v>2.1053391941849761E-4</v>
      </c>
      <c r="P84">
        <f t="shared" si="29"/>
        <v>7.4728246103901372E-2</v>
      </c>
      <c r="Q84" s="2">
        <f t="shared" si="30"/>
        <v>37839.942000000003</v>
      </c>
      <c r="R84">
        <f t="shared" si="24"/>
        <v>5.0486632566695321E-3</v>
      </c>
      <c r="S84" s="6">
        <v>0.01</v>
      </c>
      <c r="T84">
        <f t="shared" si="11"/>
        <v>5.0486632566695324E-5</v>
      </c>
    </row>
    <row r="85" spans="1:20">
      <c r="A85" s="94" t="s">
        <v>378</v>
      </c>
      <c r="B85" s="95" t="s">
        <v>113</v>
      </c>
      <c r="C85" s="94">
        <v>53212.417000000001</v>
      </c>
      <c r="D85" s="94" t="s">
        <v>123</v>
      </c>
      <c r="E85">
        <f t="shared" si="27"/>
        <v>-5087.9987552791627</v>
      </c>
      <c r="F85">
        <f t="shared" si="28"/>
        <v>-5088</v>
      </c>
      <c r="G85">
        <f t="shared" si="26"/>
        <v>1.1503999994602054E-3</v>
      </c>
      <c r="I85">
        <f t="shared" si="25"/>
        <v>1.1503999994602054E-3</v>
      </c>
      <c r="O85">
        <f t="shared" ca="1" si="22"/>
        <v>2.1372716913545532E-4</v>
      </c>
      <c r="P85">
        <f t="shared" si="29"/>
        <v>6.8875398512639963E-2</v>
      </c>
      <c r="Q85" s="2">
        <f t="shared" si="30"/>
        <v>38193.917000000001</v>
      </c>
      <c r="R85">
        <f t="shared" si="24"/>
        <v>4.5866754236102E-3</v>
      </c>
      <c r="S85" s="6">
        <v>0.01</v>
      </c>
      <c r="T85">
        <f t="shared" ref="T85:T97" si="31">+S85*R85</f>
        <v>4.5866754236101998E-5</v>
      </c>
    </row>
    <row r="86" spans="1:20">
      <c r="A86" s="94" t="s">
        <v>459</v>
      </c>
      <c r="B86" s="95" t="s">
        <v>113</v>
      </c>
      <c r="C86" s="94">
        <v>53613.5285</v>
      </c>
      <c r="D86" s="94" t="s">
        <v>123</v>
      </c>
      <c r="E86">
        <f t="shared" si="27"/>
        <v>-4654.0002832648788</v>
      </c>
      <c r="F86">
        <f t="shared" si="28"/>
        <v>-4654</v>
      </c>
      <c r="G86">
        <f t="shared" ref="G86:G93" si="32">+C86-(C$7+F86*C$8)</f>
        <v>-2.6179999986197799E-4</v>
      </c>
      <c r="K86">
        <f>+G86</f>
        <v>-2.6179999986197799E-4</v>
      </c>
      <c r="O86">
        <f t="shared" ca="1" si="22"/>
        <v>2.1734562965023251E-4</v>
      </c>
      <c r="P86">
        <f t="shared" si="29"/>
        <v>6.2322805103823639E-2</v>
      </c>
      <c r="Q86" s="2">
        <f t="shared" si="30"/>
        <v>38595.0285</v>
      </c>
      <c r="R86">
        <f t="shared" si="24"/>
        <v>3.9168327959842719E-3</v>
      </c>
      <c r="S86" s="6">
        <v>1</v>
      </c>
      <c r="T86">
        <f t="shared" si="31"/>
        <v>3.9168327959842719E-3</v>
      </c>
    </row>
    <row r="87" spans="1:20">
      <c r="A87" s="16" t="s">
        <v>112</v>
      </c>
      <c r="B87" t="s">
        <v>113</v>
      </c>
      <c r="C87" s="25">
        <v>53977.672299999998</v>
      </c>
      <c r="D87" s="25">
        <v>1E-4</v>
      </c>
      <c r="E87">
        <f t="shared" si="27"/>
        <v>-4260.0004782394071</v>
      </c>
      <c r="F87">
        <f t="shared" si="28"/>
        <v>-4260</v>
      </c>
      <c r="G87">
        <f t="shared" si="32"/>
        <v>-4.4200000411365181E-4</v>
      </c>
      <c r="J87">
        <f>+G87</f>
        <v>-4.4200000411365181E-4</v>
      </c>
      <c r="O87">
        <f t="shared" ca="1" si="22"/>
        <v>2.2063059150005326E-4</v>
      </c>
      <c r="P87">
        <f t="shared" si="29"/>
        <v>5.644738778113477E-2</v>
      </c>
      <c r="Q87" s="2">
        <f t="shared" si="30"/>
        <v>38959.172299999998</v>
      </c>
      <c r="R87">
        <f t="shared" si="24"/>
        <v>3.2364024425803723E-3</v>
      </c>
      <c r="S87" s="6">
        <v>1</v>
      </c>
      <c r="T87">
        <f t="shared" si="31"/>
        <v>3.2364024425803723E-3</v>
      </c>
    </row>
    <row r="88" spans="1:20">
      <c r="A88" s="28" t="s">
        <v>117</v>
      </c>
      <c r="B88" s="29" t="s">
        <v>113</v>
      </c>
      <c r="C88" s="30">
        <v>53977.672300000209</v>
      </c>
      <c r="D88" s="30">
        <v>1E-4</v>
      </c>
      <c r="E88">
        <f t="shared" si="27"/>
        <v>-4260.0004782391788</v>
      </c>
      <c r="F88">
        <f t="shared" si="28"/>
        <v>-4260</v>
      </c>
      <c r="G88">
        <f t="shared" si="32"/>
        <v>-4.41999793110881E-4</v>
      </c>
      <c r="K88">
        <f>+G88</f>
        <v>-4.41999793110881E-4</v>
      </c>
      <c r="O88">
        <f t="shared" ca="1" si="22"/>
        <v>2.2063059150005326E-4</v>
      </c>
      <c r="P88">
        <f t="shared" si="29"/>
        <v>5.644738778113477E-2</v>
      </c>
      <c r="Q88" s="2">
        <f t="shared" si="30"/>
        <v>38959.172300000209</v>
      </c>
      <c r="R88">
        <f t="shared" si="24"/>
        <v>3.2364024185727353E-3</v>
      </c>
      <c r="S88" s="6">
        <v>1</v>
      </c>
      <c r="T88">
        <f t="shared" si="31"/>
        <v>3.2364024185727353E-3</v>
      </c>
    </row>
    <row r="89" spans="1:20">
      <c r="A89" s="74" t="s">
        <v>117</v>
      </c>
      <c r="B89" s="75" t="s">
        <v>113</v>
      </c>
      <c r="C89" s="74">
        <v>53977.672300000209</v>
      </c>
      <c r="D89" s="74">
        <v>1E-4</v>
      </c>
      <c r="E89">
        <f t="shared" si="27"/>
        <v>-4260.0004782391788</v>
      </c>
      <c r="F89">
        <f t="shared" si="28"/>
        <v>-4260</v>
      </c>
      <c r="G89">
        <f t="shared" si="32"/>
        <v>-4.41999793110881E-4</v>
      </c>
      <c r="K89">
        <f>+G89</f>
        <v>-4.41999793110881E-4</v>
      </c>
      <c r="O89">
        <f t="shared" ca="1" si="22"/>
        <v>2.2063059150005326E-4</v>
      </c>
      <c r="P89">
        <f t="shared" si="29"/>
        <v>5.644738778113477E-2</v>
      </c>
      <c r="Q89" s="2">
        <f t="shared" si="30"/>
        <v>38959.172300000209</v>
      </c>
      <c r="R89">
        <f t="shared" si="24"/>
        <v>3.2364024185727353E-3</v>
      </c>
      <c r="S89" s="6">
        <v>1</v>
      </c>
      <c r="T89">
        <f t="shared" si="31"/>
        <v>3.2364024185727353E-3</v>
      </c>
    </row>
    <row r="90" spans="1:20">
      <c r="A90" s="74" t="s">
        <v>197</v>
      </c>
      <c r="B90" s="75" t="s">
        <v>113</v>
      </c>
      <c r="C90" s="74">
        <v>54942.562899999997</v>
      </c>
      <c r="D90" s="74">
        <v>2.0000000000000001E-4</v>
      </c>
      <c r="E90">
        <f t="shared" si="27"/>
        <v>-3215.9988825211444</v>
      </c>
      <c r="F90">
        <f t="shared" si="28"/>
        <v>-3216</v>
      </c>
      <c r="G90">
        <f t="shared" si="32"/>
        <v>1.0327999989385717E-3</v>
      </c>
      <c r="J90">
        <f>+G90</f>
        <v>1.0327999989385717E-3</v>
      </c>
      <c r="O90">
        <f t="shared" ca="1" si="22"/>
        <v>2.2933490665541588E-4</v>
      </c>
      <c r="P90">
        <f t="shared" si="29"/>
        <v>4.1216110858419509E-2</v>
      </c>
      <c r="Q90" s="2">
        <f t="shared" si="30"/>
        <v>39924.062899999997</v>
      </c>
      <c r="R90">
        <f t="shared" si="24"/>
        <v>1.6146984716296786E-3</v>
      </c>
      <c r="S90" s="6">
        <v>1</v>
      </c>
      <c r="T90">
        <f t="shared" si="31"/>
        <v>1.6146984716296786E-3</v>
      </c>
    </row>
    <row r="91" spans="1:20">
      <c r="A91" s="74" t="s">
        <v>198</v>
      </c>
      <c r="B91" s="75" t="s">
        <v>199</v>
      </c>
      <c r="C91" s="74">
        <v>55083.507700000002</v>
      </c>
      <c r="D91" s="74">
        <v>6.9999999999999999E-4</v>
      </c>
      <c r="E91">
        <f t="shared" si="27"/>
        <v>-3063.4980745454045</v>
      </c>
      <c r="F91">
        <f t="shared" si="28"/>
        <v>-3063.5</v>
      </c>
      <c r="G91">
        <f t="shared" si="32"/>
        <v>1.7795500025385991E-3</v>
      </c>
      <c r="J91">
        <f>+G91</f>
        <v>1.7795500025385991E-3</v>
      </c>
      <c r="O91">
        <f t="shared" ca="1" si="22"/>
        <v>2.3060637031556224E-4</v>
      </c>
      <c r="P91">
        <f t="shared" si="29"/>
        <v>3.9032205654481601E-2</v>
      </c>
      <c r="Q91" s="2">
        <f t="shared" si="30"/>
        <v>40065.007700000002</v>
      </c>
      <c r="R91">
        <f t="shared" si="24"/>
        <v>1.3877603531222409E-3</v>
      </c>
      <c r="S91" s="6">
        <v>1</v>
      </c>
      <c r="T91">
        <f t="shared" si="31"/>
        <v>1.3877603531222409E-3</v>
      </c>
    </row>
    <row r="92" spans="1:20">
      <c r="A92" s="74" t="s">
        <v>198</v>
      </c>
      <c r="B92" s="75" t="s">
        <v>113</v>
      </c>
      <c r="C92" s="74">
        <v>55370.47</v>
      </c>
      <c r="D92" s="74">
        <v>1.6999999999999999E-3</v>
      </c>
      <c r="E92">
        <f t="shared" si="27"/>
        <v>-2753.0078499427577</v>
      </c>
      <c r="F92">
        <f t="shared" si="28"/>
        <v>-2753</v>
      </c>
      <c r="G92">
        <f t="shared" si="32"/>
        <v>-7.2550999975646846E-3</v>
      </c>
      <c r="J92">
        <f>+G92</f>
        <v>-7.2550999975646846E-3</v>
      </c>
      <c r="O92">
        <f t="shared" ca="1" si="22"/>
        <v>2.3319515370228647E-4</v>
      </c>
      <c r="P92">
        <f t="shared" si="29"/>
        <v>3.4617910907368765E-2</v>
      </c>
      <c r="Q92" s="2">
        <f t="shared" si="30"/>
        <v>40351.97</v>
      </c>
      <c r="R92">
        <f t="shared" si="24"/>
        <v>1.7533490422446756E-3</v>
      </c>
      <c r="S92" s="6">
        <v>1</v>
      </c>
      <c r="T92">
        <f t="shared" si="31"/>
        <v>1.7533490422446756E-3</v>
      </c>
    </row>
    <row r="93" spans="1:20">
      <c r="A93" s="74" t="s">
        <v>200</v>
      </c>
      <c r="B93" s="75" t="s">
        <v>113</v>
      </c>
      <c r="C93" s="74">
        <v>55661.608399999997</v>
      </c>
      <c r="D93" s="74">
        <v>1E-4</v>
      </c>
      <c r="E93">
        <f t="shared" si="27"/>
        <v>-2437.9991285655797</v>
      </c>
      <c r="F93">
        <f t="shared" si="28"/>
        <v>-2438</v>
      </c>
      <c r="G93">
        <f t="shared" si="32"/>
        <v>8.0539999908069149E-4</v>
      </c>
      <c r="J93">
        <f>+G93</f>
        <v>8.0539999908069149E-4</v>
      </c>
      <c r="O93">
        <f t="shared" ca="1" si="22"/>
        <v>2.3582145568881829E-4</v>
      </c>
      <c r="P93">
        <f t="shared" si="29"/>
        <v>3.0183881520678139E-2</v>
      </c>
      <c r="Q93" s="2">
        <f t="shared" si="30"/>
        <v>40643.108399999997</v>
      </c>
      <c r="R93">
        <f t="shared" si="24"/>
        <v>8.630951765148427E-4</v>
      </c>
      <c r="S93" s="6">
        <v>1</v>
      </c>
      <c r="T93">
        <f t="shared" si="31"/>
        <v>8.630951765148427E-4</v>
      </c>
    </row>
    <row r="94" spans="1:20">
      <c r="A94" s="96" t="s">
        <v>460</v>
      </c>
      <c r="B94" s="6"/>
      <c r="C94" s="104">
        <v>57901.926399999902</v>
      </c>
      <c r="D94" s="25">
        <v>2.0000000000000001E-4</v>
      </c>
      <c r="E94">
        <f>+(C94-C$7)/C$8</f>
        <v>-13.998348667577778</v>
      </c>
      <c r="F94">
        <f t="shared" si="28"/>
        <v>-14</v>
      </c>
      <c r="G94">
        <f>+C94-(C$7+F94*C$8)</f>
        <v>1.5261998996720649E-3</v>
      </c>
      <c r="K94">
        <f>+G94</f>
        <v>1.5261998996720649E-3</v>
      </c>
      <c r="O94">
        <f ca="1">+C$11+C$12*F94</f>
        <v>2.5603147478517747E-4</v>
      </c>
      <c r="P94">
        <f>+D$11+D$12*F94+D$13*F94^2</f>
        <v>-2.4462685649012071E-3</v>
      </c>
      <c r="Q94" s="2">
        <f>+C94-15018.5</f>
        <v>42883.426399999902</v>
      </c>
      <c r="R94">
        <f t="shared" si="24"/>
        <v>1.5780505702029129E-5</v>
      </c>
      <c r="S94" s="6">
        <v>1</v>
      </c>
      <c r="T94">
        <f t="shared" si="31"/>
        <v>1.5780505702029129E-5</v>
      </c>
    </row>
    <row r="95" spans="1:20">
      <c r="A95" s="96" t="s">
        <v>460</v>
      </c>
      <c r="B95" s="6"/>
      <c r="C95" s="104">
        <v>57908.858999999997</v>
      </c>
      <c r="D95" s="25">
        <v>5.9999999999999995E-4</v>
      </c>
      <c r="E95">
        <f>+(C95-C$7)/C$8</f>
        <v>-6.497347556596611</v>
      </c>
      <c r="F95">
        <f t="shared" si="28"/>
        <v>-6.5</v>
      </c>
      <c r="G95">
        <f>+C95-(C$7+F95*C$8)</f>
        <v>2.451449996442534E-3</v>
      </c>
      <c r="K95">
        <f>+G95</f>
        <v>2.451449996442534E-3</v>
      </c>
      <c r="O95">
        <f ca="1">+C$11+C$12*F95</f>
        <v>2.5609400578485681E-4</v>
      </c>
      <c r="P95">
        <f>+D$11+D$12*F95+D$13*F95^2</f>
        <v>-2.5431335155337029E-3</v>
      </c>
      <c r="Q95" s="2">
        <f>+C95-15018.5</f>
        <v>42890.358999999997</v>
      </c>
      <c r="R95">
        <f t="shared" si="24"/>
        <v>2.494586445810488E-5</v>
      </c>
      <c r="S95" s="6">
        <v>1</v>
      </c>
      <c r="T95">
        <f t="shared" si="31"/>
        <v>2.494586445810488E-5</v>
      </c>
    </row>
    <row r="96" spans="1:20">
      <c r="A96" s="96" t="s">
        <v>460</v>
      </c>
      <c r="B96" s="6"/>
      <c r="C96" s="104">
        <v>57913.939700000003</v>
      </c>
      <c r="D96" s="25">
        <v>4.0000000000000002E-4</v>
      </c>
      <c r="E96">
        <f>+(C96-C$7)/C$8</f>
        <v>-1.0000829886010947</v>
      </c>
      <c r="F96">
        <f t="shared" si="28"/>
        <v>-1</v>
      </c>
      <c r="G96">
        <f>+C96-(C$7+F96*C$8)</f>
        <v>-7.6700001955032349E-5</v>
      </c>
      <c r="K96">
        <f>+G96</f>
        <v>-7.6700001955032349E-5</v>
      </c>
      <c r="O96">
        <f ca="1">+C$11+C$12*F96</f>
        <v>2.5613986185128832E-4</v>
      </c>
      <c r="P96">
        <f>+D$11+D$12*F96+D$13*F96^2</f>
        <v>-2.6141517584283114E-3</v>
      </c>
      <c r="Q96" s="2">
        <f>+C96-15018.5</f>
        <v>42895.439700000003</v>
      </c>
      <c r="R96">
        <f t="shared" si="24"/>
        <v>6.4386614164293285E-6</v>
      </c>
      <c r="S96" s="6">
        <v>1</v>
      </c>
      <c r="T96">
        <f t="shared" si="31"/>
        <v>6.4386614164293285E-6</v>
      </c>
    </row>
    <row r="97" spans="1:20">
      <c r="A97" s="96" t="s">
        <v>460</v>
      </c>
      <c r="B97" s="6"/>
      <c r="C97" s="104">
        <v>57914.863899999902</v>
      </c>
      <c r="D97" s="25">
        <v>8.9999999999999998E-4</v>
      </c>
      <c r="E97">
        <f>+(C97-C$7)/C$8</f>
        <v>-1.0819906762488472E-4</v>
      </c>
      <c r="F97">
        <f t="shared" si="28"/>
        <v>0</v>
      </c>
      <c r="G97">
        <f>+C97-(C$7+F97*C$8)</f>
        <v>-1.0000009933719411E-4</v>
      </c>
      <c r="K97">
        <f>+G97</f>
        <v>-1.0000009933719411E-4</v>
      </c>
      <c r="O97">
        <f ca="1">+C$11+C$12*F97</f>
        <v>2.5614819931791221E-4</v>
      </c>
      <c r="P97">
        <f>+D$11+D$12*F97+D$13*F97^2</f>
        <v>-2.6270627067513409E-3</v>
      </c>
      <c r="Q97" s="2">
        <f>+C97-15018.5</f>
        <v>42896.363899999902</v>
      </c>
      <c r="R97">
        <f t="shared" si="24"/>
        <v>6.3860454217907864E-6</v>
      </c>
      <c r="S97" s="6">
        <v>1</v>
      </c>
      <c r="T97">
        <f t="shared" si="31"/>
        <v>6.3860454217907864E-6</v>
      </c>
    </row>
    <row r="98" spans="1:20">
      <c r="A98" s="119" t="s">
        <v>478</v>
      </c>
      <c r="B98" s="120" t="s">
        <v>113</v>
      </c>
      <c r="C98" s="121">
        <v>60149.637000000002</v>
      </c>
      <c r="D98" s="121">
        <v>5.9999999999999995E-4</v>
      </c>
      <c r="E98">
        <f>+(C98-C$7)/C$8</f>
        <v>2418.0011475581723</v>
      </c>
      <c r="F98">
        <f t="shared" ref="F98" si="33">ROUND(2*E98,0)/2</f>
        <v>2418</v>
      </c>
      <c r="G98">
        <f>+C98-(C$7+F98*C$8)</f>
        <v>1.0605999996187165E-3</v>
      </c>
      <c r="K98">
        <f>+G98</f>
        <v>1.0605999996187165E-3</v>
      </c>
      <c r="O98">
        <f ca="1">+C$11+C$12*F98</f>
        <v>2.763081936145279E-4</v>
      </c>
      <c r="P98">
        <f>+D$11+D$12*F98+D$13*F98^2</f>
        <v>-3.2532400011759249E-2</v>
      </c>
      <c r="Q98" s="2">
        <f>+C98-15018.5</f>
        <v>45131.137000000002</v>
      </c>
      <c r="R98">
        <f t="shared" ref="R98" si="34">+(P98-G98)^2</f>
        <v>1.1284896497644401E-3</v>
      </c>
      <c r="S98" s="6">
        <v>1</v>
      </c>
      <c r="T98">
        <f t="shared" ref="T98" si="35">+S98*R98</f>
        <v>1.1284896497644401E-3</v>
      </c>
    </row>
    <row r="99" spans="1:20">
      <c r="B99" s="6"/>
      <c r="C99" s="25"/>
      <c r="D99" s="25"/>
    </row>
    <row r="100" spans="1:20">
      <c r="B100" s="6"/>
      <c r="C100" s="25"/>
      <c r="D100" s="25"/>
    </row>
    <row r="101" spans="1:20">
      <c r="B101" s="6"/>
      <c r="C101" s="25"/>
      <c r="D101" s="25"/>
    </row>
    <row r="102" spans="1:20">
      <c r="B102" s="6"/>
      <c r="C102" s="25"/>
      <c r="D102" s="25"/>
    </row>
    <row r="103" spans="1:20">
      <c r="B103" s="6"/>
      <c r="C103" s="25"/>
      <c r="D103" s="25"/>
    </row>
    <row r="104" spans="1:20">
      <c r="B104" s="6"/>
      <c r="C104" s="25"/>
      <c r="D104" s="25"/>
    </row>
    <row r="105" spans="1:20">
      <c r="B105" s="6"/>
      <c r="C105" s="25"/>
      <c r="D105" s="25"/>
    </row>
    <row r="106" spans="1:20">
      <c r="B106" s="6"/>
      <c r="C106" s="25"/>
      <c r="D106" s="25"/>
    </row>
    <row r="107" spans="1:20">
      <c r="B107" s="6"/>
      <c r="C107" s="25"/>
      <c r="D107" s="25"/>
    </row>
    <row r="108" spans="1:20">
      <c r="B108" s="6"/>
      <c r="C108" s="25"/>
      <c r="D108" s="25"/>
    </row>
    <row r="109" spans="1:20">
      <c r="B109" s="6"/>
      <c r="C109" s="25"/>
      <c r="D109" s="25"/>
    </row>
    <row r="110" spans="1:20">
      <c r="B110" s="6"/>
      <c r="C110" s="25"/>
      <c r="D110" s="25"/>
    </row>
    <row r="111" spans="1:20">
      <c r="B111" s="6"/>
      <c r="C111" s="25"/>
      <c r="D111" s="25"/>
    </row>
    <row r="112" spans="1:20">
      <c r="B112" s="6"/>
      <c r="C112" s="25"/>
      <c r="D112" s="25"/>
    </row>
    <row r="113" spans="2:4">
      <c r="B113" s="6"/>
      <c r="C113" s="25"/>
      <c r="D113" s="25"/>
    </row>
    <row r="114" spans="2:4">
      <c r="B114" s="6"/>
      <c r="C114" s="25"/>
      <c r="D114" s="25"/>
    </row>
    <row r="115" spans="2:4">
      <c r="B115" s="6"/>
      <c r="C115" s="25"/>
      <c r="D115" s="25"/>
    </row>
    <row r="116" spans="2:4">
      <c r="B116" s="6"/>
      <c r="C116" s="25"/>
      <c r="D116" s="25"/>
    </row>
    <row r="117" spans="2:4">
      <c r="B117" s="6"/>
      <c r="C117" s="25"/>
      <c r="D117" s="25"/>
    </row>
    <row r="118" spans="2:4">
      <c r="B118" s="6"/>
      <c r="C118" s="25"/>
      <c r="D118" s="25"/>
    </row>
    <row r="119" spans="2:4">
      <c r="B119" s="6"/>
      <c r="C119" s="25"/>
      <c r="D119" s="25"/>
    </row>
    <row r="120" spans="2:4">
      <c r="B120" s="6"/>
      <c r="C120" s="25"/>
      <c r="D120" s="25"/>
    </row>
    <row r="121" spans="2:4">
      <c r="B121" s="6"/>
      <c r="C121" s="25"/>
      <c r="D121" s="25"/>
    </row>
    <row r="122" spans="2:4">
      <c r="B122" s="6"/>
      <c r="C122" s="25"/>
      <c r="D122" s="25"/>
    </row>
    <row r="123" spans="2:4">
      <c r="B123" s="6"/>
      <c r="C123" s="25"/>
      <c r="D123" s="25"/>
    </row>
    <row r="124" spans="2:4">
      <c r="B124" s="6"/>
      <c r="C124" s="25"/>
      <c r="D124" s="25"/>
    </row>
    <row r="125" spans="2:4">
      <c r="B125" s="6"/>
      <c r="C125" s="25"/>
      <c r="D125" s="25"/>
    </row>
    <row r="126" spans="2:4">
      <c r="B126" s="6"/>
      <c r="C126" s="25"/>
      <c r="D126" s="25"/>
    </row>
    <row r="127" spans="2:4">
      <c r="B127" s="6"/>
      <c r="C127" s="25"/>
      <c r="D127" s="25"/>
    </row>
    <row r="128" spans="2:4">
      <c r="B128" s="6"/>
      <c r="C128" s="25"/>
      <c r="D128" s="25"/>
    </row>
    <row r="129" spans="2:4">
      <c r="B129" s="6"/>
      <c r="C129" s="25"/>
      <c r="D129" s="25"/>
    </row>
    <row r="130" spans="2:4">
      <c r="B130" s="6"/>
      <c r="C130" s="25"/>
      <c r="D130" s="25"/>
    </row>
    <row r="131" spans="2:4">
      <c r="B131" s="6"/>
      <c r="C131" s="25"/>
      <c r="D131" s="25"/>
    </row>
    <row r="132" spans="2:4">
      <c r="B132" s="6"/>
      <c r="C132" s="25"/>
      <c r="D132" s="25"/>
    </row>
    <row r="133" spans="2:4">
      <c r="B133" s="6"/>
      <c r="C133" s="25"/>
      <c r="D133" s="25"/>
    </row>
    <row r="134" spans="2:4">
      <c r="B134" s="6"/>
      <c r="C134" s="25"/>
      <c r="D134" s="25"/>
    </row>
    <row r="135" spans="2:4">
      <c r="B135" s="6"/>
      <c r="C135" s="25"/>
      <c r="D135" s="25"/>
    </row>
    <row r="136" spans="2:4">
      <c r="B136" s="6"/>
      <c r="C136" s="25"/>
      <c r="D136" s="25"/>
    </row>
    <row r="137" spans="2:4">
      <c r="B137" s="6"/>
      <c r="C137" s="25"/>
      <c r="D137" s="25"/>
    </row>
    <row r="138" spans="2:4">
      <c r="B138" s="6"/>
      <c r="C138" s="25"/>
      <c r="D138" s="25"/>
    </row>
    <row r="139" spans="2:4">
      <c r="B139" s="6"/>
      <c r="C139" s="25"/>
      <c r="D139" s="25"/>
    </row>
    <row r="140" spans="2:4">
      <c r="B140" s="6"/>
      <c r="C140" s="25"/>
      <c r="D140" s="25"/>
    </row>
    <row r="141" spans="2:4">
      <c r="B141" s="6"/>
      <c r="C141" s="25"/>
      <c r="D141" s="25"/>
    </row>
    <row r="142" spans="2:4">
      <c r="B142" s="6"/>
      <c r="C142" s="25"/>
      <c r="D142" s="25"/>
    </row>
    <row r="143" spans="2:4">
      <c r="B143" s="6"/>
      <c r="C143" s="25"/>
      <c r="D143" s="25"/>
    </row>
    <row r="144" spans="2:4">
      <c r="B144" s="6"/>
      <c r="C144" s="25"/>
      <c r="D144" s="25"/>
    </row>
    <row r="145" spans="2:4">
      <c r="B145" s="6"/>
      <c r="C145" s="25"/>
      <c r="D145" s="25"/>
    </row>
    <row r="146" spans="2:4">
      <c r="C146" s="25"/>
      <c r="D146" s="25"/>
    </row>
    <row r="147" spans="2:4">
      <c r="C147" s="25"/>
      <c r="D147" s="25"/>
    </row>
    <row r="148" spans="2:4">
      <c r="C148" s="25"/>
      <c r="D148" s="25"/>
    </row>
    <row r="149" spans="2:4">
      <c r="C149" s="25"/>
      <c r="D149" s="25"/>
    </row>
    <row r="150" spans="2:4">
      <c r="C150" s="25"/>
      <c r="D150" s="25"/>
    </row>
    <row r="151" spans="2:4">
      <c r="C151" s="25"/>
      <c r="D151" s="25"/>
    </row>
    <row r="152" spans="2:4">
      <c r="C152" s="25"/>
      <c r="D152" s="25"/>
    </row>
    <row r="153" spans="2:4">
      <c r="C153" s="25"/>
      <c r="D153" s="25"/>
    </row>
    <row r="154" spans="2:4">
      <c r="C154" s="25"/>
      <c r="D154" s="25"/>
    </row>
    <row r="155" spans="2:4">
      <c r="C155" s="25"/>
      <c r="D155" s="25"/>
    </row>
    <row r="156" spans="2:4">
      <c r="C156" s="25"/>
      <c r="D156" s="25"/>
    </row>
    <row r="157" spans="2:4">
      <c r="C157" s="25"/>
      <c r="D157" s="25"/>
    </row>
    <row r="158" spans="2:4">
      <c r="C158" s="25"/>
      <c r="D158" s="25"/>
    </row>
    <row r="159" spans="2:4">
      <c r="C159" s="25"/>
      <c r="D159" s="25"/>
    </row>
    <row r="160" spans="2:4">
      <c r="C160" s="25"/>
      <c r="D160" s="25"/>
    </row>
    <row r="161" spans="3:4">
      <c r="C161" s="25"/>
      <c r="D161" s="25"/>
    </row>
    <row r="162" spans="3:4">
      <c r="C162" s="25"/>
      <c r="D162" s="25"/>
    </row>
    <row r="163" spans="3:4">
      <c r="C163" s="25"/>
      <c r="D163" s="25"/>
    </row>
    <row r="164" spans="3:4">
      <c r="C164" s="25"/>
      <c r="D164" s="25"/>
    </row>
    <row r="165" spans="3:4">
      <c r="C165" s="25"/>
      <c r="D165" s="25"/>
    </row>
    <row r="166" spans="3:4">
      <c r="C166" s="25"/>
      <c r="D166" s="25"/>
    </row>
    <row r="167" spans="3:4">
      <c r="C167" s="25"/>
      <c r="D167" s="25"/>
    </row>
    <row r="168" spans="3:4">
      <c r="C168" s="25"/>
      <c r="D168" s="25"/>
    </row>
    <row r="169" spans="3:4">
      <c r="C169" s="25"/>
      <c r="D169" s="25"/>
    </row>
    <row r="170" spans="3:4">
      <c r="C170" s="25"/>
      <c r="D170" s="25"/>
    </row>
    <row r="171" spans="3:4">
      <c r="C171" s="25"/>
      <c r="D171" s="25"/>
    </row>
    <row r="172" spans="3:4">
      <c r="C172" s="25"/>
      <c r="D172" s="25"/>
    </row>
    <row r="173" spans="3:4">
      <c r="C173" s="25"/>
      <c r="D173" s="25"/>
    </row>
    <row r="174" spans="3:4">
      <c r="C174" s="25"/>
      <c r="D174" s="25"/>
    </row>
    <row r="175" spans="3:4">
      <c r="C175" s="25"/>
      <c r="D175" s="25"/>
    </row>
    <row r="176" spans="3:4">
      <c r="C176" s="25"/>
      <c r="D176" s="25"/>
    </row>
    <row r="177" spans="3:4">
      <c r="C177" s="25"/>
      <c r="D177" s="25"/>
    </row>
    <row r="178" spans="3:4">
      <c r="C178" s="25"/>
      <c r="D178" s="25"/>
    </row>
    <row r="179" spans="3:4">
      <c r="C179" s="25"/>
      <c r="D179" s="25"/>
    </row>
    <row r="180" spans="3:4">
      <c r="C180" s="25"/>
      <c r="D180" s="25"/>
    </row>
    <row r="181" spans="3:4">
      <c r="C181" s="25"/>
      <c r="D181" s="25"/>
    </row>
    <row r="182" spans="3:4">
      <c r="C182" s="25"/>
      <c r="D182" s="25"/>
    </row>
    <row r="183" spans="3:4">
      <c r="C183" s="25"/>
      <c r="D183" s="25"/>
    </row>
    <row r="184" spans="3:4">
      <c r="C184" s="25"/>
      <c r="D184" s="25"/>
    </row>
    <row r="185" spans="3:4">
      <c r="C185" s="25"/>
      <c r="D185" s="25"/>
    </row>
    <row r="186" spans="3:4">
      <c r="C186" s="25"/>
      <c r="D186" s="25"/>
    </row>
    <row r="187" spans="3:4">
      <c r="C187" s="25"/>
      <c r="D187" s="25"/>
    </row>
    <row r="188" spans="3:4">
      <c r="C188" s="25"/>
      <c r="D188" s="25"/>
    </row>
    <row r="189" spans="3:4">
      <c r="C189" s="25"/>
      <c r="D189" s="25"/>
    </row>
    <row r="190" spans="3:4">
      <c r="C190" s="25"/>
      <c r="D190" s="25"/>
    </row>
    <row r="191" spans="3:4">
      <c r="C191" s="25"/>
      <c r="D191" s="25"/>
    </row>
    <row r="192" spans="3:4">
      <c r="C192" s="25"/>
      <c r="D192" s="25"/>
    </row>
    <row r="193" spans="3:4">
      <c r="C193" s="25"/>
      <c r="D193" s="25"/>
    </row>
    <row r="194" spans="3:4">
      <c r="C194" s="25"/>
      <c r="D194" s="25"/>
    </row>
    <row r="195" spans="3:4">
      <c r="C195" s="25"/>
      <c r="D195" s="25"/>
    </row>
    <row r="196" spans="3:4">
      <c r="C196" s="25"/>
      <c r="D196" s="25"/>
    </row>
    <row r="197" spans="3:4">
      <c r="C197" s="25"/>
      <c r="D197" s="25"/>
    </row>
    <row r="198" spans="3:4">
      <c r="C198" s="25"/>
      <c r="D198" s="25"/>
    </row>
    <row r="199" spans="3:4">
      <c r="C199" s="25"/>
      <c r="D199" s="25"/>
    </row>
    <row r="200" spans="3:4">
      <c r="C200" s="25"/>
      <c r="D200" s="25"/>
    </row>
    <row r="201" spans="3:4">
      <c r="C201" s="25"/>
      <c r="D201" s="25"/>
    </row>
    <row r="202" spans="3:4">
      <c r="C202" s="25"/>
      <c r="D202" s="25"/>
    </row>
    <row r="203" spans="3:4">
      <c r="C203" s="25"/>
      <c r="D203" s="25"/>
    </row>
    <row r="204" spans="3:4">
      <c r="C204" s="25"/>
      <c r="D204" s="25"/>
    </row>
    <row r="205" spans="3:4">
      <c r="C205" s="25"/>
      <c r="D205" s="25"/>
    </row>
    <row r="206" spans="3:4">
      <c r="C206" s="25"/>
      <c r="D206" s="25"/>
    </row>
    <row r="207" spans="3:4">
      <c r="C207" s="25"/>
      <c r="D207" s="25"/>
    </row>
    <row r="208" spans="3:4">
      <c r="C208" s="25"/>
      <c r="D208" s="25"/>
    </row>
    <row r="209" spans="3:4">
      <c r="C209" s="25"/>
      <c r="D209" s="25"/>
    </row>
    <row r="210" spans="3:4">
      <c r="C210" s="25"/>
      <c r="D210" s="25"/>
    </row>
    <row r="211" spans="3:4">
      <c r="C211" s="25"/>
      <c r="D211" s="25"/>
    </row>
    <row r="212" spans="3:4">
      <c r="C212" s="25"/>
      <c r="D212" s="25"/>
    </row>
    <row r="213" spans="3:4">
      <c r="C213" s="25"/>
      <c r="D213" s="25"/>
    </row>
    <row r="214" spans="3:4">
      <c r="C214" s="25"/>
      <c r="D214" s="25"/>
    </row>
    <row r="215" spans="3:4">
      <c r="C215" s="25"/>
      <c r="D215" s="25"/>
    </row>
    <row r="216" spans="3:4">
      <c r="C216" s="25"/>
      <c r="D216" s="25"/>
    </row>
    <row r="217" spans="3:4">
      <c r="C217" s="25"/>
      <c r="D217" s="25"/>
    </row>
    <row r="218" spans="3:4">
      <c r="C218" s="25"/>
      <c r="D218" s="25"/>
    </row>
    <row r="219" spans="3:4">
      <c r="C219" s="25"/>
      <c r="D219" s="25"/>
    </row>
    <row r="220" spans="3:4">
      <c r="C220" s="25"/>
      <c r="D220" s="25"/>
    </row>
    <row r="221" spans="3:4">
      <c r="C221" s="25"/>
      <c r="D221" s="25"/>
    </row>
    <row r="222" spans="3:4">
      <c r="C222" s="25"/>
      <c r="D222" s="25"/>
    </row>
    <row r="223" spans="3:4">
      <c r="C223" s="25"/>
      <c r="D223" s="25"/>
    </row>
    <row r="224" spans="3:4">
      <c r="C224" s="25"/>
      <c r="D224" s="25"/>
    </row>
    <row r="225" spans="3:4">
      <c r="C225" s="25"/>
      <c r="D225" s="25"/>
    </row>
    <row r="226" spans="3:4">
      <c r="C226" s="25"/>
      <c r="D226" s="25"/>
    </row>
    <row r="227" spans="3:4">
      <c r="C227" s="25"/>
      <c r="D227" s="25"/>
    </row>
    <row r="228" spans="3:4">
      <c r="C228" s="25"/>
      <c r="D228" s="25"/>
    </row>
    <row r="229" spans="3:4">
      <c r="C229" s="25"/>
      <c r="D229" s="25"/>
    </row>
    <row r="230" spans="3:4">
      <c r="C230" s="25"/>
      <c r="D230" s="25"/>
    </row>
    <row r="231" spans="3:4">
      <c r="C231" s="25"/>
      <c r="D231" s="25"/>
    </row>
    <row r="232" spans="3:4">
      <c r="C232" s="25"/>
      <c r="D232" s="25"/>
    </row>
    <row r="233" spans="3:4">
      <c r="C233" s="25"/>
      <c r="D233" s="25"/>
    </row>
    <row r="234" spans="3:4">
      <c r="C234" s="25"/>
      <c r="D234" s="25"/>
    </row>
    <row r="235" spans="3:4">
      <c r="C235" s="25"/>
      <c r="D235" s="25"/>
    </row>
    <row r="236" spans="3:4">
      <c r="C236" s="25"/>
      <c r="D236" s="25"/>
    </row>
    <row r="237" spans="3:4">
      <c r="C237" s="25"/>
      <c r="D237" s="25"/>
    </row>
    <row r="238" spans="3:4">
      <c r="C238" s="25"/>
      <c r="D238" s="25"/>
    </row>
    <row r="239" spans="3:4">
      <c r="C239" s="25"/>
      <c r="D239" s="25"/>
    </row>
    <row r="240" spans="3:4">
      <c r="C240" s="25"/>
      <c r="D240" s="25"/>
    </row>
    <row r="241" spans="3:4">
      <c r="C241" s="25"/>
      <c r="D241" s="25"/>
    </row>
    <row r="242" spans="3:4">
      <c r="C242" s="25"/>
      <c r="D242" s="25"/>
    </row>
    <row r="243" spans="3:4">
      <c r="C243" s="25"/>
      <c r="D243" s="25"/>
    </row>
    <row r="244" spans="3:4">
      <c r="C244" s="25"/>
      <c r="D244" s="25"/>
    </row>
    <row r="245" spans="3:4">
      <c r="C245" s="25"/>
      <c r="D245" s="25"/>
    </row>
    <row r="246" spans="3:4">
      <c r="C246" s="25"/>
      <c r="D246" s="25"/>
    </row>
    <row r="247" spans="3:4">
      <c r="C247" s="25"/>
      <c r="D247" s="25"/>
    </row>
    <row r="248" spans="3:4">
      <c r="C248" s="25"/>
      <c r="D248" s="25"/>
    </row>
    <row r="249" spans="3:4">
      <c r="C249" s="25"/>
      <c r="D249" s="25"/>
    </row>
    <row r="250" spans="3:4">
      <c r="C250" s="25"/>
      <c r="D250" s="25"/>
    </row>
    <row r="251" spans="3:4">
      <c r="C251" s="25"/>
      <c r="D251" s="25"/>
    </row>
    <row r="252" spans="3:4">
      <c r="C252" s="25"/>
      <c r="D252" s="25"/>
    </row>
    <row r="253" spans="3:4">
      <c r="C253" s="25"/>
      <c r="D253" s="25"/>
    </row>
    <row r="254" spans="3:4">
      <c r="C254" s="25"/>
      <c r="D254" s="25"/>
    </row>
    <row r="255" spans="3:4">
      <c r="C255" s="25"/>
      <c r="D255" s="25"/>
    </row>
    <row r="256" spans="3:4">
      <c r="C256" s="25"/>
      <c r="D256" s="25"/>
    </row>
    <row r="257" spans="3:4">
      <c r="C257" s="25"/>
      <c r="D257" s="25"/>
    </row>
    <row r="258" spans="3:4">
      <c r="C258" s="25"/>
      <c r="D258" s="25"/>
    </row>
    <row r="259" spans="3:4">
      <c r="C259" s="25"/>
      <c r="D259" s="25"/>
    </row>
    <row r="260" spans="3:4">
      <c r="C260" s="25"/>
      <c r="D260" s="25"/>
    </row>
    <row r="261" spans="3:4">
      <c r="C261" s="25"/>
      <c r="D261" s="25"/>
    </row>
    <row r="262" spans="3:4">
      <c r="C262" s="25"/>
      <c r="D262" s="25"/>
    </row>
    <row r="263" spans="3:4">
      <c r="C263" s="25"/>
      <c r="D263" s="25"/>
    </row>
    <row r="264" spans="3:4">
      <c r="C264" s="25"/>
      <c r="D264" s="25"/>
    </row>
    <row r="265" spans="3:4">
      <c r="C265" s="25"/>
      <c r="D265" s="25"/>
    </row>
    <row r="266" spans="3:4">
      <c r="C266" s="25"/>
      <c r="D266" s="25"/>
    </row>
    <row r="267" spans="3:4">
      <c r="C267" s="25"/>
      <c r="D267" s="25"/>
    </row>
    <row r="268" spans="3:4">
      <c r="C268" s="25"/>
      <c r="D268" s="25"/>
    </row>
    <row r="269" spans="3:4">
      <c r="C269" s="25"/>
      <c r="D269" s="25"/>
    </row>
    <row r="270" spans="3:4">
      <c r="C270" s="25"/>
      <c r="D270" s="25"/>
    </row>
    <row r="271" spans="3:4">
      <c r="C271" s="25"/>
      <c r="D271" s="25"/>
    </row>
    <row r="272" spans="3:4">
      <c r="C272" s="25"/>
      <c r="D272" s="25"/>
    </row>
    <row r="273" spans="3:4">
      <c r="C273" s="25"/>
      <c r="D273" s="25"/>
    </row>
    <row r="274" spans="3:4">
      <c r="C274" s="25"/>
      <c r="D274" s="25"/>
    </row>
    <row r="275" spans="3:4">
      <c r="C275" s="25"/>
      <c r="D275" s="25"/>
    </row>
    <row r="276" spans="3:4">
      <c r="C276" s="25"/>
      <c r="D276" s="25"/>
    </row>
    <row r="277" spans="3:4">
      <c r="C277" s="25"/>
      <c r="D277" s="25"/>
    </row>
    <row r="278" spans="3:4">
      <c r="C278" s="25"/>
      <c r="D278" s="25"/>
    </row>
    <row r="279" spans="3:4">
      <c r="C279" s="25"/>
      <c r="D279" s="25"/>
    </row>
    <row r="280" spans="3:4">
      <c r="C280" s="25"/>
      <c r="D280" s="25"/>
    </row>
    <row r="281" spans="3:4">
      <c r="C281" s="25"/>
      <c r="D281" s="25"/>
    </row>
    <row r="282" spans="3:4">
      <c r="C282" s="25"/>
      <c r="D282" s="25"/>
    </row>
    <row r="283" spans="3:4">
      <c r="C283" s="25"/>
      <c r="D283" s="25"/>
    </row>
    <row r="284" spans="3:4">
      <c r="C284" s="25"/>
      <c r="D284" s="25"/>
    </row>
    <row r="285" spans="3:4">
      <c r="C285" s="25"/>
      <c r="D285" s="25"/>
    </row>
    <row r="286" spans="3:4">
      <c r="C286" s="25"/>
      <c r="D286" s="25"/>
    </row>
    <row r="287" spans="3:4">
      <c r="C287" s="25"/>
      <c r="D287" s="25"/>
    </row>
    <row r="288" spans="3:4">
      <c r="C288" s="25"/>
      <c r="D288" s="25"/>
    </row>
    <row r="289" spans="3:4">
      <c r="C289" s="25"/>
      <c r="D289" s="25"/>
    </row>
    <row r="290" spans="3:4">
      <c r="C290" s="25"/>
      <c r="D290" s="25"/>
    </row>
    <row r="291" spans="3:4">
      <c r="C291" s="25"/>
      <c r="D291" s="25"/>
    </row>
    <row r="292" spans="3:4">
      <c r="C292" s="25"/>
      <c r="D292" s="25"/>
    </row>
    <row r="293" spans="3:4">
      <c r="C293" s="25"/>
      <c r="D293" s="25"/>
    </row>
    <row r="294" spans="3:4">
      <c r="C294" s="25"/>
      <c r="D294" s="25"/>
    </row>
    <row r="295" spans="3:4">
      <c r="C295" s="25"/>
      <c r="D295" s="25"/>
    </row>
    <row r="296" spans="3:4">
      <c r="C296" s="25"/>
      <c r="D296" s="25"/>
    </row>
    <row r="297" spans="3:4">
      <c r="C297" s="25"/>
      <c r="D297" s="25"/>
    </row>
    <row r="298" spans="3:4">
      <c r="C298" s="25"/>
      <c r="D298" s="25"/>
    </row>
    <row r="299" spans="3:4">
      <c r="C299" s="25"/>
      <c r="D299" s="25"/>
    </row>
    <row r="300" spans="3:4">
      <c r="C300" s="25"/>
      <c r="D300" s="25"/>
    </row>
    <row r="301" spans="3:4">
      <c r="C301" s="25"/>
      <c r="D301" s="25"/>
    </row>
    <row r="302" spans="3:4">
      <c r="C302" s="25"/>
      <c r="D302" s="25"/>
    </row>
    <row r="303" spans="3:4">
      <c r="C303" s="25"/>
      <c r="D303" s="25"/>
    </row>
    <row r="304" spans="3:4">
      <c r="C304" s="25"/>
      <c r="D304" s="25"/>
    </row>
    <row r="305" spans="3:4">
      <c r="C305" s="25"/>
      <c r="D305" s="25"/>
    </row>
    <row r="306" spans="3:4">
      <c r="C306" s="25"/>
      <c r="D306" s="25"/>
    </row>
    <row r="307" spans="3:4">
      <c r="C307" s="25"/>
      <c r="D307" s="25"/>
    </row>
    <row r="308" spans="3:4">
      <c r="C308" s="25"/>
      <c r="D308" s="25"/>
    </row>
    <row r="309" spans="3:4">
      <c r="C309" s="25"/>
      <c r="D309" s="25"/>
    </row>
    <row r="310" spans="3:4">
      <c r="C310" s="25"/>
      <c r="D310" s="25"/>
    </row>
    <row r="311" spans="3:4">
      <c r="C311" s="25"/>
      <c r="D311" s="25"/>
    </row>
    <row r="312" spans="3:4">
      <c r="C312" s="25"/>
      <c r="D312" s="25"/>
    </row>
    <row r="313" spans="3:4">
      <c r="C313" s="25"/>
      <c r="D313" s="25"/>
    </row>
    <row r="314" spans="3:4">
      <c r="C314" s="25"/>
      <c r="D314" s="25"/>
    </row>
    <row r="315" spans="3:4">
      <c r="C315" s="25"/>
      <c r="D315" s="25"/>
    </row>
    <row r="316" spans="3:4">
      <c r="C316" s="25"/>
      <c r="D316" s="25"/>
    </row>
    <row r="317" spans="3:4">
      <c r="C317" s="25"/>
      <c r="D317" s="25"/>
    </row>
    <row r="318" spans="3:4">
      <c r="C318" s="25"/>
      <c r="D318" s="25"/>
    </row>
    <row r="319" spans="3:4">
      <c r="C319" s="25"/>
      <c r="D319" s="25"/>
    </row>
    <row r="320" spans="3:4">
      <c r="C320" s="25"/>
      <c r="D320" s="25"/>
    </row>
    <row r="321" spans="3:4">
      <c r="C321" s="25"/>
      <c r="D321" s="25"/>
    </row>
    <row r="322" spans="3:4">
      <c r="C322" s="25"/>
      <c r="D322" s="25"/>
    </row>
    <row r="323" spans="3:4">
      <c r="C323" s="25"/>
      <c r="D323" s="25"/>
    </row>
    <row r="324" spans="3:4">
      <c r="C324" s="25"/>
      <c r="D324" s="25"/>
    </row>
    <row r="325" spans="3:4">
      <c r="C325" s="25"/>
      <c r="D325" s="25"/>
    </row>
    <row r="326" spans="3:4">
      <c r="C326" s="25"/>
      <c r="D326" s="25"/>
    </row>
    <row r="327" spans="3:4">
      <c r="C327" s="25"/>
      <c r="D327" s="25"/>
    </row>
    <row r="328" spans="3:4">
      <c r="C328" s="25"/>
      <c r="D328" s="25"/>
    </row>
    <row r="329" spans="3:4">
      <c r="C329" s="25"/>
      <c r="D329" s="25"/>
    </row>
    <row r="330" spans="3:4">
      <c r="C330" s="25"/>
      <c r="D330" s="25"/>
    </row>
    <row r="331" spans="3:4">
      <c r="C331" s="25"/>
      <c r="D331" s="25"/>
    </row>
    <row r="332" spans="3:4">
      <c r="C332" s="25"/>
      <c r="D332" s="25"/>
    </row>
    <row r="333" spans="3:4">
      <c r="C333" s="25"/>
      <c r="D333" s="25"/>
    </row>
    <row r="334" spans="3:4">
      <c r="C334" s="25"/>
      <c r="D334" s="25"/>
    </row>
    <row r="335" spans="3:4">
      <c r="C335" s="25"/>
      <c r="D335" s="25"/>
    </row>
    <row r="336" spans="3:4">
      <c r="C336" s="25"/>
      <c r="D336" s="25"/>
    </row>
    <row r="337" spans="3:4">
      <c r="C337" s="25"/>
      <c r="D337" s="25"/>
    </row>
    <row r="338" spans="3:4">
      <c r="C338" s="25"/>
      <c r="D338" s="25"/>
    </row>
    <row r="339" spans="3:4">
      <c r="C339" s="25"/>
      <c r="D339" s="25"/>
    </row>
    <row r="340" spans="3:4">
      <c r="C340" s="25"/>
      <c r="D340" s="25"/>
    </row>
    <row r="341" spans="3:4">
      <c r="C341" s="25"/>
      <c r="D341" s="25"/>
    </row>
    <row r="342" spans="3:4">
      <c r="C342" s="25"/>
      <c r="D342" s="25"/>
    </row>
    <row r="343" spans="3:4">
      <c r="C343" s="25"/>
      <c r="D343" s="25"/>
    </row>
    <row r="344" spans="3:4">
      <c r="C344" s="25"/>
      <c r="D344" s="25"/>
    </row>
    <row r="345" spans="3:4">
      <c r="C345" s="25"/>
      <c r="D345" s="25"/>
    </row>
    <row r="346" spans="3:4">
      <c r="C346" s="25"/>
      <c r="D346" s="25"/>
    </row>
    <row r="347" spans="3:4">
      <c r="C347" s="25"/>
      <c r="D347" s="25"/>
    </row>
    <row r="348" spans="3:4">
      <c r="C348" s="25"/>
      <c r="D348" s="25"/>
    </row>
    <row r="349" spans="3:4">
      <c r="C349" s="25"/>
      <c r="D349" s="25"/>
    </row>
    <row r="350" spans="3:4">
      <c r="C350" s="25"/>
      <c r="D350" s="25"/>
    </row>
    <row r="351" spans="3:4">
      <c r="C351" s="25"/>
      <c r="D351" s="25"/>
    </row>
    <row r="352" spans="3:4">
      <c r="C352" s="25"/>
      <c r="D352" s="25"/>
    </row>
    <row r="353" spans="3:4">
      <c r="C353" s="25"/>
      <c r="D353" s="25"/>
    </row>
    <row r="354" spans="3:4">
      <c r="C354" s="25"/>
      <c r="D354" s="25"/>
    </row>
    <row r="355" spans="3:4">
      <c r="C355" s="25"/>
      <c r="D355" s="25"/>
    </row>
    <row r="356" spans="3:4">
      <c r="C356" s="25"/>
      <c r="D356" s="25"/>
    </row>
    <row r="357" spans="3:4">
      <c r="C357" s="25"/>
      <c r="D357" s="25"/>
    </row>
    <row r="358" spans="3:4">
      <c r="C358" s="25"/>
      <c r="D358" s="25"/>
    </row>
    <row r="359" spans="3:4">
      <c r="C359" s="25"/>
      <c r="D359" s="25"/>
    </row>
    <row r="360" spans="3:4">
      <c r="C360" s="25"/>
      <c r="D360" s="25"/>
    </row>
    <row r="361" spans="3:4">
      <c r="C361" s="25"/>
      <c r="D361" s="25"/>
    </row>
    <row r="362" spans="3:4">
      <c r="C362" s="25"/>
      <c r="D362" s="25"/>
    </row>
    <row r="363" spans="3:4">
      <c r="C363" s="25"/>
      <c r="D363" s="25"/>
    </row>
    <row r="364" spans="3:4">
      <c r="C364" s="25"/>
      <c r="D364" s="25"/>
    </row>
    <row r="365" spans="3:4">
      <c r="C365" s="25"/>
      <c r="D365" s="25"/>
    </row>
    <row r="366" spans="3:4">
      <c r="C366" s="25"/>
      <c r="D366" s="25"/>
    </row>
    <row r="367" spans="3:4">
      <c r="C367" s="25"/>
      <c r="D367" s="25"/>
    </row>
    <row r="368" spans="3:4">
      <c r="C368" s="25"/>
      <c r="D368" s="25"/>
    </row>
    <row r="369" spans="3:4">
      <c r="C369" s="25"/>
      <c r="D369" s="25"/>
    </row>
    <row r="370" spans="3:4">
      <c r="C370" s="25"/>
      <c r="D370" s="25"/>
    </row>
    <row r="371" spans="3:4">
      <c r="C371" s="25"/>
      <c r="D371" s="25"/>
    </row>
    <row r="372" spans="3:4">
      <c r="C372" s="25"/>
      <c r="D372" s="25"/>
    </row>
    <row r="373" spans="3:4">
      <c r="C373" s="25"/>
      <c r="D373" s="25"/>
    </row>
    <row r="374" spans="3:4">
      <c r="C374" s="25"/>
      <c r="D374" s="25"/>
    </row>
    <row r="375" spans="3:4">
      <c r="C375" s="25"/>
      <c r="D375" s="25"/>
    </row>
    <row r="376" spans="3:4">
      <c r="C376" s="25"/>
      <c r="D376" s="25"/>
    </row>
    <row r="377" spans="3:4">
      <c r="C377" s="25"/>
      <c r="D377" s="25"/>
    </row>
    <row r="378" spans="3:4">
      <c r="C378" s="25"/>
      <c r="D378" s="25"/>
    </row>
    <row r="379" spans="3:4">
      <c r="C379" s="25"/>
      <c r="D379" s="25"/>
    </row>
    <row r="380" spans="3:4">
      <c r="C380" s="25"/>
      <c r="D380" s="25"/>
    </row>
    <row r="381" spans="3:4">
      <c r="C381" s="25"/>
      <c r="D381" s="25"/>
    </row>
    <row r="382" spans="3:4">
      <c r="C382" s="25"/>
      <c r="D382" s="25"/>
    </row>
    <row r="383" spans="3:4">
      <c r="C383" s="25"/>
      <c r="D383" s="25"/>
    </row>
    <row r="384" spans="3:4">
      <c r="C384" s="25"/>
      <c r="D384" s="25"/>
    </row>
    <row r="385" spans="3:4">
      <c r="C385" s="25"/>
      <c r="D385" s="25"/>
    </row>
    <row r="386" spans="3:4">
      <c r="C386" s="25"/>
      <c r="D386" s="25"/>
    </row>
    <row r="387" spans="3:4">
      <c r="C387" s="25"/>
      <c r="D387" s="25"/>
    </row>
    <row r="388" spans="3:4">
      <c r="C388" s="25"/>
      <c r="D388" s="25"/>
    </row>
    <row r="389" spans="3:4">
      <c r="C389" s="25"/>
      <c r="D389" s="25"/>
    </row>
    <row r="390" spans="3:4">
      <c r="C390" s="25"/>
      <c r="D390" s="25"/>
    </row>
    <row r="391" spans="3:4">
      <c r="C391" s="25"/>
      <c r="D391" s="25"/>
    </row>
    <row r="392" spans="3:4">
      <c r="C392" s="25"/>
      <c r="D392" s="25"/>
    </row>
    <row r="393" spans="3:4">
      <c r="C393" s="25"/>
      <c r="D393" s="25"/>
    </row>
    <row r="394" spans="3:4">
      <c r="C394" s="25"/>
      <c r="D394" s="25"/>
    </row>
    <row r="395" spans="3:4">
      <c r="C395" s="25"/>
      <c r="D395" s="25"/>
    </row>
    <row r="396" spans="3:4">
      <c r="C396" s="25"/>
      <c r="D396" s="25"/>
    </row>
    <row r="397" spans="3:4">
      <c r="C397" s="25"/>
      <c r="D397" s="25"/>
    </row>
    <row r="398" spans="3:4">
      <c r="C398" s="25"/>
      <c r="D398" s="25"/>
    </row>
    <row r="399" spans="3:4">
      <c r="C399" s="25"/>
      <c r="D399" s="25"/>
    </row>
    <row r="400" spans="3:4">
      <c r="C400" s="25"/>
      <c r="D400" s="25"/>
    </row>
    <row r="401" spans="3:4">
      <c r="C401" s="25"/>
      <c r="D401" s="25"/>
    </row>
    <row r="402" spans="3:4">
      <c r="C402" s="25"/>
      <c r="D402" s="25"/>
    </row>
    <row r="403" spans="3:4">
      <c r="C403" s="25"/>
      <c r="D403" s="25"/>
    </row>
    <row r="404" spans="3:4">
      <c r="C404" s="25"/>
      <c r="D404" s="25"/>
    </row>
    <row r="405" spans="3:4">
      <c r="C405" s="25"/>
      <c r="D405" s="25"/>
    </row>
    <row r="406" spans="3:4">
      <c r="C406" s="25"/>
      <c r="D406" s="25"/>
    </row>
    <row r="407" spans="3:4">
      <c r="C407" s="25"/>
      <c r="D407" s="25"/>
    </row>
    <row r="408" spans="3:4">
      <c r="C408" s="25"/>
      <c r="D408" s="25"/>
    </row>
    <row r="409" spans="3:4">
      <c r="C409" s="25"/>
      <c r="D409" s="25"/>
    </row>
    <row r="410" spans="3:4">
      <c r="C410" s="25"/>
      <c r="D410" s="25"/>
    </row>
    <row r="411" spans="3:4">
      <c r="C411" s="25"/>
      <c r="D411" s="25"/>
    </row>
    <row r="412" spans="3:4">
      <c r="C412" s="25"/>
      <c r="D412" s="25"/>
    </row>
    <row r="413" spans="3:4">
      <c r="C413" s="25"/>
      <c r="D413" s="25"/>
    </row>
    <row r="414" spans="3:4">
      <c r="C414" s="25"/>
      <c r="D414" s="25"/>
    </row>
    <row r="415" spans="3:4">
      <c r="C415" s="25"/>
      <c r="D415" s="25"/>
    </row>
    <row r="416" spans="3:4">
      <c r="C416" s="25"/>
      <c r="D416" s="25"/>
    </row>
    <row r="417" spans="3:4">
      <c r="C417" s="25"/>
      <c r="D417" s="25"/>
    </row>
    <row r="418" spans="3:4">
      <c r="C418" s="25"/>
      <c r="D418" s="25"/>
    </row>
    <row r="419" spans="3:4">
      <c r="C419" s="25"/>
      <c r="D419" s="25"/>
    </row>
    <row r="420" spans="3:4">
      <c r="C420" s="25"/>
      <c r="D420" s="25"/>
    </row>
    <row r="421" spans="3:4">
      <c r="C421" s="25"/>
      <c r="D421" s="25"/>
    </row>
    <row r="422" spans="3:4">
      <c r="C422" s="25"/>
      <c r="D422" s="25"/>
    </row>
    <row r="423" spans="3:4">
      <c r="C423" s="25"/>
      <c r="D423" s="25"/>
    </row>
    <row r="424" spans="3:4">
      <c r="C424" s="25"/>
      <c r="D424" s="25"/>
    </row>
    <row r="425" spans="3:4">
      <c r="C425" s="25"/>
      <c r="D425" s="25"/>
    </row>
    <row r="426" spans="3:4">
      <c r="C426" s="25"/>
      <c r="D426" s="25"/>
    </row>
    <row r="427" spans="3:4">
      <c r="C427" s="25"/>
      <c r="D427" s="25"/>
    </row>
    <row r="428" spans="3:4">
      <c r="C428" s="25"/>
      <c r="D428" s="25"/>
    </row>
    <row r="429" spans="3:4">
      <c r="C429" s="25"/>
      <c r="D429" s="25"/>
    </row>
    <row r="430" spans="3:4">
      <c r="C430" s="25"/>
      <c r="D430" s="25"/>
    </row>
    <row r="431" spans="3:4">
      <c r="C431" s="25"/>
      <c r="D431" s="25"/>
    </row>
    <row r="432" spans="3:4">
      <c r="C432" s="25"/>
      <c r="D432" s="25"/>
    </row>
    <row r="433" spans="3:4">
      <c r="C433" s="25"/>
      <c r="D433" s="25"/>
    </row>
    <row r="434" spans="3:4">
      <c r="C434" s="25"/>
      <c r="D434" s="25"/>
    </row>
    <row r="435" spans="3:4">
      <c r="C435" s="25"/>
      <c r="D435" s="25"/>
    </row>
    <row r="436" spans="3:4">
      <c r="C436" s="25"/>
      <c r="D436" s="25"/>
    </row>
    <row r="437" spans="3:4">
      <c r="C437" s="25"/>
      <c r="D437" s="25"/>
    </row>
    <row r="438" spans="3:4">
      <c r="C438" s="25"/>
      <c r="D438" s="25"/>
    </row>
    <row r="439" spans="3:4">
      <c r="C439" s="25"/>
      <c r="D439" s="25"/>
    </row>
    <row r="440" spans="3:4">
      <c r="C440" s="25"/>
      <c r="D440" s="25"/>
    </row>
    <row r="441" spans="3:4">
      <c r="C441" s="25"/>
      <c r="D441" s="25"/>
    </row>
    <row r="442" spans="3:4">
      <c r="C442" s="25"/>
      <c r="D442" s="25"/>
    </row>
    <row r="443" spans="3:4">
      <c r="C443" s="25"/>
      <c r="D443" s="25"/>
    </row>
    <row r="444" spans="3:4">
      <c r="C444" s="25"/>
      <c r="D444" s="25"/>
    </row>
    <row r="445" spans="3:4">
      <c r="C445" s="25"/>
      <c r="D445" s="25"/>
    </row>
    <row r="446" spans="3:4">
      <c r="C446" s="25"/>
      <c r="D446" s="25"/>
    </row>
    <row r="447" spans="3:4">
      <c r="C447" s="25"/>
      <c r="D447" s="25"/>
    </row>
    <row r="448" spans="3:4">
      <c r="C448" s="25"/>
      <c r="D448" s="25"/>
    </row>
    <row r="449" spans="3:4">
      <c r="C449" s="25"/>
      <c r="D449" s="25"/>
    </row>
    <row r="450" spans="3:4">
      <c r="C450" s="25"/>
      <c r="D450" s="25"/>
    </row>
    <row r="451" spans="3:4">
      <c r="C451" s="25"/>
      <c r="D451" s="25"/>
    </row>
    <row r="452" spans="3:4">
      <c r="C452" s="25"/>
      <c r="D452" s="25"/>
    </row>
    <row r="453" spans="3:4">
      <c r="C453" s="25"/>
      <c r="D453" s="25"/>
    </row>
    <row r="454" spans="3:4">
      <c r="C454" s="25"/>
      <c r="D454" s="25"/>
    </row>
    <row r="455" spans="3:4">
      <c r="C455" s="25"/>
      <c r="D455" s="25"/>
    </row>
    <row r="456" spans="3:4">
      <c r="C456" s="25"/>
      <c r="D456" s="25"/>
    </row>
    <row r="457" spans="3:4">
      <c r="C457" s="25"/>
      <c r="D457" s="25"/>
    </row>
    <row r="458" spans="3:4">
      <c r="C458" s="25"/>
      <c r="D458" s="25"/>
    </row>
    <row r="459" spans="3:4">
      <c r="C459" s="25"/>
      <c r="D459" s="25"/>
    </row>
    <row r="460" spans="3:4">
      <c r="C460" s="25"/>
      <c r="D460" s="25"/>
    </row>
    <row r="461" spans="3:4">
      <c r="C461" s="25"/>
      <c r="D461" s="25"/>
    </row>
    <row r="462" spans="3:4">
      <c r="C462" s="25"/>
      <c r="D462" s="25"/>
    </row>
    <row r="463" spans="3:4">
      <c r="C463" s="25"/>
      <c r="D463" s="25"/>
    </row>
    <row r="464" spans="3:4">
      <c r="C464" s="25"/>
      <c r="D464" s="25"/>
    </row>
    <row r="465" spans="3:4">
      <c r="C465" s="25"/>
      <c r="D465" s="25"/>
    </row>
    <row r="466" spans="3:4">
      <c r="C466" s="25"/>
      <c r="D466" s="25"/>
    </row>
    <row r="467" spans="3:4">
      <c r="C467" s="25"/>
      <c r="D467" s="25"/>
    </row>
    <row r="468" spans="3:4">
      <c r="C468" s="25"/>
      <c r="D468" s="25"/>
    </row>
    <row r="469" spans="3:4">
      <c r="C469" s="25"/>
      <c r="D469" s="25"/>
    </row>
    <row r="470" spans="3:4">
      <c r="C470" s="25"/>
      <c r="D470" s="25"/>
    </row>
    <row r="471" spans="3:4">
      <c r="C471" s="25"/>
      <c r="D471" s="25"/>
    </row>
    <row r="472" spans="3:4">
      <c r="C472" s="25"/>
      <c r="D472" s="25"/>
    </row>
    <row r="473" spans="3:4">
      <c r="C473" s="25"/>
      <c r="D473" s="25"/>
    </row>
    <row r="474" spans="3:4">
      <c r="C474" s="25"/>
      <c r="D474" s="25"/>
    </row>
    <row r="475" spans="3:4">
      <c r="C475" s="25"/>
      <c r="D475" s="25"/>
    </row>
    <row r="476" spans="3:4">
      <c r="C476" s="25"/>
      <c r="D476" s="25"/>
    </row>
    <row r="477" spans="3:4">
      <c r="C477" s="25"/>
      <c r="D477" s="25"/>
    </row>
    <row r="478" spans="3:4">
      <c r="C478" s="25"/>
      <c r="D478" s="25"/>
    </row>
    <row r="479" spans="3:4">
      <c r="C479" s="25"/>
      <c r="D479" s="25"/>
    </row>
    <row r="480" spans="3:4">
      <c r="C480" s="25"/>
      <c r="D480" s="25"/>
    </row>
    <row r="481" spans="3:4">
      <c r="C481" s="25"/>
      <c r="D481" s="25"/>
    </row>
    <row r="482" spans="3:4">
      <c r="C482" s="25"/>
      <c r="D482" s="25"/>
    </row>
    <row r="483" spans="3:4">
      <c r="C483" s="25"/>
      <c r="D483" s="25"/>
    </row>
    <row r="484" spans="3:4">
      <c r="C484" s="25"/>
      <c r="D484" s="25"/>
    </row>
    <row r="485" spans="3:4">
      <c r="C485" s="25"/>
      <c r="D485" s="25"/>
    </row>
    <row r="486" spans="3:4">
      <c r="C486" s="25"/>
      <c r="D486" s="25"/>
    </row>
    <row r="487" spans="3:4">
      <c r="C487" s="25"/>
      <c r="D487" s="25"/>
    </row>
    <row r="488" spans="3:4">
      <c r="C488" s="25"/>
      <c r="D488" s="25"/>
    </row>
    <row r="489" spans="3:4">
      <c r="C489" s="25"/>
      <c r="D489" s="25"/>
    </row>
    <row r="490" spans="3:4">
      <c r="C490" s="25"/>
      <c r="D490" s="25"/>
    </row>
    <row r="491" spans="3:4">
      <c r="C491" s="25"/>
      <c r="D491" s="25"/>
    </row>
    <row r="492" spans="3:4">
      <c r="C492" s="25"/>
      <c r="D492" s="25"/>
    </row>
    <row r="493" spans="3:4">
      <c r="C493" s="25"/>
      <c r="D493" s="25"/>
    </row>
    <row r="494" spans="3:4">
      <c r="C494" s="25"/>
      <c r="D494" s="25"/>
    </row>
    <row r="495" spans="3:4">
      <c r="C495" s="25"/>
      <c r="D495" s="25"/>
    </row>
    <row r="496" spans="3:4">
      <c r="C496" s="25"/>
      <c r="D496" s="25"/>
    </row>
    <row r="497" spans="3:4">
      <c r="C497" s="25"/>
      <c r="D497" s="25"/>
    </row>
    <row r="498" spans="3:4">
      <c r="C498" s="25"/>
      <c r="D498" s="25"/>
    </row>
    <row r="499" spans="3:4">
      <c r="C499" s="25"/>
      <c r="D499" s="25"/>
    </row>
    <row r="500" spans="3:4">
      <c r="C500" s="25"/>
      <c r="D500" s="25"/>
    </row>
    <row r="501" spans="3:4">
      <c r="C501" s="25"/>
      <c r="D501" s="25"/>
    </row>
    <row r="502" spans="3:4">
      <c r="C502" s="25"/>
      <c r="D502" s="25"/>
    </row>
    <row r="503" spans="3:4">
      <c r="C503" s="25"/>
      <c r="D503" s="25"/>
    </row>
    <row r="504" spans="3:4">
      <c r="C504" s="25"/>
      <c r="D504" s="25"/>
    </row>
    <row r="505" spans="3:4">
      <c r="C505" s="25"/>
      <c r="D505" s="25"/>
    </row>
    <row r="506" spans="3:4">
      <c r="C506" s="25"/>
      <c r="D506" s="25"/>
    </row>
    <row r="507" spans="3:4">
      <c r="C507" s="25"/>
      <c r="D507" s="25"/>
    </row>
    <row r="508" spans="3:4">
      <c r="C508" s="25"/>
      <c r="D508" s="25"/>
    </row>
    <row r="509" spans="3:4">
      <c r="C509" s="25"/>
      <c r="D509" s="25"/>
    </row>
    <row r="510" spans="3:4">
      <c r="C510" s="25"/>
      <c r="D510" s="25"/>
    </row>
    <row r="511" spans="3:4">
      <c r="C511" s="25"/>
      <c r="D511" s="25"/>
    </row>
    <row r="512" spans="3:4">
      <c r="C512" s="25"/>
      <c r="D512" s="25"/>
    </row>
    <row r="513" spans="3:4">
      <c r="C513" s="25"/>
      <c r="D513" s="25"/>
    </row>
    <row r="514" spans="3:4">
      <c r="C514" s="25"/>
      <c r="D514" s="25"/>
    </row>
    <row r="515" spans="3:4">
      <c r="C515" s="25"/>
      <c r="D515" s="25"/>
    </row>
    <row r="516" spans="3:4">
      <c r="C516" s="25"/>
      <c r="D516" s="25"/>
    </row>
    <row r="517" spans="3:4">
      <c r="C517" s="25"/>
      <c r="D517" s="25"/>
    </row>
    <row r="518" spans="3:4">
      <c r="C518" s="25"/>
      <c r="D518" s="25"/>
    </row>
    <row r="519" spans="3:4">
      <c r="C519" s="25"/>
      <c r="D519" s="25"/>
    </row>
    <row r="520" spans="3:4">
      <c r="C520" s="25"/>
      <c r="D520" s="25"/>
    </row>
    <row r="521" spans="3:4">
      <c r="C521" s="25"/>
      <c r="D521" s="25"/>
    </row>
    <row r="522" spans="3:4">
      <c r="C522" s="25"/>
      <c r="D522" s="25"/>
    </row>
    <row r="523" spans="3:4">
      <c r="C523" s="25"/>
      <c r="D523" s="25"/>
    </row>
    <row r="524" spans="3:4">
      <c r="C524" s="25"/>
      <c r="D524" s="25"/>
    </row>
    <row r="525" spans="3:4">
      <c r="C525" s="25"/>
      <c r="D525" s="25"/>
    </row>
    <row r="526" spans="3:4">
      <c r="C526" s="25"/>
      <c r="D526" s="25"/>
    </row>
    <row r="527" spans="3:4">
      <c r="C527" s="25"/>
      <c r="D527" s="25"/>
    </row>
    <row r="528" spans="3:4">
      <c r="C528" s="25"/>
      <c r="D528" s="25"/>
    </row>
    <row r="529" spans="3:4">
      <c r="C529" s="25"/>
      <c r="D529" s="25"/>
    </row>
    <row r="530" spans="3:4">
      <c r="C530" s="25"/>
      <c r="D530" s="25"/>
    </row>
    <row r="531" spans="3:4">
      <c r="C531" s="25"/>
      <c r="D531" s="25"/>
    </row>
    <row r="532" spans="3:4">
      <c r="C532" s="25"/>
      <c r="D532" s="25"/>
    </row>
    <row r="533" spans="3:4">
      <c r="C533" s="25"/>
      <c r="D533" s="25"/>
    </row>
    <row r="534" spans="3:4">
      <c r="C534" s="25"/>
      <c r="D534" s="25"/>
    </row>
    <row r="535" spans="3:4">
      <c r="C535" s="25"/>
      <c r="D535" s="25"/>
    </row>
    <row r="536" spans="3:4">
      <c r="C536" s="25"/>
      <c r="D536" s="25"/>
    </row>
    <row r="537" spans="3:4">
      <c r="C537" s="25"/>
      <c r="D537" s="25"/>
    </row>
    <row r="538" spans="3:4">
      <c r="C538" s="25"/>
      <c r="D538" s="25"/>
    </row>
    <row r="539" spans="3:4">
      <c r="C539" s="25"/>
      <c r="D539" s="25"/>
    </row>
    <row r="540" spans="3:4">
      <c r="C540" s="25"/>
      <c r="D540" s="25"/>
    </row>
    <row r="541" spans="3:4">
      <c r="C541" s="25"/>
      <c r="D541" s="25"/>
    </row>
    <row r="542" spans="3:4">
      <c r="C542" s="25"/>
      <c r="D542" s="25"/>
    </row>
    <row r="543" spans="3:4">
      <c r="C543" s="25"/>
      <c r="D543" s="25"/>
    </row>
    <row r="544" spans="3:4">
      <c r="C544" s="25"/>
      <c r="D544" s="25"/>
    </row>
    <row r="545" spans="3:4">
      <c r="C545" s="25"/>
      <c r="D545" s="25"/>
    </row>
    <row r="546" spans="3:4">
      <c r="C546" s="25"/>
      <c r="D546" s="25"/>
    </row>
    <row r="547" spans="3:4">
      <c r="C547" s="25"/>
      <c r="D547" s="25"/>
    </row>
    <row r="548" spans="3:4">
      <c r="C548" s="25"/>
      <c r="D548" s="25"/>
    </row>
    <row r="549" spans="3:4">
      <c r="C549" s="25"/>
      <c r="D549" s="25"/>
    </row>
    <row r="550" spans="3:4">
      <c r="C550" s="25"/>
      <c r="D550" s="25"/>
    </row>
    <row r="551" spans="3:4">
      <c r="C551" s="25"/>
      <c r="D551" s="25"/>
    </row>
    <row r="552" spans="3:4">
      <c r="C552" s="25"/>
      <c r="D552" s="25"/>
    </row>
    <row r="553" spans="3:4">
      <c r="C553" s="25"/>
      <c r="D553" s="25"/>
    </row>
    <row r="554" spans="3:4">
      <c r="C554" s="25"/>
      <c r="D554" s="25"/>
    </row>
    <row r="555" spans="3:4">
      <c r="C555" s="25"/>
      <c r="D555" s="25"/>
    </row>
    <row r="556" spans="3:4">
      <c r="C556" s="25"/>
      <c r="D556" s="25"/>
    </row>
    <row r="557" spans="3:4">
      <c r="C557" s="25"/>
      <c r="D557" s="25"/>
    </row>
    <row r="558" spans="3:4">
      <c r="C558" s="25"/>
      <c r="D558" s="25"/>
    </row>
    <row r="559" spans="3:4">
      <c r="C559" s="25"/>
      <c r="D559" s="25"/>
    </row>
    <row r="560" spans="3:4">
      <c r="C560" s="25"/>
      <c r="D560" s="25"/>
    </row>
    <row r="561" spans="3:4">
      <c r="C561" s="25"/>
      <c r="D561" s="25"/>
    </row>
    <row r="562" spans="3:4">
      <c r="C562" s="25"/>
      <c r="D562" s="25"/>
    </row>
    <row r="563" spans="3:4">
      <c r="C563" s="25"/>
      <c r="D563" s="25"/>
    </row>
    <row r="564" spans="3:4">
      <c r="C564" s="25"/>
      <c r="D564" s="25"/>
    </row>
    <row r="565" spans="3:4">
      <c r="C565" s="25"/>
      <c r="D565" s="25"/>
    </row>
    <row r="566" spans="3:4">
      <c r="C566" s="25"/>
      <c r="D566" s="25"/>
    </row>
    <row r="567" spans="3:4">
      <c r="C567" s="25"/>
      <c r="D567" s="25"/>
    </row>
    <row r="568" spans="3:4">
      <c r="C568" s="25"/>
      <c r="D568" s="25"/>
    </row>
    <row r="569" spans="3:4">
      <c r="C569" s="25"/>
      <c r="D569" s="25"/>
    </row>
    <row r="570" spans="3:4">
      <c r="C570" s="25"/>
      <c r="D570" s="25"/>
    </row>
    <row r="571" spans="3:4">
      <c r="C571" s="25"/>
      <c r="D571" s="25"/>
    </row>
    <row r="572" spans="3:4">
      <c r="C572" s="25"/>
      <c r="D572" s="25"/>
    </row>
    <row r="573" spans="3:4">
      <c r="C573" s="25"/>
      <c r="D573" s="25"/>
    </row>
    <row r="574" spans="3:4">
      <c r="C574" s="25"/>
      <c r="D574" s="25"/>
    </row>
    <row r="575" spans="3:4">
      <c r="C575" s="25"/>
      <c r="D575" s="25"/>
    </row>
    <row r="576" spans="3:4">
      <c r="C576" s="25"/>
      <c r="D576" s="25"/>
    </row>
    <row r="577" spans="3:4">
      <c r="C577" s="25"/>
      <c r="D577" s="25"/>
    </row>
    <row r="578" spans="3:4">
      <c r="C578" s="25"/>
      <c r="D578" s="25"/>
    </row>
    <row r="579" spans="3:4">
      <c r="C579" s="25"/>
      <c r="D579" s="25"/>
    </row>
    <row r="580" spans="3:4">
      <c r="C580" s="25"/>
      <c r="D580" s="25"/>
    </row>
    <row r="581" spans="3:4">
      <c r="C581" s="25"/>
      <c r="D581" s="25"/>
    </row>
    <row r="582" spans="3:4">
      <c r="C582" s="25"/>
      <c r="D582" s="25"/>
    </row>
    <row r="583" spans="3:4">
      <c r="C583" s="25"/>
      <c r="D583" s="25"/>
    </row>
    <row r="584" spans="3:4">
      <c r="C584" s="25"/>
      <c r="D584" s="25"/>
    </row>
    <row r="585" spans="3:4">
      <c r="C585" s="25"/>
      <c r="D585" s="25"/>
    </row>
    <row r="586" spans="3:4">
      <c r="C586" s="25"/>
      <c r="D586" s="25"/>
    </row>
    <row r="587" spans="3:4">
      <c r="C587" s="25"/>
      <c r="D587" s="25"/>
    </row>
    <row r="588" spans="3:4">
      <c r="C588" s="25"/>
      <c r="D588" s="25"/>
    </row>
    <row r="589" spans="3:4">
      <c r="C589" s="25"/>
      <c r="D589" s="25"/>
    </row>
    <row r="590" spans="3:4">
      <c r="C590" s="25"/>
      <c r="D590" s="25"/>
    </row>
    <row r="591" spans="3:4">
      <c r="C591" s="25"/>
      <c r="D591" s="25"/>
    </row>
    <row r="592" spans="3:4">
      <c r="C592" s="25"/>
      <c r="D592" s="25"/>
    </row>
    <row r="593" spans="3:4">
      <c r="C593" s="25"/>
      <c r="D593" s="25"/>
    </row>
    <row r="594" spans="3:4">
      <c r="C594" s="25"/>
      <c r="D594" s="25"/>
    </row>
    <row r="595" spans="3:4">
      <c r="C595" s="25"/>
      <c r="D595" s="25"/>
    </row>
    <row r="596" spans="3:4">
      <c r="C596" s="25"/>
      <c r="D596" s="25"/>
    </row>
    <row r="597" spans="3:4">
      <c r="C597" s="25"/>
      <c r="D597" s="25"/>
    </row>
    <row r="598" spans="3:4">
      <c r="C598" s="25"/>
      <c r="D598" s="25"/>
    </row>
    <row r="599" spans="3:4">
      <c r="C599" s="25"/>
      <c r="D599" s="25"/>
    </row>
    <row r="600" spans="3:4">
      <c r="C600" s="25"/>
      <c r="D600" s="25"/>
    </row>
    <row r="601" spans="3:4">
      <c r="C601" s="25"/>
      <c r="D601" s="25"/>
    </row>
    <row r="602" spans="3:4">
      <c r="C602" s="25"/>
      <c r="D602" s="25"/>
    </row>
    <row r="603" spans="3:4">
      <c r="C603" s="25"/>
      <c r="D603" s="25"/>
    </row>
    <row r="604" spans="3:4">
      <c r="C604" s="25"/>
      <c r="D604" s="25"/>
    </row>
    <row r="605" spans="3:4">
      <c r="C605" s="25"/>
      <c r="D605" s="25"/>
    </row>
    <row r="606" spans="3:4">
      <c r="C606" s="25"/>
      <c r="D606" s="25"/>
    </row>
    <row r="607" spans="3:4">
      <c r="C607" s="25"/>
      <c r="D607" s="25"/>
    </row>
    <row r="608" spans="3:4">
      <c r="C608" s="25"/>
      <c r="D608" s="25"/>
    </row>
    <row r="609" spans="3:4">
      <c r="C609" s="25"/>
      <c r="D609" s="25"/>
    </row>
    <row r="610" spans="3:4">
      <c r="C610" s="25"/>
      <c r="D610" s="25"/>
    </row>
    <row r="611" spans="3:4">
      <c r="C611" s="25"/>
      <c r="D611" s="25"/>
    </row>
    <row r="612" spans="3:4">
      <c r="C612" s="25"/>
      <c r="D612" s="25"/>
    </row>
    <row r="613" spans="3:4">
      <c r="C613" s="25"/>
      <c r="D613" s="25"/>
    </row>
    <row r="614" spans="3:4">
      <c r="C614" s="25"/>
      <c r="D614" s="25"/>
    </row>
    <row r="615" spans="3:4">
      <c r="C615" s="25"/>
      <c r="D615" s="25"/>
    </row>
    <row r="616" spans="3:4">
      <c r="C616" s="25"/>
      <c r="D616" s="25"/>
    </row>
    <row r="617" spans="3:4">
      <c r="C617" s="25"/>
      <c r="D617" s="25"/>
    </row>
    <row r="618" spans="3:4">
      <c r="C618" s="25"/>
      <c r="D618" s="25"/>
    </row>
    <row r="619" spans="3:4">
      <c r="C619" s="25"/>
      <c r="D619" s="25"/>
    </row>
    <row r="620" spans="3:4">
      <c r="C620" s="25"/>
      <c r="D620" s="25"/>
    </row>
    <row r="621" spans="3:4">
      <c r="C621" s="25"/>
      <c r="D621" s="25"/>
    </row>
    <row r="622" spans="3:4">
      <c r="C622" s="25"/>
      <c r="D622" s="25"/>
    </row>
    <row r="623" spans="3:4">
      <c r="C623" s="25"/>
      <c r="D623" s="25"/>
    </row>
    <row r="624" spans="3:4">
      <c r="C624" s="25"/>
      <c r="D624" s="25"/>
    </row>
    <row r="625" spans="3:4">
      <c r="C625" s="25"/>
      <c r="D625" s="25"/>
    </row>
    <row r="626" spans="3:4">
      <c r="C626" s="25"/>
      <c r="D626" s="25"/>
    </row>
    <row r="627" spans="3:4">
      <c r="C627" s="25"/>
      <c r="D627" s="25"/>
    </row>
    <row r="628" spans="3:4">
      <c r="C628" s="25"/>
      <c r="D628" s="25"/>
    </row>
    <row r="629" spans="3:4">
      <c r="C629" s="25"/>
      <c r="D629" s="25"/>
    </row>
    <row r="630" spans="3:4">
      <c r="C630" s="25"/>
      <c r="D630" s="25"/>
    </row>
    <row r="631" spans="3:4">
      <c r="C631" s="25"/>
      <c r="D631" s="25"/>
    </row>
    <row r="632" spans="3:4">
      <c r="C632" s="25"/>
      <c r="D632" s="25"/>
    </row>
    <row r="633" spans="3:4">
      <c r="C633" s="25"/>
      <c r="D633" s="25"/>
    </row>
    <row r="634" spans="3:4">
      <c r="C634" s="25"/>
      <c r="D634" s="25"/>
    </row>
    <row r="635" spans="3:4">
      <c r="C635" s="25"/>
      <c r="D635" s="25"/>
    </row>
    <row r="636" spans="3:4">
      <c r="C636" s="25"/>
      <c r="D636" s="25"/>
    </row>
    <row r="637" spans="3:4">
      <c r="C637" s="25"/>
      <c r="D637" s="25"/>
    </row>
    <row r="638" spans="3:4">
      <c r="C638" s="25"/>
      <c r="D638" s="25"/>
    </row>
    <row r="639" spans="3:4">
      <c r="C639" s="25"/>
      <c r="D639" s="25"/>
    </row>
    <row r="640" spans="3:4">
      <c r="C640" s="25"/>
      <c r="D640" s="25"/>
    </row>
    <row r="641" spans="3:4">
      <c r="C641" s="25"/>
      <c r="D641" s="25"/>
    </row>
    <row r="642" spans="3:4">
      <c r="C642" s="25"/>
      <c r="D642" s="25"/>
    </row>
    <row r="643" spans="3:4">
      <c r="C643" s="25"/>
      <c r="D643" s="25"/>
    </row>
    <row r="644" spans="3:4">
      <c r="C644" s="25"/>
      <c r="D644" s="25"/>
    </row>
    <row r="645" spans="3:4">
      <c r="C645" s="25"/>
      <c r="D645" s="25"/>
    </row>
    <row r="646" spans="3:4">
      <c r="C646" s="25"/>
      <c r="D646" s="25"/>
    </row>
    <row r="647" spans="3:4">
      <c r="C647" s="25"/>
      <c r="D647" s="25"/>
    </row>
    <row r="648" spans="3:4">
      <c r="C648" s="25"/>
      <c r="D648" s="25"/>
    </row>
    <row r="649" spans="3:4">
      <c r="C649" s="25"/>
      <c r="D649" s="25"/>
    </row>
    <row r="650" spans="3:4">
      <c r="C650" s="25"/>
      <c r="D650" s="25"/>
    </row>
    <row r="651" spans="3:4">
      <c r="C651" s="25"/>
      <c r="D651" s="25"/>
    </row>
    <row r="652" spans="3:4">
      <c r="C652" s="25"/>
      <c r="D652" s="25"/>
    </row>
    <row r="653" spans="3:4">
      <c r="C653" s="25"/>
      <c r="D653" s="25"/>
    </row>
    <row r="654" spans="3:4">
      <c r="C654" s="25"/>
      <c r="D654" s="25"/>
    </row>
    <row r="655" spans="3:4">
      <c r="C655" s="25"/>
      <c r="D655" s="25"/>
    </row>
    <row r="656" spans="3:4">
      <c r="C656" s="25"/>
      <c r="D656" s="25"/>
    </row>
    <row r="657" spans="3:4">
      <c r="C657" s="25"/>
      <c r="D657" s="25"/>
    </row>
    <row r="658" spans="3:4">
      <c r="C658" s="25"/>
      <c r="D658" s="25"/>
    </row>
    <row r="659" spans="3:4">
      <c r="C659" s="25"/>
      <c r="D659" s="25"/>
    </row>
    <row r="660" spans="3:4">
      <c r="C660" s="25"/>
      <c r="D660" s="25"/>
    </row>
    <row r="661" spans="3:4">
      <c r="C661" s="25"/>
      <c r="D661" s="25"/>
    </row>
    <row r="662" spans="3:4">
      <c r="C662" s="25"/>
      <c r="D662" s="25"/>
    </row>
    <row r="663" spans="3:4">
      <c r="C663" s="25"/>
      <c r="D663" s="25"/>
    </row>
    <row r="664" spans="3:4">
      <c r="C664" s="25"/>
      <c r="D664" s="25"/>
    </row>
    <row r="665" spans="3:4">
      <c r="C665" s="25"/>
      <c r="D665" s="25"/>
    </row>
    <row r="666" spans="3:4">
      <c r="C666" s="25"/>
      <c r="D666" s="25"/>
    </row>
    <row r="667" spans="3:4">
      <c r="C667" s="25"/>
      <c r="D667" s="25"/>
    </row>
    <row r="668" spans="3:4">
      <c r="C668" s="25"/>
      <c r="D668" s="25"/>
    </row>
    <row r="669" spans="3:4">
      <c r="C669" s="25"/>
      <c r="D669" s="25"/>
    </row>
    <row r="670" spans="3:4">
      <c r="C670" s="25"/>
      <c r="D670" s="25"/>
    </row>
    <row r="671" spans="3:4">
      <c r="C671" s="25"/>
      <c r="D671" s="25"/>
    </row>
    <row r="672" spans="3:4">
      <c r="C672" s="25"/>
      <c r="D672" s="25"/>
    </row>
    <row r="673" spans="3:4">
      <c r="C673" s="25"/>
      <c r="D673" s="25"/>
    </row>
    <row r="674" spans="3:4">
      <c r="C674" s="25"/>
      <c r="D674" s="25"/>
    </row>
    <row r="675" spans="3:4">
      <c r="C675" s="25"/>
      <c r="D675" s="25"/>
    </row>
    <row r="676" spans="3:4">
      <c r="C676" s="25"/>
      <c r="D676" s="25"/>
    </row>
    <row r="677" spans="3:4">
      <c r="C677" s="25"/>
      <c r="D677" s="25"/>
    </row>
    <row r="678" spans="3:4">
      <c r="C678" s="25"/>
      <c r="D678" s="25"/>
    </row>
    <row r="679" spans="3:4">
      <c r="C679" s="25"/>
      <c r="D679" s="25"/>
    </row>
    <row r="680" spans="3:4">
      <c r="C680" s="25"/>
      <c r="D680" s="25"/>
    </row>
    <row r="681" spans="3:4">
      <c r="C681" s="25"/>
      <c r="D681" s="25"/>
    </row>
    <row r="682" spans="3:4">
      <c r="C682" s="25"/>
      <c r="D682" s="25"/>
    </row>
    <row r="683" spans="3:4">
      <c r="C683" s="25"/>
      <c r="D683" s="25"/>
    </row>
    <row r="684" spans="3:4">
      <c r="C684" s="25"/>
      <c r="D684" s="25"/>
    </row>
    <row r="685" spans="3:4">
      <c r="C685" s="25"/>
      <c r="D685" s="25"/>
    </row>
    <row r="686" spans="3:4">
      <c r="C686" s="25"/>
      <c r="D686" s="25"/>
    </row>
    <row r="687" spans="3:4">
      <c r="C687" s="25"/>
      <c r="D687" s="25"/>
    </row>
    <row r="688" spans="3:4">
      <c r="C688" s="25"/>
      <c r="D688" s="25"/>
    </row>
    <row r="689" spans="3:4">
      <c r="C689" s="25"/>
      <c r="D689" s="25"/>
    </row>
    <row r="690" spans="3:4">
      <c r="C690" s="25"/>
      <c r="D690" s="25"/>
    </row>
    <row r="691" spans="3:4">
      <c r="C691" s="25"/>
      <c r="D691" s="25"/>
    </row>
    <row r="692" spans="3:4">
      <c r="C692" s="25"/>
      <c r="D692" s="25"/>
    </row>
    <row r="693" spans="3:4">
      <c r="C693" s="25"/>
      <c r="D693" s="25"/>
    </row>
    <row r="694" spans="3:4">
      <c r="C694" s="25"/>
      <c r="D694" s="25"/>
    </row>
    <row r="695" spans="3:4">
      <c r="C695" s="25"/>
      <c r="D695" s="25"/>
    </row>
    <row r="696" spans="3:4">
      <c r="C696" s="25"/>
      <c r="D696" s="25"/>
    </row>
    <row r="697" spans="3:4">
      <c r="C697" s="25"/>
      <c r="D697" s="25"/>
    </row>
    <row r="698" spans="3:4">
      <c r="C698" s="25"/>
      <c r="D698" s="25"/>
    </row>
    <row r="699" spans="3:4">
      <c r="C699" s="25"/>
      <c r="D699" s="25"/>
    </row>
    <row r="700" spans="3:4">
      <c r="C700" s="25"/>
      <c r="D700" s="25"/>
    </row>
    <row r="701" spans="3:4">
      <c r="C701" s="25"/>
      <c r="D701" s="25"/>
    </row>
    <row r="702" spans="3:4">
      <c r="C702" s="25"/>
      <c r="D702" s="25"/>
    </row>
    <row r="703" spans="3:4">
      <c r="C703" s="25"/>
      <c r="D703" s="25"/>
    </row>
    <row r="704" spans="3:4">
      <c r="C704" s="25"/>
      <c r="D704" s="25"/>
    </row>
    <row r="705" spans="3:4">
      <c r="C705" s="25"/>
      <c r="D705" s="25"/>
    </row>
    <row r="706" spans="3:4">
      <c r="C706" s="25"/>
      <c r="D706" s="25"/>
    </row>
    <row r="707" spans="3:4">
      <c r="C707" s="25"/>
      <c r="D707" s="25"/>
    </row>
    <row r="708" spans="3:4">
      <c r="C708" s="25"/>
      <c r="D708" s="25"/>
    </row>
    <row r="709" spans="3:4">
      <c r="C709" s="25"/>
      <c r="D709" s="25"/>
    </row>
    <row r="710" spans="3:4">
      <c r="C710" s="25"/>
      <c r="D710" s="25"/>
    </row>
    <row r="711" spans="3:4">
      <c r="C711" s="25"/>
      <c r="D711" s="25"/>
    </row>
    <row r="712" spans="3:4">
      <c r="C712" s="25"/>
      <c r="D712" s="25"/>
    </row>
    <row r="713" spans="3:4">
      <c r="C713" s="25"/>
      <c r="D713" s="25"/>
    </row>
    <row r="714" spans="3:4">
      <c r="C714" s="25"/>
      <c r="D714" s="25"/>
    </row>
    <row r="715" spans="3:4">
      <c r="C715" s="25"/>
      <c r="D715" s="25"/>
    </row>
    <row r="716" spans="3:4">
      <c r="C716" s="25"/>
      <c r="D716" s="25"/>
    </row>
    <row r="717" spans="3:4">
      <c r="C717" s="25"/>
      <c r="D717" s="25"/>
    </row>
    <row r="718" spans="3:4">
      <c r="C718" s="25"/>
      <c r="D718" s="25"/>
    </row>
    <row r="719" spans="3:4">
      <c r="C719" s="25"/>
      <c r="D719" s="25"/>
    </row>
    <row r="720" spans="3:4">
      <c r="C720" s="25"/>
      <c r="D720" s="25"/>
    </row>
    <row r="721" spans="3:4">
      <c r="C721" s="25"/>
      <c r="D721" s="25"/>
    </row>
    <row r="722" spans="3:4">
      <c r="C722" s="25"/>
      <c r="D722" s="25"/>
    </row>
    <row r="723" spans="3:4">
      <c r="C723" s="25"/>
      <c r="D723" s="25"/>
    </row>
    <row r="724" spans="3:4">
      <c r="C724" s="25"/>
      <c r="D724" s="25"/>
    </row>
    <row r="725" spans="3:4">
      <c r="C725" s="25"/>
      <c r="D725" s="25"/>
    </row>
    <row r="726" spans="3:4">
      <c r="C726" s="25"/>
      <c r="D726" s="25"/>
    </row>
    <row r="727" spans="3:4">
      <c r="C727" s="25"/>
      <c r="D727" s="25"/>
    </row>
    <row r="728" spans="3:4">
      <c r="C728" s="25"/>
      <c r="D728" s="25"/>
    </row>
    <row r="729" spans="3:4">
      <c r="C729" s="25"/>
      <c r="D729" s="25"/>
    </row>
    <row r="730" spans="3:4">
      <c r="C730" s="25"/>
      <c r="D730" s="25"/>
    </row>
    <row r="731" spans="3:4">
      <c r="C731" s="25"/>
      <c r="D731" s="25"/>
    </row>
    <row r="732" spans="3:4">
      <c r="C732" s="25"/>
      <c r="D732" s="25"/>
    </row>
    <row r="733" spans="3:4">
      <c r="C733" s="25"/>
      <c r="D733" s="25"/>
    </row>
    <row r="734" spans="3:4">
      <c r="C734" s="25"/>
      <c r="D734" s="25"/>
    </row>
    <row r="735" spans="3:4">
      <c r="C735" s="25"/>
      <c r="D735" s="25"/>
    </row>
    <row r="736" spans="3:4">
      <c r="C736" s="25"/>
      <c r="D736" s="25"/>
    </row>
    <row r="737" spans="3:4">
      <c r="C737" s="25"/>
      <c r="D737" s="25"/>
    </row>
    <row r="738" spans="3:4">
      <c r="C738" s="25"/>
      <c r="D738" s="25"/>
    </row>
    <row r="739" spans="3:4">
      <c r="C739" s="25"/>
      <c r="D739" s="25"/>
    </row>
    <row r="740" spans="3:4">
      <c r="C740" s="25"/>
      <c r="D740" s="25"/>
    </row>
    <row r="741" spans="3:4">
      <c r="C741" s="25"/>
      <c r="D741" s="25"/>
    </row>
    <row r="742" spans="3:4">
      <c r="C742" s="25"/>
      <c r="D742" s="25"/>
    </row>
    <row r="743" spans="3:4">
      <c r="C743" s="25"/>
      <c r="D743" s="25"/>
    </row>
    <row r="744" spans="3:4">
      <c r="C744" s="25"/>
      <c r="D744" s="25"/>
    </row>
    <row r="745" spans="3:4">
      <c r="C745" s="25"/>
      <c r="D745" s="25"/>
    </row>
    <row r="746" spans="3:4">
      <c r="C746" s="25"/>
      <c r="D746" s="25"/>
    </row>
    <row r="747" spans="3:4">
      <c r="C747" s="25"/>
      <c r="D747" s="25"/>
    </row>
    <row r="748" spans="3:4">
      <c r="C748" s="25"/>
      <c r="D748" s="25"/>
    </row>
    <row r="749" spans="3:4">
      <c r="C749" s="25"/>
      <c r="D749" s="25"/>
    </row>
    <row r="750" spans="3:4">
      <c r="C750" s="25"/>
      <c r="D750" s="25"/>
    </row>
    <row r="751" spans="3:4">
      <c r="C751" s="25"/>
      <c r="D751" s="25"/>
    </row>
    <row r="752" spans="3:4">
      <c r="C752" s="25"/>
      <c r="D752" s="25"/>
    </row>
    <row r="753" spans="3:4">
      <c r="C753" s="25"/>
      <c r="D753" s="25"/>
    </row>
    <row r="754" spans="3:4">
      <c r="C754" s="25"/>
      <c r="D754" s="25"/>
    </row>
    <row r="755" spans="3:4">
      <c r="C755" s="25"/>
      <c r="D755" s="25"/>
    </row>
    <row r="756" spans="3:4">
      <c r="C756" s="25"/>
      <c r="D756" s="25"/>
    </row>
    <row r="757" spans="3:4">
      <c r="C757" s="25"/>
      <c r="D757" s="25"/>
    </row>
    <row r="758" spans="3:4">
      <c r="C758" s="25"/>
      <c r="D758" s="25"/>
    </row>
    <row r="759" spans="3:4">
      <c r="C759" s="25"/>
      <c r="D759" s="25"/>
    </row>
    <row r="760" spans="3:4">
      <c r="C760" s="25"/>
      <c r="D760" s="25"/>
    </row>
    <row r="761" spans="3:4">
      <c r="C761" s="25"/>
      <c r="D761" s="25"/>
    </row>
    <row r="762" spans="3:4">
      <c r="C762" s="25"/>
      <c r="D762" s="25"/>
    </row>
    <row r="763" spans="3:4">
      <c r="C763" s="25"/>
      <c r="D763" s="25"/>
    </row>
    <row r="764" spans="3:4">
      <c r="C764" s="25"/>
      <c r="D764" s="25"/>
    </row>
    <row r="765" spans="3:4">
      <c r="C765" s="25"/>
      <c r="D765" s="25"/>
    </row>
    <row r="766" spans="3:4">
      <c r="C766" s="25"/>
      <c r="D766" s="25"/>
    </row>
    <row r="767" spans="3:4">
      <c r="C767" s="25"/>
      <c r="D767" s="25"/>
    </row>
    <row r="768" spans="3:4">
      <c r="C768" s="25"/>
      <c r="D768" s="25"/>
    </row>
    <row r="769" spans="3:4">
      <c r="C769" s="25"/>
      <c r="D769" s="25"/>
    </row>
    <row r="770" spans="3:4">
      <c r="C770" s="25"/>
      <c r="D770" s="25"/>
    </row>
    <row r="771" spans="3:4">
      <c r="C771" s="25"/>
      <c r="D771" s="25"/>
    </row>
    <row r="772" spans="3:4">
      <c r="C772" s="25"/>
      <c r="D772" s="25"/>
    </row>
    <row r="773" spans="3:4">
      <c r="C773" s="25"/>
      <c r="D773" s="25"/>
    </row>
    <row r="774" spans="3:4">
      <c r="C774" s="25"/>
      <c r="D774" s="25"/>
    </row>
    <row r="775" spans="3:4">
      <c r="C775" s="25"/>
      <c r="D775" s="25"/>
    </row>
    <row r="776" spans="3:4">
      <c r="C776" s="25"/>
      <c r="D776" s="25"/>
    </row>
    <row r="777" spans="3:4">
      <c r="C777" s="25"/>
      <c r="D777" s="25"/>
    </row>
    <row r="778" spans="3:4">
      <c r="C778" s="25"/>
      <c r="D778" s="25"/>
    </row>
    <row r="779" spans="3:4">
      <c r="C779" s="25"/>
      <c r="D779" s="25"/>
    </row>
    <row r="780" spans="3:4">
      <c r="C780" s="25"/>
      <c r="D780" s="25"/>
    </row>
    <row r="781" spans="3:4">
      <c r="C781" s="25"/>
      <c r="D781" s="25"/>
    </row>
    <row r="782" spans="3:4">
      <c r="C782" s="25"/>
      <c r="D782" s="25"/>
    </row>
    <row r="783" spans="3:4">
      <c r="C783" s="25"/>
      <c r="D783" s="25"/>
    </row>
    <row r="784" spans="3:4">
      <c r="C784" s="25"/>
      <c r="D784" s="25"/>
    </row>
    <row r="785" spans="3:4">
      <c r="C785" s="25"/>
      <c r="D785" s="25"/>
    </row>
    <row r="786" spans="3:4">
      <c r="C786" s="25"/>
      <c r="D786" s="25"/>
    </row>
    <row r="787" spans="3:4">
      <c r="C787" s="25"/>
      <c r="D787" s="25"/>
    </row>
    <row r="788" spans="3:4">
      <c r="C788" s="25"/>
      <c r="D788" s="25"/>
    </row>
    <row r="789" spans="3:4">
      <c r="C789" s="25"/>
      <c r="D789" s="25"/>
    </row>
    <row r="790" spans="3:4">
      <c r="C790" s="25"/>
      <c r="D790" s="25"/>
    </row>
    <row r="791" spans="3:4">
      <c r="C791" s="25"/>
      <c r="D791" s="25"/>
    </row>
    <row r="792" spans="3:4">
      <c r="C792" s="25"/>
      <c r="D792" s="25"/>
    </row>
    <row r="793" spans="3:4">
      <c r="C793" s="25"/>
      <c r="D793" s="25"/>
    </row>
    <row r="794" spans="3:4">
      <c r="C794" s="25"/>
      <c r="D794" s="25"/>
    </row>
    <row r="795" spans="3:4">
      <c r="C795" s="25"/>
      <c r="D795" s="25"/>
    </row>
    <row r="796" spans="3:4">
      <c r="C796" s="25"/>
      <c r="D796" s="25"/>
    </row>
    <row r="797" spans="3:4">
      <c r="C797" s="25"/>
      <c r="D797" s="25"/>
    </row>
    <row r="798" spans="3:4">
      <c r="C798" s="25"/>
      <c r="D798" s="25"/>
    </row>
    <row r="799" spans="3:4">
      <c r="C799" s="25"/>
      <c r="D799" s="25"/>
    </row>
    <row r="800" spans="3:4">
      <c r="C800" s="25"/>
      <c r="D800" s="25"/>
    </row>
    <row r="801" spans="3:4">
      <c r="C801" s="25"/>
      <c r="D801" s="25"/>
    </row>
    <row r="802" spans="3:4">
      <c r="C802" s="25"/>
      <c r="D802" s="25"/>
    </row>
    <row r="803" spans="3:4">
      <c r="C803" s="25"/>
      <c r="D803" s="25"/>
    </row>
    <row r="804" spans="3:4">
      <c r="C804" s="25"/>
      <c r="D804" s="25"/>
    </row>
    <row r="805" spans="3:4">
      <c r="C805" s="25"/>
      <c r="D805" s="25"/>
    </row>
    <row r="806" spans="3:4">
      <c r="C806" s="25"/>
      <c r="D806" s="25"/>
    </row>
    <row r="807" spans="3:4">
      <c r="C807" s="25"/>
      <c r="D807" s="25"/>
    </row>
    <row r="808" spans="3:4">
      <c r="C808" s="25"/>
      <c r="D808" s="25"/>
    </row>
    <row r="809" spans="3:4">
      <c r="C809" s="25"/>
      <c r="D809" s="25"/>
    </row>
    <row r="810" spans="3:4">
      <c r="C810" s="25"/>
      <c r="D810" s="25"/>
    </row>
    <row r="811" spans="3:4">
      <c r="C811" s="25"/>
      <c r="D811" s="25"/>
    </row>
    <row r="812" spans="3:4">
      <c r="C812" s="25"/>
      <c r="D812" s="25"/>
    </row>
    <row r="813" spans="3:4">
      <c r="C813" s="25"/>
      <c r="D813" s="25"/>
    </row>
    <row r="814" spans="3:4">
      <c r="C814" s="25"/>
      <c r="D814" s="25"/>
    </row>
    <row r="815" spans="3:4">
      <c r="C815" s="25"/>
      <c r="D815" s="25"/>
    </row>
    <row r="816" spans="3:4">
      <c r="C816" s="25"/>
      <c r="D816" s="25"/>
    </row>
    <row r="817" spans="3:4">
      <c r="C817" s="25"/>
      <c r="D817" s="25"/>
    </row>
    <row r="818" spans="3:4">
      <c r="C818" s="25"/>
      <c r="D818" s="25"/>
    </row>
    <row r="819" spans="3:4">
      <c r="C819" s="25"/>
      <c r="D819" s="25"/>
    </row>
    <row r="820" spans="3:4">
      <c r="C820" s="25"/>
      <c r="D820" s="25"/>
    </row>
    <row r="821" spans="3:4">
      <c r="C821" s="25"/>
      <c r="D821" s="25"/>
    </row>
    <row r="822" spans="3:4">
      <c r="C822" s="25"/>
      <c r="D822" s="25"/>
    </row>
    <row r="823" spans="3:4">
      <c r="C823" s="25"/>
      <c r="D823" s="25"/>
    </row>
    <row r="824" spans="3:4">
      <c r="C824" s="25"/>
      <c r="D824" s="25"/>
    </row>
    <row r="825" spans="3:4">
      <c r="C825" s="25"/>
      <c r="D825" s="25"/>
    </row>
    <row r="826" spans="3:4">
      <c r="C826" s="25"/>
      <c r="D826" s="25"/>
    </row>
    <row r="827" spans="3:4">
      <c r="C827" s="25"/>
      <c r="D827" s="25"/>
    </row>
    <row r="828" spans="3:4">
      <c r="C828" s="25"/>
      <c r="D828" s="25"/>
    </row>
    <row r="829" spans="3:4">
      <c r="C829" s="25"/>
      <c r="D829" s="25"/>
    </row>
    <row r="830" spans="3:4">
      <c r="C830" s="25"/>
      <c r="D830" s="25"/>
    </row>
    <row r="831" spans="3:4">
      <c r="C831" s="25"/>
      <c r="D831" s="25"/>
    </row>
    <row r="832" spans="3:4">
      <c r="C832" s="25"/>
      <c r="D832" s="25"/>
    </row>
    <row r="833" spans="3:4">
      <c r="C833" s="25"/>
      <c r="D833" s="25"/>
    </row>
    <row r="834" spans="3:4">
      <c r="C834" s="25"/>
      <c r="D834" s="25"/>
    </row>
    <row r="835" spans="3:4">
      <c r="C835" s="25"/>
      <c r="D835" s="25"/>
    </row>
    <row r="836" spans="3:4">
      <c r="C836" s="25"/>
      <c r="D836" s="25"/>
    </row>
    <row r="837" spans="3:4">
      <c r="C837" s="25"/>
      <c r="D837" s="25"/>
    </row>
    <row r="838" spans="3:4">
      <c r="C838" s="25"/>
      <c r="D838" s="25"/>
    </row>
    <row r="839" spans="3:4">
      <c r="C839" s="25"/>
      <c r="D839" s="25"/>
    </row>
    <row r="840" spans="3:4">
      <c r="C840" s="25"/>
      <c r="D840" s="25"/>
    </row>
    <row r="841" spans="3:4">
      <c r="C841" s="25"/>
      <c r="D841" s="25"/>
    </row>
    <row r="842" spans="3:4">
      <c r="C842" s="25"/>
      <c r="D842" s="25"/>
    </row>
    <row r="843" spans="3:4">
      <c r="C843" s="25"/>
      <c r="D843" s="25"/>
    </row>
    <row r="844" spans="3:4">
      <c r="C844" s="25"/>
      <c r="D844" s="25"/>
    </row>
    <row r="845" spans="3:4">
      <c r="C845" s="25"/>
      <c r="D845" s="25"/>
    </row>
    <row r="846" spans="3:4">
      <c r="C846" s="25"/>
      <c r="D846" s="25"/>
    </row>
    <row r="847" spans="3:4">
      <c r="C847" s="25"/>
      <c r="D847" s="25"/>
    </row>
    <row r="848" spans="3:4">
      <c r="C848" s="25"/>
      <c r="D848" s="25"/>
    </row>
    <row r="849" spans="3:4">
      <c r="C849" s="25"/>
      <c r="D849" s="25"/>
    </row>
    <row r="850" spans="3:4">
      <c r="C850" s="25"/>
      <c r="D850" s="25"/>
    </row>
    <row r="851" spans="3:4">
      <c r="C851" s="25"/>
      <c r="D851" s="25"/>
    </row>
    <row r="852" spans="3:4">
      <c r="C852" s="25"/>
      <c r="D852" s="25"/>
    </row>
    <row r="853" spans="3:4">
      <c r="C853" s="25"/>
      <c r="D853" s="25"/>
    </row>
    <row r="854" spans="3:4">
      <c r="C854" s="25"/>
      <c r="D854" s="25"/>
    </row>
    <row r="855" spans="3:4">
      <c r="C855" s="25"/>
      <c r="D855" s="25"/>
    </row>
    <row r="856" spans="3:4">
      <c r="C856" s="25"/>
      <c r="D856" s="25"/>
    </row>
    <row r="857" spans="3:4">
      <c r="C857" s="25"/>
      <c r="D857" s="25"/>
    </row>
    <row r="858" spans="3:4">
      <c r="C858" s="25"/>
      <c r="D858" s="25"/>
    </row>
    <row r="859" spans="3:4">
      <c r="C859" s="25"/>
      <c r="D859" s="25"/>
    </row>
    <row r="860" spans="3:4">
      <c r="C860" s="25"/>
      <c r="D860" s="25"/>
    </row>
    <row r="861" spans="3:4">
      <c r="C861" s="25"/>
      <c r="D861" s="25"/>
    </row>
    <row r="862" spans="3:4">
      <c r="C862" s="25"/>
      <c r="D862" s="25"/>
    </row>
    <row r="863" spans="3:4">
      <c r="C863" s="25"/>
      <c r="D863" s="25"/>
    </row>
    <row r="864" spans="3:4">
      <c r="C864" s="25"/>
      <c r="D864" s="25"/>
    </row>
    <row r="865" spans="3:4">
      <c r="C865" s="25"/>
      <c r="D865" s="25"/>
    </row>
    <row r="866" spans="3:4">
      <c r="C866" s="25"/>
      <c r="D866" s="25"/>
    </row>
    <row r="867" spans="3:4">
      <c r="C867" s="25"/>
      <c r="D867" s="25"/>
    </row>
    <row r="868" spans="3:4">
      <c r="C868" s="25"/>
      <c r="D868" s="25"/>
    </row>
    <row r="869" spans="3:4">
      <c r="C869" s="25"/>
      <c r="D869" s="25"/>
    </row>
    <row r="870" spans="3:4">
      <c r="C870" s="25"/>
      <c r="D870" s="25"/>
    </row>
    <row r="871" spans="3:4">
      <c r="C871" s="25"/>
      <c r="D871" s="25"/>
    </row>
    <row r="872" spans="3:4">
      <c r="C872" s="25"/>
      <c r="D872" s="25"/>
    </row>
    <row r="873" spans="3:4">
      <c r="C873" s="25"/>
      <c r="D873" s="25"/>
    </row>
    <row r="874" spans="3:4">
      <c r="C874" s="25"/>
      <c r="D874" s="25"/>
    </row>
    <row r="875" spans="3:4">
      <c r="C875" s="25"/>
      <c r="D875" s="25"/>
    </row>
    <row r="876" spans="3:4">
      <c r="C876" s="25"/>
      <c r="D876" s="25"/>
    </row>
    <row r="877" spans="3:4">
      <c r="C877" s="25"/>
      <c r="D877" s="25"/>
    </row>
    <row r="878" spans="3:4">
      <c r="C878" s="25"/>
      <c r="D878" s="25"/>
    </row>
    <row r="879" spans="3:4">
      <c r="C879" s="25"/>
      <c r="D879" s="25"/>
    </row>
    <row r="880" spans="3:4">
      <c r="C880" s="25"/>
      <c r="D880" s="25"/>
    </row>
    <row r="881" spans="3:4">
      <c r="C881" s="25"/>
      <c r="D881" s="25"/>
    </row>
    <row r="882" spans="3:4">
      <c r="C882" s="25"/>
      <c r="D882" s="25"/>
    </row>
    <row r="883" spans="3:4">
      <c r="C883" s="25"/>
      <c r="D883" s="25"/>
    </row>
    <row r="884" spans="3:4">
      <c r="C884" s="25"/>
      <c r="D884" s="25"/>
    </row>
    <row r="885" spans="3:4">
      <c r="C885" s="25"/>
      <c r="D885" s="25"/>
    </row>
    <row r="886" spans="3:4">
      <c r="C886" s="25"/>
      <c r="D886" s="25"/>
    </row>
    <row r="887" spans="3:4">
      <c r="C887" s="25"/>
      <c r="D887" s="25"/>
    </row>
    <row r="888" spans="3:4">
      <c r="C888" s="25"/>
      <c r="D888" s="25"/>
    </row>
    <row r="889" spans="3:4">
      <c r="C889" s="25"/>
      <c r="D889" s="25"/>
    </row>
    <row r="890" spans="3:4">
      <c r="C890" s="25"/>
      <c r="D890" s="25"/>
    </row>
    <row r="891" spans="3:4">
      <c r="C891" s="25"/>
      <c r="D891" s="25"/>
    </row>
    <row r="892" spans="3:4">
      <c r="C892" s="25"/>
      <c r="D892" s="25"/>
    </row>
    <row r="893" spans="3:4">
      <c r="C893" s="25"/>
      <c r="D893" s="25"/>
    </row>
    <row r="894" spans="3:4">
      <c r="C894" s="25"/>
      <c r="D894" s="25"/>
    </row>
    <row r="895" spans="3:4">
      <c r="C895" s="25"/>
      <c r="D895" s="25"/>
    </row>
    <row r="896" spans="3:4">
      <c r="C896" s="25"/>
      <c r="D896" s="25"/>
    </row>
    <row r="897" spans="3:4">
      <c r="C897" s="25"/>
      <c r="D897" s="25"/>
    </row>
    <row r="898" spans="3:4">
      <c r="C898" s="25"/>
      <c r="D898" s="25"/>
    </row>
    <row r="899" spans="3:4">
      <c r="C899" s="25"/>
      <c r="D899" s="25"/>
    </row>
    <row r="900" spans="3:4">
      <c r="C900" s="25"/>
      <c r="D900" s="25"/>
    </row>
    <row r="901" spans="3:4">
      <c r="C901" s="25"/>
      <c r="D901" s="25"/>
    </row>
    <row r="902" spans="3:4">
      <c r="C902" s="25"/>
      <c r="D902" s="25"/>
    </row>
    <row r="903" spans="3:4">
      <c r="C903" s="25"/>
      <c r="D903" s="25"/>
    </row>
    <row r="904" spans="3:4">
      <c r="C904" s="25"/>
      <c r="D904" s="25"/>
    </row>
    <row r="905" spans="3:4">
      <c r="C905" s="25"/>
      <c r="D905" s="25"/>
    </row>
    <row r="906" spans="3:4">
      <c r="C906" s="25"/>
      <c r="D906" s="25"/>
    </row>
    <row r="907" spans="3:4">
      <c r="C907" s="25"/>
      <c r="D907" s="25"/>
    </row>
    <row r="908" spans="3:4">
      <c r="C908" s="25"/>
      <c r="D908" s="25"/>
    </row>
    <row r="909" spans="3:4">
      <c r="C909" s="25"/>
      <c r="D909" s="25"/>
    </row>
    <row r="910" spans="3:4">
      <c r="C910" s="25"/>
      <c r="D910" s="25"/>
    </row>
    <row r="911" spans="3:4">
      <c r="C911" s="25"/>
      <c r="D911" s="25"/>
    </row>
    <row r="912" spans="3:4">
      <c r="C912" s="25"/>
      <c r="D912" s="25"/>
    </row>
    <row r="913" spans="3:4">
      <c r="C913" s="25"/>
      <c r="D913" s="25"/>
    </row>
    <row r="914" spans="3:4">
      <c r="C914" s="25"/>
      <c r="D914" s="25"/>
    </row>
    <row r="915" spans="3:4">
      <c r="C915" s="25"/>
      <c r="D915" s="25"/>
    </row>
    <row r="916" spans="3:4">
      <c r="C916" s="25"/>
      <c r="D916" s="25"/>
    </row>
    <row r="917" spans="3:4">
      <c r="C917" s="25"/>
      <c r="D917" s="25"/>
    </row>
    <row r="918" spans="3:4">
      <c r="C918" s="25"/>
      <c r="D918" s="25"/>
    </row>
    <row r="919" spans="3:4">
      <c r="C919" s="25"/>
      <c r="D919" s="25"/>
    </row>
    <row r="920" spans="3:4">
      <c r="C920" s="25"/>
      <c r="D920" s="25"/>
    </row>
    <row r="921" spans="3:4">
      <c r="C921" s="25"/>
      <c r="D921" s="25"/>
    </row>
    <row r="922" spans="3:4">
      <c r="C922" s="25"/>
      <c r="D922" s="25"/>
    </row>
    <row r="923" spans="3:4">
      <c r="C923" s="25"/>
      <c r="D923" s="25"/>
    </row>
    <row r="924" spans="3:4">
      <c r="C924" s="25"/>
      <c r="D924" s="25"/>
    </row>
    <row r="925" spans="3:4">
      <c r="C925" s="25"/>
      <c r="D925" s="25"/>
    </row>
    <row r="926" spans="3:4">
      <c r="C926" s="25"/>
      <c r="D926" s="25"/>
    </row>
    <row r="927" spans="3:4">
      <c r="C927" s="25"/>
      <c r="D927" s="25"/>
    </row>
    <row r="928" spans="3:4">
      <c r="C928" s="25"/>
      <c r="D928" s="25"/>
    </row>
    <row r="929" spans="3:4">
      <c r="C929" s="25"/>
      <c r="D929" s="25"/>
    </row>
    <row r="930" spans="3:4">
      <c r="C930" s="25"/>
      <c r="D930" s="25"/>
    </row>
    <row r="931" spans="3:4">
      <c r="C931" s="25"/>
      <c r="D931" s="25"/>
    </row>
    <row r="932" spans="3:4">
      <c r="C932" s="25"/>
      <c r="D932" s="25"/>
    </row>
    <row r="933" spans="3:4">
      <c r="C933" s="25"/>
      <c r="D933" s="25"/>
    </row>
    <row r="934" spans="3:4">
      <c r="C934" s="25"/>
      <c r="D934" s="25"/>
    </row>
    <row r="935" spans="3:4">
      <c r="C935" s="25"/>
      <c r="D935" s="25"/>
    </row>
    <row r="936" spans="3:4">
      <c r="C936" s="25"/>
      <c r="D936" s="25"/>
    </row>
    <row r="937" spans="3:4">
      <c r="C937" s="25"/>
      <c r="D937" s="25"/>
    </row>
    <row r="938" spans="3:4">
      <c r="C938" s="25"/>
      <c r="D938" s="25"/>
    </row>
    <row r="939" spans="3:4">
      <c r="C939" s="25"/>
      <c r="D939" s="25"/>
    </row>
    <row r="940" spans="3:4">
      <c r="C940" s="25"/>
      <c r="D940" s="25"/>
    </row>
    <row r="941" spans="3:4">
      <c r="C941" s="25"/>
      <c r="D941" s="25"/>
    </row>
    <row r="942" spans="3:4">
      <c r="C942" s="25"/>
      <c r="D942" s="25"/>
    </row>
    <row r="943" spans="3:4">
      <c r="C943" s="25"/>
      <c r="D943" s="25"/>
    </row>
    <row r="944" spans="3:4">
      <c r="C944" s="25"/>
      <c r="D944" s="25"/>
    </row>
    <row r="945" spans="3:4">
      <c r="C945" s="25"/>
      <c r="D945" s="25"/>
    </row>
    <row r="946" spans="3:4">
      <c r="C946" s="25"/>
      <c r="D946" s="25"/>
    </row>
    <row r="947" spans="3:4">
      <c r="C947" s="25"/>
      <c r="D947" s="25"/>
    </row>
    <row r="948" spans="3:4">
      <c r="C948" s="25"/>
      <c r="D948" s="25"/>
    </row>
    <row r="949" spans="3:4">
      <c r="C949" s="25"/>
      <c r="D949" s="25"/>
    </row>
    <row r="950" spans="3:4">
      <c r="C950" s="25"/>
      <c r="D950" s="25"/>
    </row>
    <row r="951" spans="3:4">
      <c r="C951" s="25"/>
      <c r="D951" s="25"/>
    </row>
    <row r="952" spans="3:4">
      <c r="C952" s="25"/>
      <c r="D952" s="25"/>
    </row>
    <row r="953" spans="3:4">
      <c r="C953" s="25"/>
      <c r="D953" s="25"/>
    </row>
    <row r="954" spans="3:4">
      <c r="C954" s="25"/>
      <c r="D954" s="25"/>
    </row>
    <row r="955" spans="3:4">
      <c r="C955" s="25"/>
      <c r="D955" s="25"/>
    </row>
    <row r="956" spans="3:4">
      <c r="C956" s="25"/>
      <c r="D956" s="25"/>
    </row>
    <row r="957" spans="3:4">
      <c r="C957" s="25"/>
      <c r="D957" s="25"/>
    </row>
    <row r="958" spans="3:4">
      <c r="C958" s="25"/>
      <c r="D958" s="25"/>
    </row>
    <row r="959" spans="3:4">
      <c r="C959" s="25"/>
      <c r="D959" s="25"/>
    </row>
    <row r="960" spans="3:4">
      <c r="C960" s="25"/>
      <c r="D960" s="25"/>
    </row>
    <row r="961" spans="3:4">
      <c r="C961" s="25"/>
      <c r="D961" s="25"/>
    </row>
    <row r="962" spans="3:4">
      <c r="C962" s="25"/>
      <c r="D962" s="25"/>
    </row>
    <row r="963" spans="3:4">
      <c r="C963" s="25"/>
      <c r="D963" s="25"/>
    </row>
    <row r="964" spans="3:4">
      <c r="C964" s="25"/>
      <c r="D964" s="25"/>
    </row>
    <row r="965" spans="3:4">
      <c r="C965" s="25"/>
      <c r="D965" s="25"/>
    </row>
    <row r="966" spans="3:4">
      <c r="C966" s="25"/>
      <c r="D966" s="25"/>
    </row>
    <row r="967" spans="3:4">
      <c r="C967" s="25"/>
      <c r="D967" s="25"/>
    </row>
    <row r="968" spans="3:4">
      <c r="C968" s="25"/>
      <c r="D968" s="25"/>
    </row>
    <row r="969" spans="3:4">
      <c r="C969" s="25"/>
      <c r="D969" s="25"/>
    </row>
    <row r="970" spans="3:4">
      <c r="C970" s="25"/>
      <c r="D970" s="25"/>
    </row>
    <row r="971" spans="3:4">
      <c r="C971" s="25"/>
      <c r="D971" s="25"/>
    </row>
    <row r="972" spans="3:4">
      <c r="C972" s="25"/>
      <c r="D972" s="25"/>
    </row>
    <row r="973" spans="3:4">
      <c r="C973" s="25"/>
      <c r="D973" s="25"/>
    </row>
    <row r="974" spans="3:4">
      <c r="C974" s="25"/>
      <c r="D974" s="25"/>
    </row>
    <row r="975" spans="3:4">
      <c r="C975" s="25"/>
      <c r="D975" s="25"/>
    </row>
    <row r="976" spans="3:4">
      <c r="C976" s="25"/>
      <c r="D976" s="25"/>
    </row>
    <row r="977" spans="3:4">
      <c r="C977" s="25"/>
      <c r="D977" s="25"/>
    </row>
    <row r="978" spans="3:4">
      <c r="C978" s="25"/>
      <c r="D978" s="25"/>
    </row>
    <row r="979" spans="3:4">
      <c r="C979" s="25"/>
      <c r="D979" s="25"/>
    </row>
    <row r="980" spans="3:4">
      <c r="C980" s="25"/>
      <c r="D980" s="25"/>
    </row>
    <row r="981" spans="3:4">
      <c r="C981" s="25"/>
      <c r="D981" s="25"/>
    </row>
    <row r="982" spans="3:4">
      <c r="C982" s="25"/>
      <c r="D982" s="25"/>
    </row>
    <row r="983" spans="3:4">
      <c r="C983" s="25"/>
      <c r="D983" s="25"/>
    </row>
    <row r="984" spans="3:4">
      <c r="C984" s="25"/>
      <c r="D984" s="25"/>
    </row>
    <row r="985" spans="3:4">
      <c r="C985" s="25"/>
      <c r="D985" s="25"/>
    </row>
    <row r="986" spans="3:4">
      <c r="C986" s="25"/>
      <c r="D986" s="25"/>
    </row>
    <row r="987" spans="3:4">
      <c r="C987" s="25"/>
      <c r="D987" s="25"/>
    </row>
    <row r="988" spans="3:4">
      <c r="C988" s="25"/>
      <c r="D988" s="25"/>
    </row>
    <row r="989" spans="3:4">
      <c r="C989" s="25"/>
      <c r="D989" s="25"/>
    </row>
    <row r="990" spans="3:4">
      <c r="C990" s="25"/>
      <c r="D990" s="25"/>
    </row>
    <row r="991" spans="3:4">
      <c r="C991" s="25"/>
      <c r="D991" s="25"/>
    </row>
    <row r="992" spans="3:4">
      <c r="C992" s="25"/>
      <c r="D992" s="25"/>
    </row>
    <row r="993" spans="3:4">
      <c r="C993" s="25"/>
      <c r="D993" s="25"/>
    </row>
    <row r="994" spans="3:4">
      <c r="C994" s="25"/>
      <c r="D994" s="25"/>
    </row>
    <row r="995" spans="3:4">
      <c r="C995" s="25"/>
      <c r="D995" s="25"/>
    </row>
    <row r="996" spans="3:4">
      <c r="C996" s="25"/>
      <c r="D996" s="25"/>
    </row>
    <row r="997" spans="3:4">
      <c r="C997" s="25"/>
      <c r="D997" s="25"/>
    </row>
    <row r="998" spans="3:4">
      <c r="C998" s="25"/>
      <c r="D998" s="25"/>
    </row>
    <row r="999" spans="3:4">
      <c r="C999" s="25"/>
      <c r="D999" s="25"/>
    </row>
    <row r="1000" spans="3:4">
      <c r="C1000" s="25"/>
      <c r="D1000" s="25"/>
    </row>
    <row r="1001" spans="3:4">
      <c r="C1001" s="25"/>
      <c r="D1001" s="25"/>
    </row>
    <row r="1002" spans="3:4">
      <c r="C1002" s="25"/>
      <c r="D1002" s="25"/>
    </row>
    <row r="1003" spans="3:4">
      <c r="C1003" s="25"/>
      <c r="D1003" s="25"/>
    </row>
    <row r="1004" spans="3:4">
      <c r="C1004" s="25"/>
      <c r="D1004" s="25"/>
    </row>
    <row r="1005" spans="3:4">
      <c r="C1005" s="25"/>
      <c r="D1005" s="25"/>
    </row>
    <row r="1006" spans="3:4">
      <c r="C1006" s="25"/>
      <c r="D1006" s="25"/>
    </row>
    <row r="1007" spans="3:4">
      <c r="C1007" s="25"/>
      <c r="D1007" s="25"/>
    </row>
    <row r="1008" spans="3:4">
      <c r="C1008" s="25"/>
      <c r="D1008" s="25"/>
    </row>
    <row r="1009" spans="3:4">
      <c r="C1009" s="25"/>
      <c r="D1009" s="25"/>
    </row>
    <row r="1010" spans="3:4">
      <c r="C1010" s="25"/>
      <c r="D1010" s="25"/>
    </row>
    <row r="1011" spans="3:4">
      <c r="C1011" s="25"/>
      <c r="D1011" s="25"/>
    </row>
    <row r="1012" spans="3:4">
      <c r="C1012" s="25"/>
      <c r="D1012" s="25"/>
    </row>
    <row r="1013" spans="3:4">
      <c r="C1013" s="25"/>
      <c r="D1013" s="25"/>
    </row>
    <row r="1014" spans="3:4">
      <c r="C1014" s="25"/>
      <c r="D1014" s="25"/>
    </row>
    <row r="1015" spans="3:4">
      <c r="C1015" s="25"/>
      <c r="D1015" s="25"/>
    </row>
    <row r="1016" spans="3:4">
      <c r="C1016" s="25"/>
      <c r="D1016" s="25"/>
    </row>
    <row r="1017" spans="3:4">
      <c r="C1017" s="25"/>
      <c r="D1017" s="25"/>
    </row>
    <row r="1018" spans="3:4">
      <c r="C1018" s="25"/>
      <c r="D1018" s="25"/>
    </row>
    <row r="1019" spans="3:4">
      <c r="C1019" s="25"/>
      <c r="D1019" s="25"/>
    </row>
    <row r="1020" spans="3:4">
      <c r="C1020" s="25"/>
      <c r="D1020" s="25"/>
    </row>
    <row r="1021" spans="3:4">
      <c r="C1021" s="25"/>
      <c r="D1021" s="25"/>
    </row>
    <row r="1022" spans="3:4">
      <c r="C1022" s="25"/>
      <c r="D1022" s="25"/>
    </row>
    <row r="1023" spans="3:4">
      <c r="C1023" s="25"/>
      <c r="D1023" s="25"/>
    </row>
    <row r="1024" spans="3:4">
      <c r="C1024" s="25"/>
      <c r="D1024" s="25"/>
    </row>
    <row r="1025" spans="3:4">
      <c r="C1025" s="25"/>
      <c r="D1025" s="25"/>
    </row>
    <row r="1026" spans="3:4">
      <c r="C1026" s="25"/>
      <c r="D1026" s="25"/>
    </row>
    <row r="1027" spans="3:4">
      <c r="C1027" s="25"/>
      <c r="D1027" s="25"/>
    </row>
    <row r="1028" spans="3:4">
      <c r="C1028" s="25"/>
      <c r="D1028" s="25"/>
    </row>
    <row r="1029" spans="3:4">
      <c r="C1029" s="25"/>
      <c r="D1029" s="25"/>
    </row>
    <row r="1030" spans="3:4">
      <c r="C1030" s="25"/>
      <c r="D1030" s="25"/>
    </row>
    <row r="1031" spans="3:4">
      <c r="C1031" s="25"/>
      <c r="D1031" s="25"/>
    </row>
    <row r="1032" spans="3:4">
      <c r="C1032" s="25"/>
      <c r="D1032" s="25"/>
    </row>
    <row r="1033" spans="3:4">
      <c r="C1033" s="25"/>
      <c r="D1033" s="25"/>
    </row>
    <row r="1034" spans="3:4">
      <c r="C1034" s="25"/>
      <c r="D1034" s="25"/>
    </row>
    <row r="1035" spans="3:4">
      <c r="C1035" s="25"/>
      <c r="D1035" s="25"/>
    </row>
    <row r="1036" spans="3:4">
      <c r="C1036" s="25"/>
      <c r="D1036" s="25"/>
    </row>
    <row r="1037" spans="3:4">
      <c r="C1037" s="25"/>
      <c r="D1037" s="25"/>
    </row>
    <row r="1038" spans="3:4">
      <c r="C1038" s="25"/>
      <c r="D1038" s="25"/>
    </row>
    <row r="1039" spans="3:4">
      <c r="C1039" s="25"/>
      <c r="D1039" s="25"/>
    </row>
    <row r="1040" spans="3:4">
      <c r="C1040" s="25"/>
      <c r="D1040" s="25"/>
    </row>
    <row r="1041" spans="3:4">
      <c r="C1041" s="25"/>
      <c r="D1041" s="25"/>
    </row>
    <row r="1042" spans="3:4">
      <c r="C1042" s="25"/>
      <c r="D1042" s="25"/>
    </row>
    <row r="1043" spans="3:4">
      <c r="C1043" s="25"/>
      <c r="D1043" s="25"/>
    </row>
    <row r="1044" spans="3:4">
      <c r="C1044" s="25"/>
      <c r="D1044" s="25"/>
    </row>
    <row r="1045" spans="3:4">
      <c r="C1045" s="25"/>
      <c r="D1045" s="25"/>
    </row>
    <row r="1046" spans="3:4">
      <c r="C1046" s="25"/>
      <c r="D1046" s="25"/>
    </row>
    <row r="1047" spans="3:4">
      <c r="C1047" s="25"/>
      <c r="D1047" s="25"/>
    </row>
    <row r="1048" spans="3:4">
      <c r="C1048" s="25"/>
      <c r="D1048" s="25"/>
    </row>
    <row r="1049" spans="3:4">
      <c r="C1049" s="25"/>
      <c r="D1049" s="25"/>
    </row>
    <row r="1050" spans="3:4">
      <c r="C1050" s="25"/>
      <c r="D1050" s="25"/>
    </row>
    <row r="1051" spans="3:4">
      <c r="C1051" s="25"/>
      <c r="D1051" s="25"/>
    </row>
    <row r="1052" spans="3:4">
      <c r="C1052" s="25"/>
      <c r="D1052" s="25"/>
    </row>
    <row r="1053" spans="3:4">
      <c r="C1053" s="25"/>
      <c r="D1053" s="25"/>
    </row>
    <row r="1054" spans="3:4">
      <c r="C1054" s="25"/>
      <c r="D1054" s="25"/>
    </row>
    <row r="1055" spans="3:4">
      <c r="C1055" s="25"/>
      <c r="D1055" s="25"/>
    </row>
    <row r="1056" spans="3:4">
      <c r="C1056" s="25"/>
      <c r="D1056" s="25"/>
    </row>
    <row r="1057" spans="3:4">
      <c r="C1057" s="25"/>
      <c r="D1057" s="25"/>
    </row>
    <row r="1058" spans="3:4">
      <c r="C1058" s="25"/>
      <c r="D1058" s="25"/>
    </row>
    <row r="1059" spans="3:4">
      <c r="C1059" s="25"/>
      <c r="D1059" s="25"/>
    </row>
    <row r="1060" spans="3:4">
      <c r="C1060" s="25"/>
      <c r="D1060" s="25"/>
    </row>
    <row r="1061" spans="3:4">
      <c r="C1061" s="25"/>
      <c r="D1061" s="25"/>
    </row>
    <row r="1062" spans="3:4">
      <c r="C1062" s="25"/>
      <c r="D1062" s="25"/>
    </row>
    <row r="1063" spans="3:4">
      <c r="C1063" s="25"/>
      <c r="D1063" s="25"/>
    </row>
    <row r="1064" spans="3:4">
      <c r="C1064" s="25"/>
      <c r="D1064" s="25"/>
    </row>
    <row r="1065" spans="3:4">
      <c r="C1065" s="25"/>
      <c r="D1065" s="25"/>
    </row>
    <row r="1066" spans="3:4">
      <c r="C1066" s="25"/>
      <c r="D1066" s="25"/>
    </row>
    <row r="1067" spans="3:4">
      <c r="C1067" s="25"/>
      <c r="D1067" s="25"/>
    </row>
    <row r="1068" spans="3:4">
      <c r="C1068" s="25"/>
      <c r="D1068" s="25"/>
    </row>
    <row r="1069" spans="3:4">
      <c r="C1069" s="25"/>
      <c r="D1069" s="25"/>
    </row>
    <row r="1070" spans="3:4">
      <c r="C1070" s="25"/>
      <c r="D1070" s="25"/>
    </row>
    <row r="1071" spans="3:4">
      <c r="C1071" s="25"/>
      <c r="D1071" s="25"/>
    </row>
    <row r="1072" spans="3:4">
      <c r="C1072" s="25"/>
      <c r="D1072" s="25"/>
    </row>
    <row r="1073" spans="3:4">
      <c r="C1073" s="25"/>
      <c r="D1073" s="25"/>
    </row>
    <row r="1074" spans="3:4">
      <c r="C1074" s="25"/>
      <c r="D1074" s="25"/>
    </row>
    <row r="1075" spans="3:4">
      <c r="C1075" s="25"/>
      <c r="D1075" s="25"/>
    </row>
    <row r="1076" spans="3:4">
      <c r="C1076" s="25"/>
      <c r="D1076" s="25"/>
    </row>
    <row r="1077" spans="3:4">
      <c r="C1077" s="25"/>
      <c r="D1077" s="25"/>
    </row>
    <row r="1078" spans="3:4">
      <c r="C1078" s="25"/>
      <c r="D1078" s="25"/>
    </row>
    <row r="1079" spans="3:4">
      <c r="C1079" s="25"/>
      <c r="D1079" s="25"/>
    </row>
    <row r="1080" spans="3:4">
      <c r="C1080" s="25"/>
      <c r="D1080" s="25"/>
    </row>
    <row r="1081" spans="3:4">
      <c r="C1081" s="25"/>
      <c r="D1081" s="25"/>
    </row>
    <row r="1082" spans="3:4">
      <c r="C1082" s="25"/>
      <c r="D1082" s="25"/>
    </row>
    <row r="1083" spans="3:4">
      <c r="C1083" s="25"/>
      <c r="D1083" s="25"/>
    </row>
    <row r="1084" spans="3:4">
      <c r="C1084" s="25"/>
      <c r="D1084" s="25"/>
    </row>
    <row r="1085" spans="3:4">
      <c r="C1085" s="25"/>
      <c r="D1085" s="25"/>
    </row>
    <row r="1086" spans="3:4">
      <c r="C1086" s="25"/>
      <c r="D1086" s="25"/>
    </row>
    <row r="1087" spans="3:4">
      <c r="C1087" s="25"/>
      <c r="D1087" s="25"/>
    </row>
    <row r="1088" spans="3:4">
      <c r="C1088" s="25"/>
      <c r="D1088" s="25"/>
    </row>
    <row r="1089" spans="3:4">
      <c r="C1089" s="25"/>
      <c r="D1089" s="25"/>
    </row>
    <row r="1090" spans="3:4">
      <c r="C1090" s="25"/>
      <c r="D1090" s="25"/>
    </row>
    <row r="1091" spans="3:4">
      <c r="C1091" s="25"/>
      <c r="D1091" s="25"/>
    </row>
    <row r="1092" spans="3:4">
      <c r="C1092" s="25"/>
      <c r="D1092" s="25"/>
    </row>
    <row r="1093" spans="3:4">
      <c r="C1093" s="25"/>
      <c r="D1093" s="25"/>
    </row>
    <row r="1094" spans="3:4">
      <c r="C1094" s="25"/>
      <c r="D1094" s="25"/>
    </row>
    <row r="1095" spans="3:4">
      <c r="C1095" s="25"/>
      <c r="D1095" s="25"/>
    </row>
    <row r="1096" spans="3:4">
      <c r="C1096" s="25"/>
      <c r="D1096" s="25"/>
    </row>
    <row r="1097" spans="3:4">
      <c r="C1097" s="25"/>
      <c r="D1097" s="25"/>
    </row>
    <row r="1098" spans="3:4">
      <c r="C1098" s="25"/>
      <c r="D1098" s="25"/>
    </row>
    <row r="1099" spans="3:4">
      <c r="C1099" s="25"/>
      <c r="D1099" s="25"/>
    </row>
    <row r="1100" spans="3:4">
      <c r="C1100" s="25"/>
      <c r="D1100" s="25"/>
    </row>
    <row r="1101" spans="3:4">
      <c r="C1101" s="25"/>
      <c r="D1101" s="25"/>
    </row>
    <row r="1102" spans="3:4">
      <c r="C1102" s="25"/>
      <c r="D1102" s="25"/>
    </row>
    <row r="1103" spans="3:4">
      <c r="C1103" s="25"/>
      <c r="D1103" s="25"/>
    </row>
    <row r="1104" spans="3:4">
      <c r="C1104" s="25"/>
      <c r="D1104" s="25"/>
    </row>
    <row r="1105" spans="3:4">
      <c r="C1105" s="25"/>
      <c r="D1105" s="25"/>
    </row>
    <row r="1106" spans="3:4">
      <c r="C1106" s="25"/>
      <c r="D1106" s="25"/>
    </row>
    <row r="1107" spans="3:4">
      <c r="C1107" s="25"/>
      <c r="D1107" s="25"/>
    </row>
    <row r="1108" spans="3:4">
      <c r="C1108" s="25"/>
      <c r="D1108" s="25"/>
    </row>
    <row r="1109" spans="3:4">
      <c r="C1109" s="25"/>
      <c r="D1109" s="25"/>
    </row>
    <row r="1110" spans="3:4">
      <c r="C1110" s="25"/>
      <c r="D1110" s="25"/>
    </row>
    <row r="1111" spans="3:4">
      <c r="C1111" s="25"/>
      <c r="D1111" s="25"/>
    </row>
    <row r="1112" spans="3:4">
      <c r="C1112" s="25"/>
      <c r="D1112" s="25"/>
    </row>
    <row r="1113" spans="3:4">
      <c r="C1113" s="25"/>
      <c r="D1113" s="25"/>
    </row>
    <row r="1114" spans="3:4">
      <c r="C1114" s="25"/>
      <c r="D1114" s="25"/>
    </row>
    <row r="1115" spans="3:4">
      <c r="C1115" s="25"/>
      <c r="D1115" s="25"/>
    </row>
    <row r="1116" spans="3:4">
      <c r="C1116" s="25"/>
      <c r="D1116" s="25"/>
    </row>
    <row r="1117" spans="3:4">
      <c r="C1117" s="25"/>
      <c r="D1117" s="25"/>
    </row>
    <row r="1118" spans="3:4">
      <c r="C1118" s="25"/>
      <c r="D1118" s="25"/>
    </row>
    <row r="1119" spans="3:4">
      <c r="C1119" s="25"/>
      <c r="D1119" s="25"/>
    </row>
    <row r="1120" spans="3:4">
      <c r="C1120" s="25"/>
      <c r="D1120" s="25"/>
    </row>
    <row r="1121" spans="3:4">
      <c r="C1121" s="25"/>
      <c r="D1121" s="25"/>
    </row>
    <row r="1122" spans="3:4">
      <c r="C1122" s="25"/>
      <c r="D1122" s="25"/>
    </row>
    <row r="1123" spans="3:4">
      <c r="C1123" s="25"/>
      <c r="D1123" s="25"/>
    </row>
    <row r="1124" spans="3:4">
      <c r="C1124" s="25"/>
      <c r="D1124" s="25"/>
    </row>
    <row r="1125" spans="3:4">
      <c r="C1125" s="25"/>
      <c r="D1125" s="25"/>
    </row>
    <row r="1126" spans="3:4">
      <c r="C1126" s="25"/>
      <c r="D1126" s="25"/>
    </row>
    <row r="1127" spans="3:4">
      <c r="C1127" s="25"/>
      <c r="D1127" s="25"/>
    </row>
    <row r="1128" spans="3:4">
      <c r="C1128" s="25"/>
      <c r="D1128" s="25"/>
    </row>
    <row r="1129" spans="3:4">
      <c r="C1129" s="25"/>
      <c r="D1129" s="25"/>
    </row>
    <row r="1130" spans="3:4">
      <c r="C1130" s="25"/>
      <c r="D1130" s="25"/>
    </row>
    <row r="1131" spans="3:4">
      <c r="C1131" s="25"/>
      <c r="D1131" s="25"/>
    </row>
    <row r="1132" spans="3:4">
      <c r="C1132" s="25"/>
      <c r="D1132" s="25"/>
    </row>
    <row r="1133" spans="3:4">
      <c r="C1133" s="25"/>
      <c r="D1133" s="25"/>
    </row>
    <row r="1134" spans="3:4">
      <c r="C1134" s="25"/>
      <c r="D1134" s="25"/>
    </row>
    <row r="1135" spans="3:4">
      <c r="C1135" s="25"/>
      <c r="D1135" s="25"/>
    </row>
    <row r="1136" spans="3:4">
      <c r="C1136" s="25"/>
      <c r="D1136" s="25"/>
    </row>
    <row r="1137" spans="3:4">
      <c r="C1137" s="25"/>
      <c r="D1137" s="25"/>
    </row>
    <row r="1138" spans="3:4">
      <c r="C1138" s="25"/>
      <c r="D1138" s="25"/>
    </row>
    <row r="1139" spans="3:4">
      <c r="C1139" s="25"/>
      <c r="D1139" s="25"/>
    </row>
    <row r="1140" spans="3:4">
      <c r="C1140" s="25"/>
      <c r="D1140" s="25"/>
    </row>
    <row r="1141" spans="3:4">
      <c r="C1141" s="25"/>
      <c r="D1141" s="25"/>
    </row>
    <row r="1142" spans="3:4">
      <c r="C1142" s="25"/>
      <c r="D1142" s="25"/>
    </row>
    <row r="1143" spans="3:4">
      <c r="C1143" s="25"/>
      <c r="D1143" s="25"/>
    </row>
    <row r="1144" spans="3:4">
      <c r="C1144" s="25"/>
      <c r="D1144" s="25"/>
    </row>
    <row r="1145" spans="3:4">
      <c r="C1145" s="25"/>
      <c r="D1145" s="25"/>
    </row>
    <row r="1146" spans="3:4">
      <c r="C1146" s="25"/>
      <c r="D1146" s="25"/>
    </row>
    <row r="1147" spans="3:4">
      <c r="C1147" s="25"/>
      <c r="D1147" s="25"/>
    </row>
    <row r="1148" spans="3:4">
      <c r="C1148" s="25"/>
      <c r="D1148" s="25"/>
    </row>
    <row r="1149" spans="3:4">
      <c r="C1149" s="25"/>
      <c r="D1149" s="25"/>
    </row>
    <row r="1150" spans="3:4">
      <c r="C1150" s="25"/>
      <c r="D1150" s="25"/>
    </row>
    <row r="1151" spans="3:4">
      <c r="C1151" s="25"/>
      <c r="D1151" s="25"/>
    </row>
    <row r="1152" spans="3:4">
      <c r="C1152" s="25"/>
      <c r="D1152" s="25"/>
    </row>
    <row r="1153" spans="3:4">
      <c r="C1153" s="25"/>
      <c r="D1153" s="25"/>
    </row>
    <row r="1154" spans="3:4">
      <c r="C1154" s="25"/>
      <c r="D1154" s="25"/>
    </row>
    <row r="1155" spans="3:4">
      <c r="C1155" s="25"/>
      <c r="D1155" s="25"/>
    </row>
    <row r="1156" spans="3:4">
      <c r="C1156" s="25"/>
      <c r="D1156" s="25"/>
    </row>
    <row r="1157" spans="3:4">
      <c r="C1157" s="25"/>
      <c r="D1157" s="25"/>
    </row>
    <row r="1158" spans="3:4">
      <c r="C1158" s="25"/>
      <c r="D1158" s="25"/>
    </row>
    <row r="1159" spans="3:4">
      <c r="C1159" s="25"/>
      <c r="D1159" s="25"/>
    </row>
    <row r="1160" spans="3:4">
      <c r="C1160" s="25"/>
      <c r="D1160" s="25"/>
    </row>
    <row r="1161" spans="3:4">
      <c r="C1161" s="25"/>
      <c r="D1161" s="25"/>
    </row>
    <row r="1162" spans="3:4">
      <c r="C1162" s="25"/>
      <c r="D1162" s="25"/>
    </row>
    <row r="1163" spans="3:4">
      <c r="C1163" s="25"/>
      <c r="D1163" s="25"/>
    </row>
    <row r="1164" spans="3:4">
      <c r="C1164" s="25"/>
      <c r="D1164" s="25"/>
    </row>
    <row r="1165" spans="3:4">
      <c r="C1165" s="25"/>
      <c r="D1165" s="25"/>
    </row>
    <row r="1166" spans="3:4">
      <c r="C1166" s="25"/>
      <c r="D1166" s="25"/>
    </row>
    <row r="1167" spans="3:4">
      <c r="C1167" s="25"/>
      <c r="D1167" s="25"/>
    </row>
    <row r="1168" spans="3:4">
      <c r="C1168" s="25"/>
      <c r="D1168" s="25"/>
    </row>
    <row r="1169" spans="3:4">
      <c r="C1169" s="25"/>
      <c r="D1169" s="25"/>
    </row>
    <row r="1170" spans="3:4">
      <c r="C1170" s="25"/>
      <c r="D1170" s="25"/>
    </row>
    <row r="1171" spans="3:4">
      <c r="C1171" s="25"/>
      <c r="D1171" s="25"/>
    </row>
    <row r="1172" spans="3:4">
      <c r="C1172" s="25"/>
      <c r="D1172" s="25"/>
    </row>
    <row r="1173" spans="3:4">
      <c r="C1173" s="25"/>
      <c r="D1173" s="25"/>
    </row>
    <row r="1174" spans="3:4">
      <c r="C1174" s="25"/>
      <c r="D1174" s="25"/>
    </row>
    <row r="1175" spans="3:4">
      <c r="C1175" s="25"/>
      <c r="D1175" s="25"/>
    </row>
    <row r="1176" spans="3:4">
      <c r="C1176" s="25"/>
      <c r="D1176" s="25"/>
    </row>
    <row r="1177" spans="3:4">
      <c r="C1177" s="25"/>
      <c r="D1177" s="25"/>
    </row>
    <row r="1178" spans="3:4">
      <c r="C1178" s="25"/>
      <c r="D1178" s="25"/>
    </row>
    <row r="1179" spans="3:4">
      <c r="C1179" s="25"/>
      <c r="D1179" s="25"/>
    </row>
    <row r="1180" spans="3:4">
      <c r="C1180" s="25"/>
      <c r="D1180" s="25"/>
    </row>
    <row r="1181" spans="3:4">
      <c r="C1181" s="25"/>
      <c r="D1181" s="25"/>
    </row>
    <row r="1182" spans="3:4">
      <c r="C1182" s="25"/>
      <c r="D1182" s="25"/>
    </row>
    <row r="1183" spans="3:4">
      <c r="C1183" s="25"/>
      <c r="D1183" s="25"/>
    </row>
    <row r="1184" spans="3:4">
      <c r="C1184" s="25"/>
      <c r="D1184" s="25"/>
    </row>
    <row r="1185" spans="3:4">
      <c r="C1185" s="25"/>
      <c r="D1185" s="25"/>
    </row>
    <row r="1186" spans="3:4">
      <c r="C1186" s="25"/>
      <c r="D1186" s="25"/>
    </row>
    <row r="1187" spans="3:4">
      <c r="C1187" s="25"/>
      <c r="D1187" s="25"/>
    </row>
    <row r="1188" spans="3:4">
      <c r="C1188" s="25"/>
      <c r="D1188" s="25"/>
    </row>
    <row r="1189" spans="3:4">
      <c r="C1189" s="25"/>
      <c r="D1189" s="25"/>
    </row>
    <row r="1190" spans="3:4">
      <c r="C1190" s="25"/>
      <c r="D1190" s="25"/>
    </row>
    <row r="1191" spans="3:4">
      <c r="C1191" s="25"/>
      <c r="D1191" s="25"/>
    </row>
    <row r="1192" spans="3:4">
      <c r="C1192" s="25"/>
      <c r="D1192" s="25"/>
    </row>
    <row r="1193" spans="3:4">
      <c r="C1193" s="25"/>
      <c r="D1193" s="25"/>
    </row>
    <row r="1194" spans="3:4">
      <c r="C1194" s="25"/>
      <c r="D1194" s="25"/>
    </row>
    <row r="1195" spans="3:4">
      <c r="C1195" s="25"/>
      <c r="D1195" s="25"/>
    </row>
    <row r="1196" spans="3:4">
      <c r="C1196" s="25"/>
      <c r="D1196" s="25"/>
    </row>
    <row r="1197" spans="3:4">
      <c r="C1197" s="25"/>
      <c r="D1197" s="25"/>
    </row>
    <row r="1198" spans="3:4">
      <c r="C1198" s="25"/>
      <c r="D1198" s="25"/>
    </row>
    <row r="1199" spans="3:4">
      <c r="C1199" s="25"/>
      <c r="D1199" s="25"/>
    </row>
    <row r="1200" spans="3:4">
      <c r="C1200" s="25"/>
      <c r="D1200" s="25"/>
    </row>
    <row r="1201" spans="3:4">
      <c r="C1201" s="25"/>
      <c r="D1201" s="25"/>
    </row>
    <row r="1202" spans="3:4">
      <c r="C1202" s="25"/>
      <c r="D1202" s="25"/>
    </row>
    <row r="1203" spans="3:4">
      <c r="C1203" s="25"/>
      <c r="D1203" s="25"/>
    </row>
    <row r="1204" spans="3:4">
      <c r="C1204" s="25"/>
      <c r="D1204" s="25"/>
    </row>
    <row r="1205" spans="3:4">
      <c r="C1205" s="25"/>
      <c r="D1205" s="25"/>
    </row>
    <row r="1206" spans="3:4">
      <c r="C1206" s="25"/>
      <c r="D1206" s="25"/>
    </row>
    <row r="1207" spans="3:4">
      <c r="C1207" s="25"/>
      <c r="D1207" s="25"/>
    </row>
    <row r="1208" spans="3:4">
      <c r="C1208" s="25"/>
      <c r="D1208" s="25"/>
    </row>
    <row r="1209" spans="3:4">
      <c r="C1209" s="25"/>
      <c r="D1209" s="25"/>
    </row>
    <row r="1210" spans="3:4">
      <c r="C1210" s="25"/>
      <c r="D1210" s="25"/>
    </row>
    <row r="1211" spans="3:4">
      <c r="C1211" s="25"/>
      <c r="D1211" s="25"/>
    </row>
    <row r="1212" spans="3:4">
      <c r="C1212" s="25"/>
      <c r="D1212" s="25"/>
    </row>
    <row r="1213" spans="3:4">
      <c r="C1213" s="25"/>
      <c r="D1213" s="25"/>
    </row>
    <row r="1214" spans="3:4">
      <c r="C1214" s="25"/>
      <c r="D1214" s="25"/>
    </row>
    <row r="1215" spans="3:4">
      <c r="C1215" s="25"/>
      <c r="D1215" s="25"/>
    </row>
    <row r="1216" spans="3:4">
      <c r="C1216" s="25"/>
      <c r="D1216" s="25"/>
    </row>
    <row r="1217" spans="3:4">
      <c r="C1217" s="25"/>
      <c r="D1217" s="25"/>
    </row>
    <row r="1218" spans="3:4">
      <c r="C1218" s="25"/>
      <c r="D1218" s="25"/>
    </row>
    <row r="1219" spans="3:4">
      <c r="C1219" s="25"/>
      <c r="D1219" s="25"/>
    </row>
    <row r="1220" spans="3:4">
      <c r="C1220" s="25"/>
      <c r="D1220" s="25"/>
    </row>
    <row r="1221" spans="3:4">
      <c r="C1221" s="25"/>
      <c r="D1221" s="25"/>
    </row>
    <row r="1222" spans="3:4">
      <c r="C1222" s="25"/>
      <c r="D1222" s="25"/>
    </row>
    <row r="1223" spans="3:4">
      <c r="C1223" s="25"/>
      <c r="D1223" s="25"/>
    </row>
    <row r="1224" spans="3:4">
      <c r="C1224" s="25"/>
      <c r="D1224" s="25"/>
    </row>
    <row r="1225" spans="3:4">
      <c r="C1225" s="25"/>
      <c r="D1225" s="25"/>
    </row>
    <row r="1226" spans="3:4">
      <c r="C1226" s="25"/>
      <c r="D1226" s="25"/>
    </row>
    <row r="1227" spans="3:4">
      <c r="C1227" s="25"/>
      <c r="D1227" s="25"/>
    </row>
    <row r="1228" spans="3:4">
      <c r="C1228" s="25"/>
      <c r="D1228" s="25"/>
    </row>
    <row r="1229" spans="3:4">
      <c r="C1229" s="25"/>
      <c r="D1229" s="25"/>
    </row>
    <row r="1230" spans="3:4">
      <c r="C1230" s="25"/>
      <c r="D1230" s="25"/>
    </row>
    <row r="1231" spans="3:4">
      <c r="C1231" s="25"/>
      <c r="D1231" s="25"/>
    </row>
    <row r="1232" spans="3:4">
      <c r="C1232" s="25"/>
      <c r="D1232" s="25"/>
    </row>
    <row r="1233" spans="3:4">
      <c r="C1233" s="25"/>
      <c r="D1233" s="25"/>
    </row>
    <row r="1234" spans="3:4">
      <c r="C1234" s="25"/>
      <c r="D1234" s="25"/>
    </row>
    <row r="1235" spans="3:4">
      <c r="C1235" s="25"/>
      <c r="D1235" s="25"/>
    </row>
    <row r="1236" spans="3:4">
      <c r="C1236" s="25"/>
      <c r="D1236" s="25"/>
    </row>
    <row r="1237" spans="3:4">
      <c r="C1237" s="25"/>
      <c r="D1237" s="25"/>
    </row>
    <row r="1238" spans="3:4">
      <c r="C1238" s="25"/>
      <c r="D1238" s="25"/>
    </row>
    <row r="1239" spans="3:4">
      <c r="C1239" s="25"/>
      <c r="D1239" s="25"/>
    </row>
    <row r="1240" spans="3:4">
      <c r="C1240" s="25"/>
      <c r="D1240" s="25"/>
    </row>
    <row r="1241" spans="3:4">
      <c r="C1241" s="25"/>
      <c r="D1241" s="25"/>
    </row>
    <row r="1242" spans="3:4">
      <c r="C1242" s="25"/>
      <c r="D1242" s="25"/>
    </row>
    <row r="1243" spans="3:4">
      <c r="C1243" s="25"/>
      <c r="D1243" s="25"/>
    </row>
    <row r="1244" spans="3:4">
      <c r="C1244" s="25"/>
      <c r="D1244" s="25"/>
    </row>
    <row r="1245" spans="3:4">
      <c r="C1245" s="25"/>
      <c r="D1245" s="25"/>
    </row>
    <row r="1246" spans="3:4">
      <c r="C1246" s="25"/>
      <c r="D1246" s="25"/>
    </row>
    <row r="1247" spans="3:4">
      <c r="C1247" s="25"/>
      <c r="D1247" s="25"/>
    </row>
    <row r="1248" spans="3:4">
      <c r="C1248" s="25"/>
      <c r="D1248" s="25"/>
    </row>
    <row r="1249" spans="3:4">
      <c r="C1249" s="25"/>
      <c r="D1249" s="25"/>
    </row>
    <row r="1250" spans="3:4">
      <c r="C1250" s="25"/>
      <c r="D1250" s="25"/>
    </row>
    <row r="1251" spans="3:4">
      <c r="C1251" s="25"/>
      <c r="D1251" s="25"/>
    </row>
    <row r="1252" spans="3:4">
      <c r="C1252" s="25"/>
      <c r="D1252" s="25"/>
    </row>
    <row r="1253" spans="3:4">
      <c r="C1253" s="25"/>
      <c r="D1253" s="25"/>
    </row>
    <row r="1254" spans="3:4">
      <c r="C1254" s="25"/>
      <c r="D1254" s="25"/>
    </row>
    <row r="1255" spans="3:4">
      <c r="C1255" s="25"/>
      <c r="D1255" s="25"/>
    </row>
    <row r="1256" spans="3:4">
      <c r="C1256" s="25"/>
      <c r="D1256" s="25"/>
    </row>
    <row r="1257" spans="3:4">
      <c r="C1257" s="25"/>
      <c r="D1257" s="25"/>
    </row>
    <row r="1258" spans="3:4">
      <c r="C1258" s="25"/>
      <c r="D1258" s="25"/>
    </row>
    <row r="1259" spans="3:4">
      <c r="C1259" s="25"/>
      <c r="D1259" s="25"/>
    </row>
    <row r="1260" spans="3:4">
      <c r="C1260" s="25"/>
      <c r="D1260" s="25"/>
    </row>
    <row r="1261" spans="3:4">
      <c r="C1261" s="25"/>
      <c r="D1261" s="25"/>
    </row>
    <row r="1262" spans="3:4">
      <c r="C1262" s="25"/>
      <c r="D1262" s="25"/>
    </row>
    <row r="1263" spans="3:4">
      <c r="C1263" s="25"/>
      <c r="D1263" s="25"/>
    </row>
    <row r="1264" spans="3:4">
      <c r="C1264" s="25"/>
      <c r="D1264" s="25"/>
    </row>
    <row r="1265" spans="3:4">
      <c r="C1265" s="25"/>
      <c r="D1265" s="25"/>
    </row>
    <row r="1266" spans="3:4">
      <c r="C1266" s="25"/>
      <c r="D1266" s="25"/>
    </row>
    <row r="1267" spans="3:4">
      <c r="C1267" s="25"/>
      <c r="D1267" s="25"/>
    </row>
    <row r="1268" spans="3:4">
      <c r="C1268" s="25"/>
      <c r="D1268" s="25"/>
    </row>
    <row r="1269" spans="3:4">
      <c r="C1269" s="25"/>
      <c r="D1269" s="25"/>
    </row>
    <row r="1270" spans="3:4">
      <c r="C1270" s="25"/>
      <c r="D1270" s="25"/>
    </row>
    <row r="1271" spans="3:4">
      <c r="C1271" s="25"/>
      <c r="D1271" s="25"/>
    </row>
    <row r="1272" spans="3:4">
      <c r="C1272" s="25"/>
      <c r="D1272" s="25"/>
    </row>
    <row r="1273" spans="3:4">
      <c r="C1273" s="25"/>
      <c r="D1273" s="25"/>
    </row>
    <row r="1274" spans="3:4">
      <c r="C1274" s="25"/>
      <c r="D1274" s="25"/>
    </row>
    <row r="1275" spans="3:4">
      <c r="C1275" s="25"/>
      <c r="D1275" s="25"/>
    </row>
    <row r="1276" spans="3:4">
      <c r="C1276" s="25"/>
      <c r="D1276" s="25"/>
    </row>
    <row r="1277" spans="3:4">
      <c r="C1277" s="25"/>
      <c r="D1277" s="25"/>
    </row>
    <row r="1278" spans="3:4">
      <c r="C1278" s="25"/>
      <c r="D1278" s="25"/>
    </row>
    <row r="1279" spans="3:4">
      <c r="C1279" s="25"/>
      <c r="D1279" s="25"/>
    </row>
    <row r="1280" spans="3:4">
      <c r="C1280" s="25"/>
      <c r="D1280" s="25"/>
    </row>
    <row r="1281" spans="3:4">
      <c r="C1281" s="25"/>
      <c r="D1281" s="25"/>
    </row>
    <row r="1282" spans="3:4">
      <c r="C1282" s="25"/>
      <c r="D1282" s="25"/>
    </row>
    <row r="1283" spans="3:4">
      <c r="C1283" s="25"/>
      <c r="D1283" s="25"/>
    </row>
    <row r="1284" spans="3:4">
      <c r="C1284" s="25"/>
      <c r="D1284" s="25"/>
    </row>
    <row r="1285" spans="3:4">
      <c r="C1285" s="25"/>
      <c r="D1285" s="25"/>
    </row>
    <row r="1286" spans="3:4">
      <c r="C1286" s="25"/>
      <c r="D1286" s="25"/>
    </row>
    <row r="1287" spans="3:4">
      <c r="C1287" s="25"/>
      <c r="D1287" s="25"/>
    </row>
    <row r="1288" spans="3:4">
      <c r="C1288" s="25"/>
      <c r="D1288" s="25"/>
    </row>
    <row r="1289" spans="3:4">
      <c r="C1289" s="25"/>
      <c r="D1289" s="25"/>
    </row>
    <row r="1290" spans="3:4">
      <c r="C1290" s="25"/>
      <c r="D1290" s="25"/>
    </row>
    <row r="1291" spans="3:4">
      <c r="C1291" s="25"/>
      <c r="D1291" s="25"/>
    </row>
    <row r="1292" spans="3:4">
      <c r="C1292" s="25"/>
      <c r="D1292" s="25"/>
    </row>
    <row r="1293" spans="3:4">
      <c r="C1293" s="25"/>
      <c r="D1293" s="25"/>
    </row>
    <row r="1294" spans="3:4">
      <c r="C1294" s="25"/>
      <c r="D1294" s="25"/>
    </row>
    <row r="1295" spans="3:4">
      <c r="C1295" s="25"/>
      <c r="D1295" s="25"/>
    </row>
    <row r="1296" spans="3:4">
      <c r="C1296" s="25"/>
      <c r="D1296" s="25"/>
    </row>
    <row r="1297" spans="3:4">
      <c r="C1297" s="25"/>
      <c r="D1297" s="25"/>
    </row>
    <row r="1298" spans="3:4">
      <c r="C1298" s="25"/>
      <c r="D1298" s="25"/>
    </row>
    <row r="1299" spans="3:4">
      <c r="C1299" s="25"/>
      <c r="D1299" s="25"/>
    </row>
    <row r="1300" spans="3:4">
      <c r="C1300" s="25"/>
      <c r="D1300" s="25"/>
    </row>
    <row r="1301" spans="3:4">
      <c r="C1301" s="25"/>
      <c r="D1301" s="25"/>
    </row>
    <row r="1302" spans="3:4">
      <c r="C1302" s="25"/>
      <c r="D1302" s="25"/>
    </row>
    <row r="1303" spans="3:4">
      <c r="C1303" s="25"/>
      <c r="D1303" s="25"/>
    </row>
    <row r="1304" spans="3:4">
      <c r="C1304" s="25"/>
      <c r="D1304" s="25"/>
    </row>
    <row r="1305" spans="3:4">
      <c r="C1305" s="25"/>
      <c r="D1305" s="25"/>
    </row>
    <row r="1306" spans="3:4">
      <c r="C1306" s="25"/>
      <c r="D1306" s="25"/>
    </row>
    <row r="1307" spans="3:4">
      <c r="C1307" s="25"/>
      <c r="D1307" s="25"/>
    </row>
    <row r="1308" spans="3:4">
      <c r="C1308" s="25"/>
      <c r="D1308" s="25"/>
    </row>
    <row r="1309" spans="3:4">
      <c r="C1309" s="25"/>
      <c r="D1309" s="25"/>
    </row>
    <row r="1310" spans="3:4">
      <c r="C1310" s="25"/>
      <c r="D1310" s="25"/>
    </row>
    <row r="1311" spans="3:4">
      <c r="C1311" s="25"/>
      <c r="D1311" s="25"/>
    </row>
    <row r="1312" spans="3:4">
      <c r="C1312" s="25"/>
      <c r="D1312" s="25"/>
    </row>
    <row r="1313" spans="3:4">
      <c r="C1313" s="25"/>
      <c r="D1313" s="25"/>
    </row>
    <row r="1314" spans="3:4">
      <c r="C1314" s="25"/>
      <c r="D1314" s="25"/>
    </row>
    <row r="1315" spans="3:4">
      <c r="C1315" s="25"/>
      <c r="D1315" s="25"/>
    </row>
    <row r="1316" spans="3:4">
      <c r="C1316" s="25"/>
      <c r="D1316" s="25"/>
    </row>
    <row r="1317" spans="3:4">
      <c r="C1317" s="25"/>
      <c r="D1317" s="25"/>
    </row>
    <row r="1318" spans="3:4">
      <c r="C1318" s="25"/>
      <c r="D1318" s="25"/>
    </row>
    <row r="1319" spans="3:4">
      <c r="C1319" s="25"/>
      <c r="D1319" s="25"/>
    </row>
    <row r="1320" spans="3:4">
      <c r="C1320" s="25"/>
      <c r="D1320" s="25"/>
    </row>
    <row r="1321" spans="3:4">
      <c r="C1321" s="25"/>
      <c r="D1321" s="25"/>
    </row>
    <row r="1322" spans="3:4">
      <c r="C1322" s="25"/>
      <c r="D1322" s="25"/>
    </row>
    <row r="1323" spans="3:4">
      <c r="C1323" s="25"/>
      <c r="D1323" s="25"/>
    </row>
    <row r="1324" spans="3:4">
      <c r="C1324" s="25"/>
      <c r="D1324" s="25"/>
    </row>
    <row r="1325" spans="3:4">
      <c r="C1325" s="25"/>
      <c r="D1325" s="25"/>
    </row>
    <row r="1326" spans="3:4">
      <c r="C1326" s="25"/>
      <c r="D1326" s="25"/>
    </row>
    <row r="1327" spans="3:4">
      <c r="C1327" s="25"/>
      <c r="D1327" s="25"/>
    </row>
    <row r="1328" spans="3:4">
      <c r="C1328" s="25"/>
      <c r="D1328" s="25"/>
    </row>
    <row r="1329" spans="3:4">
      <c r="C1329" s="25"/>
      <c r="D1329" s="25"/>
    </row>
    <row r="1330" spans="3:4">
      <c r="C1330" s="25"/>
      <c r="D1330" s="25"/>
    </row>
    <row r="1331" spans="3:4">
      <c r="C1331" s="25"/>
      <c r="D1331" s="25"/>
    </row>
    <row r="1332" spans="3:4">
      <c r="C1332" s="25"/>
      <c r="D1332" s="25"/>
    </row>
    <row r="1333" spans="3:4">
      <c r="C1333" s="25"/>
      <c r="D1333" s="25"/>
    </row>
    <row r="1334" spans="3:4">
      <c r="C1334" s="25"/>
      <c r="D1334" s="25"/>
    </row>
    <row r="1335" spans="3:4">
      <c r="C1335" s="25"/>
      <c r="D1335" s="25"/>
    </row>
    <row r="1336" spans="3:4">
      <c r="C1336" s="25"/>
      <c r="D1336" s="25"/>
    </row>
    <row r="1337" spans="3:4">
      <c r="C1337" s="25"/>
      <c r="D1337" s="25"/>
    </row>
    <row r="1338" spans="3:4">
      <c r="C1338" s="25"/>
      <c r="D1338" s="25"/>
    </row>
    <row r="1339" spans="3:4">
      <c r="C1339" s="25"/>
      <c r="D1339" s="25"/>
    </row>
    <row r="1340" spans="3:4">
      <c r="C1340" s="25"/>
      <c r="D1340" s="25"/>
    </row>
    <row r="1341" spans="3:4">
      <c r="C1341" s="25"/>
      <c r="D1341" s="25"/>
    </row>
    <row r="1342" spans="3:4">
      <c r="C1342" s="25"/>
      <c r="D1342" s="25"/>
    </row>
    <row r="1343" spans="3:4">
      <c r="C1343" s="25"/>
      <c r="D1343" s="25"/>
    </row>
    <row r="1344" spans="3:4">
      <c r="C1344" s="25"/>
      <c r="D1344" s="25"/>
    </row>
    <row r="1345" spans="3:4">
      <c r="C1345" s="25"/>
      <c r="D1345" s="25"/>
    </row>
    <row r="1346" spans="3:4">
      <c r="C1346" s="25"/>
      <c r="D1346" s="25"/>
    </row>
    <row r="1347" spans="3:4">
      <c r="C1347" s="25"/>
      <c r="D1347" s="25"/>
    </row>
    <row r="1348" spans="3:4">
      <c r="C1348" s="25"/>
      <c r="D1348" s="25"/>
    </row>
    <row r="1349" spans="3:4">
      <c r="C1349" s="25"/>
      <c r="D1349" s="25"/>
    </row>
    <row r="1350" spans="3:4">
      <c r="C1350" s="25"/>
      <c r="D1350" s="25"/>
    </row>
    <row r="1351" spans="3:4">
      <c r="C1351" s="25"/>
      <c r="D1351" s="25"/>
    </row>
    <row r="1352" spans="3:4">
      <c r="C1352" s="25"/>
      <c r="D1352" s="25"/>
    </row>
    <row r="1353" spans="3:4">
      <c r="C1353" s="25"/>
      <c r="D1353" s="25"/>
    </row>
    <row r="1354" spans="3:4">
      <c r="C1354" s="25"/>
      <c r="D1354" s="25"/>
    </row>
    <row r="1355" spans="3:4">
      <c r="C1355" s="25"/>
      <c r="D1355" s="25"/>
    </row>
    <row r="1356" spans="3:4">
      <c r="C1356" s="25"/>
      <c r="D1356" s="25"/>
    </row>
    <row r="1357" spans="3:4">
      <c r="C1357" s="25"/>
      <c r="D1357" s="25"/>
    </row>
    <row r="1358" spans="3:4">
      <c r="C1358" s="25"/>
      <c r="D1358" s="25"/>
    </row>
    <row r="1359" spans="3:4">
      <c r="C1359" s="25"/>
      <c r="D1359" s="25"/>
    </row>
    <row r="1360" spans="3:4">
      <c r="C1360" s="25"/>
      <c r="D1360" s="25"/>
    </row>
    <row r="1361" spans="3:4">
      <c r="C1361" s="25"/>
      <c r="D1361" s="25"/>
    </row>
    <row r="1362" spans="3:4">
      <c r="C1362" s="25"/>
      <c r="D1362" s="25"/>
    </row>
    <row r="1363" spans="3:4">
      <c r="C1363" s="25"/>
      <c r="D1363" s="25"/>
    </row>
    <row r="1364" spans="3:4">
      <c r="C1364" s="25"/>
      <c r="D1364" s="25"/>
    </row>
    <row r="1365" spans="3:4">
      <c r="C1365" s="25"/>
      <c r="D1365" s="25"/>
    </row>
    <row r="1366" spans="3:4">
      <c r="C1366" s="25"/>
      <c r="D1366" s="25"/>
    </row>
    <row r="1367" spans="3:4">
      <c r="C1367" s="25"/>
      <c r="D1367" s="25"/>
    </row>
    <row r="1368" spans="3:4">
      <c r="C1368" s="25"/>
      <c r="D1368" s="25"/>
    </row>
    <row r="1369" spans="3:4">
      <c r="C1369" s="25"/>
      <c r="D1369" s="25"/>
    </row>
    <row r="1370" spans="3:4">
      <c r="C1370" s="25"/>
      <c r="D1370" s="25"/>
    </row>
    <row r="1371" spans="3:4">
      <c r="C1371" s="25"/>
      <c r="D1371" s="25"/>
    </row>
    <row r="1372" spans="3:4">
      <c r="C1372" s="25"/>
      <c r="D1372" s="25"/>
    </row>
    <row r="1373" spans="3:4">
      <c r="C1373" s="25"/>
      <c r="D1373" s="25"/>
    </row>
    <row r="1374" spans="3:4">
      <c r="C1374" s="25"/>
      <c r="D1374" s="25"/>
    </row>
    <row r="1375" spans="3:4">
      <c r="C1375" s="25"/>
      <c r="D1375" s="25"/>
    </row>
    <row r="1376" spans="3:4">
      <c r="C1376" s="25"/>
      <c r="D1376" s="25"/>
    </row>
    <row r="1377" spans="3:4">
      <c r="C1377" s="25"/>
      <c r="D1377" s="25"/>
    </row>
    <row r="1378" spans="3:4">
      <c r="C1378" s="25"/>
      <c r="D1378" s="25"/>
    </row>
    <row r="1379" spans="3:4">
      <c r="C1379" s="25"/>
      <c r="D1379" s="25"/>
    </row>
    <row r="1380" spans="3:4">
      <c r="C1380" s="25"/>
      <c r="D1380" s="25"/>
    </row>
    <row r="1381" spans="3:4">
      <c r="C1381" s="25"/>
      <c r="D1381" s="25"/>
    </row>
    <row r="1382" spans="3:4">
      <c r="C1382" s="25"/>
      <c r="D1382" s="25"/>
    </row>
    <row r="1383" spans="3:4">
      <c r="C1383" s="25"/>
      <c r="D1383" s="25"/>
    </row>
    <row r="1384" spans="3:4">
      <c r="C1384" s="25"/>
      <c r="D1384" s="25"/>
    </row>
    <row r="1385" spans="3:4">
      <c r="C1385" s="25"/>
      <c r="D1385" s="25"/>
    </row>
    <row r="1386" spans="3:4">
      <c r="C1386" s="25"/>
      <c r="D1386" s="25"/>
    </row>
    <row r="1387" spans="3:4">
      <c r="C1387" s="25"/>
      <c r="D1387" s="25"/>
    </row>
    <row r="1388" spans="3:4">
      <c r="C1388" s="25"/>
      <c r="D1388" s="25"/>
    </row>
    <row r="1389" spans="3:4">
      <c r="C1389" s="25"/>
      <c r="D1389" s="25"/>
    </row>
    <row r="1390" spans="3:4">
      <c r="C1390" s="25"/>
      <c r="D1390" s="25"/>
    </row>
    <row r="1391" spans="3:4">
      <c r="C1391" s="25"/>
      <c r="D1391" s="25"/>
    </row>
    <row r="1392" spans="3:4">
      <c r="C1392" s="25"/>
      <c r="D1392" s="25"/>
    </row>
    <row r="1393" spans="3:4">
      <c r="C1393" s="25"/>
      <c r="D1393" s="25"/>
    </row>
    <row r="1394" spans="3:4">
      <c r="C1394" s="25"/>
      <c r="D1394" s="25"/>
    </row>
    <row r="1395" spans="3:4">
      <c r="C1395" s="25"/>
      <c r="D1395" s="25"/>
    </row>
    <row r="1396" spans="3:4">
      <c r="C1396" s="25"/>
      <c r="D1396" s="25"/>
    </row>
    <row r="1397" spans="3:4">
      <c r="C1397" s="25"/>
      <c r="D1397" s="25"/>
    </row>
    <row r="1398" spans="3:4">
      <c r="C1398" s="25"/>
      <c r="D1398" s="25"/>
    </row>
    <row r="1399" spans="3:4">
      <c r="C1399" s="25"/>
      <c r="D1399" s="25"/>
    </row>
    <row r="1400" spans="3:4">
      <c r="C1400" s="25"/>
      <c r="D1400" s="25"/>
    </row>
    <row r="1401" spans="3:4">
      <c r="C1401" s="25"/>
      <c r="D1401" s="25"/>
    </row>
    <row r="1402" spans="3:4">
      <c r="C1402" s="25"/>
      <c r="D1402" s="25"/>
    </row>
    <row r="1403" spans="3:4">
      <c r="C1403" s="25"/>
      <c r="D1403" s="25"/>
    </row>
    <row r="1404" spans="3:4">
      <c r="C1404" s="25"/>
      <c r="D1404" s="25"/>
    </row>
    <row r="1405" spans="3:4">
      <c r="C1405" s="25"/>
      <c r="D1405" s="25"/>
    </row>
    <row r="1406" spans="3:4">
      <c r="C1406" s="25"/>
      <c r="D1406" s="25"/>
    </row>
    <row r="1407" spans="3:4">
      <c r="C1407" s="25"/>
      <c r="D1407" s="25"/>
    </row>
    <row r="1408" spans="3:4">
      <c r="C1408" s="25"/>
      <c r="D1408" s="25"/>
    </row>
    <row r="1409" spans="3:4">
      <c r="C1409" s="25"/>
      <c r="D1409" s="25"/>
    </row>
    <row r="1410" spans="3:4">
      <c r="C1410" s="25"/>
      <c r="D1410" s="25"/>
    </row>
    <row r="1411" spans="3:4">
      <c r="C1411" s="25"/>
      <c r="D1411" s="25"/>
    </row>
    <row r="1412" spans="3:4">
      <c r="C1412" s="25"/>
      <c r="D1412" s="25"/>
    </row>
    <row r="1413" spans="3:4">
      <c r="C1413" s="25"/>
      <c r="D1413" s="25"/>
    </row>
    <row r="1414" spans="3:4">
      <c r="C1414" s="25"/>
      <c r="D1414" s="25"/>
    </row>
    <row r="1415" spans="3:4">
      <c r="C1415" s="25"/>
      <c r="D1415" s="25"/>
    </row>
    <row r="1416" spans="3:4">
      <c r="C1416" s="25"/>
      <c r="D1416" s="25"/>
    </row>
    <row r="1417" spans="3:4">
      <c r="C1417" s="25"/>
      <c r="D1417" s="25"/>
    </row>
    <row r="1418" spans="3:4">
      <c r="C1418" s="25"/>
      <c r="D1418" s="25"/>
    </row>
    <row r="1419" spans="3:4">
      <c r="C1419" s="25"/>
      <c r="D1419" s="25"/>
    </row>
    <row r="1420" spans="3:4">
      <c r="C1420" s="25"/>
      <c r="D1420" s="25"/>
    </row>
    <row r="1421" spans="3:4">
      <c r="C1421" s="25"/>
      <c r="D1421" s="25"/>
    </row>
    <row r="1422" spans="3:4">
      <c r="C1422" s="25"/>
      <c r="D1422" s="25"/>
    </row>
    <row r="1423" spans="3:4">
      <c r="C1423" s="25"/>
      <c r="D1423" s="25"/>
    </row>
    <row r="1424" spans="3:4">
      <c r="C1424" s="25"/>
      <c r="D1424" s="25"/>
    </row>
    <row r="1425" spans="3:4">
      <c r="C1425" s="25"/>
      <c r="D1425" s="25"/>
    </row>
    <row r="1426" spans="3:4">
      <c r="C1426" s="25"/>
      <c r="D1426" s="25"/>
    </row>
    <row r="1427" spans="3:4">
      <c r="C1427" s="25"/>
      <c r="D1427" s="25"/>
    </row>
    <row r="1428" spans="3:4">
      <c r="C1428" s="25"/>
      <c r="D1428" s="25"/>
    </row>
    <row r="1429" spans="3:4">
      <c r="C1429" s="25"/>
      <c r="D1429" s="25"/>
    </row>
    <row r="1430" spans="3:4">
      <c r="C1430" s="25"/>
      <c r="D1430" s="25"/>
    </row>
    <row r="1431" spans="3:4">
      <c r="C1431" s="25"/>
      <c r="D1431" s="25"/>
    </row>
    <row r="1432" spans="3:4">
      <c r="C1432" s="25"/>
      <c r="D1432" s="25"/>
    </row>
    <row r="1433" spans="3:4">
      <c r="C1433" s="25"/>
      <c r="D1433" s="25"/>
    </row>
    <row r="1434" spans="3:4">
      <c r="C1434" s="25"/>
      <c r="D1434" s="25"/>
    </row>
    <row r="1435" spans="3:4">
      <c r="C1435" s="25"/>
      <c r="D1435" s="25"/>
    </row>
    <row r="1436" spans="3:4">
      <c r="C1436" s="25"/>
      <c r="D1436" s="25"/>
    </row>
    <row r="1437" spans="3:4">
      <c r="C1437" s="25"/>
      <c r="D1437" s="25"/>
    </row>
    <row r="1438" spans="3:4">
      <c r="C1438" s="25"/>
      <c r="D1438" s="25"/>
    </row>
    <row r="1439" spans="3:4">
      <c r="C1439" s="25"/>
      <c r="D1439" s="25"/>
    </row>
    <row r="1440" spans="3:4">
      <c r="C1440" s="25"/>
      <c r="D1440" s="25"/>
    </row>
    <row r="1441" spans="3:4">
      <c r="C1441" s="25"/>
      <c r="D1441" s="25"/>
    </row>
    <row r="1442" spans="3:4">
      <c r="C1442" s="25"/>
      <c r="D1442" s="25"/>
    </row>
    <row r="1443" spans="3:4">
      <c r="C1443" s="25"/>
      <c r="D1443" s="25"/>
    </row>
    <row r="1444" spans="3:4">
      <c r="C1444" s="25"/>
      <c r="D1444" s="25"/>
    </row>
    <row r="1445" spans="3:4">
      <c r="C1445" s="25"/>
      <c r="D1445" s="25"/>
    </row>
    <row r="1446" spans="3:4">
      <c r="C1446" s="25"/>
      <c r="D1446" s="25"/>
    </row>
    <row r="1447" spans="3:4">
      <c r="C1447" s="25"/>
      <c r="D1447" s="25"/>
    </row>
    <row r="1448" spans="3:4">
      <c r="C1448" s="25"/>
      <c r="D1448" s="25"/>
    </row>
    <row r="1449" spans="3:4">
      <c r="C1449" s="25"/>
      <c r="D1449" s="25"/>
    </row>
    <row r="1450" spans="3:4">
      <c r="C1450" s="25"/>
      <c r="D1450" s="25"/>
    </row>
    <row r="1451" spans="3:4">
      <c r="C1451" s="25"/>
      <c r="D1451" s="25"/>
    </row>
    <row r="1452" spans="3:4">
      <c r="C1452" s="25"/>
      <c r="D1452" s="25"/>
    </row>
    <row r="1453" spans="3:4">
      <c r="C1453" s="25"/>
      <c r="D1453" s="25"/>
    </row>
    <row r="1454" spans="3:4">
      <c r="C1454" s="25"/>
      <c r="D1454" s="25"/>
    </row>
    <row r="1455" spans="3:4">
      <c r="C1455" s="25"/>
      <c r="D1455" s="25"/>
    </row>
    <row r="1456" spans="3:4">
      <c r="C1456" s="25"/>
      <c r="D1456" s="25"/>
    </row>
    <row r="1457" spans="3:4">
      <c r="C1457" s="25"/>
      <c r="D1457" s="25"/>
    </row>
    <row r="1458" spans="3:4">
      <c r="C1458" s="25"/>
      <c r="D1458" s="25"/>
    </row>
    <row r="1459" spans="3:4">
      <c r="C1459" s="25"/>
      <c r="D1459" s="25"/>
    </row>
    <row r="1460" spans="3:4">
      <c r="C1460" s="25"/>
      <c r="D1460" s="25"/>
    </row>
    <row r="1461" spans="3:4">
      <c r="C1461" s="25"/>
      <c r="D1461" s="25"/>
    </row>
    <row r="1462" spans="3:4">
      <c r="C1462" s="25"/>
      <c r="D1462" s="25"/>
    </row>
    <row r="1463" spans="3:4">
      <c r="C1463" s="25"/>
      <c r="D1463" s="25"/>
    </row>
    <row r="1464" spans="3:4">
      <c r="C1464" s="25"/>
      <c r="D1464" s="25"/>
    </row>
    <row r="1465" spans="3:4">
      <c r="C1465" s="25"/>
      <c r="D1465" s="25"/>
    </row>
    <row r="1466" spans="3:4">
      <c r="C1466" s="25"/>
      <c r="D1466" s="25"/>
    </row>
    <row r="1467" spans="3:4">
      <c r="C1467" s="25"/>
      <c r="D1467" s="25"/>
    </row>
    <row r="1468" spans="3:4">
      <c r="C1468" s="25"/>
      <c r="D1468" s="25"/>
    </row>
    <row r="1469" spans="3:4">
      <c r="C1469" s="25"/>
      <c r="D1469" s="25"/>
    </row>
    <row r="1470" spans="3:4">
      <c r="C1470" s="25"/>
      <c r="D1470" s="25"/>
    </row>
    <row r="1471" spans="3:4">
      <c r="C1471" s="25"/>
      <c r="D1471" s="25"/>
    </row>
    <row r="1472" spans="3:4">
      <c r="C1472" s="25"/>
      <c r="D1472" s="25"/>
    </row>
    <row r="1473" spans="3:4">
      <c r="C1473" s="25"/>
      <c r="D1473" s="25"/>
    </row>
    <row r="1474" spans="3:4">
      <c r="C1474" s="25"/>
      <c r="D1474" s="25"/>
    </row>
    <row r="1475" spans="3:4">
      <c r="C1475" s="25"/>
      <c r="D1475" s="25"/>
    </row>
    <row r="1476" spans="3:4">
      <c r="C1476" s="25"/>
      <c r="D1476" s="25"/>
    </row>
    <row r="1477" spans="3:4">
      <c r="C1477" s="25"/>
      <c r="D1477" s="25"/>
    </row>
    <row r="1478" spans="3:4">
      <c r="C1478" s="25"/>
      <c r="D1478" s="25"/>
    </row>
    <row r="1479" spans="3:4">
      <c r="C1479" s="25"/>
      <c r="D1479" s="25"/>
    </row>
    <row r="1480" spans="3:4">
      <c r="C1480" s="25"/>
      <c r="D1480" s="25"/>
    </row>
    <row r="1481" spans="3:4">
      <c r="C1481" s="25"/>
      <c r="D1481" s="25"/>
    </row>
    <row r="1482" spans="3:4">
      <c r="C1482" s="25"/>
      <c r="D1482" s="25"/>
    </row>
    <row r="1483" spans="3:4">
      <c r="C1483" s="25"/>
      <c r="D1483" s="25"/>
    </row>
    <row r="1484" spans="3:4">
      <c r="C1484" s="25"/>
      <c r="D1484" s="25"/>
    </row>
    <row r="1485" spans="3:4">
      <c r="C1485" s="25"/>
      <c r="D1485" s="25"/>
    </row>
    <row r="1486" spans="3:4">
      <c r="C1486" s="25"/>
      <c r="D1486" s="25"/>
    </row>
    <row r="1487" spans="3:4">
      <c r="C1487" s="25"/>
      <c r="D1487" s="25"/>
    </row>
    <row r="1488" spans="3:4">
      <c r="C1488" s="25"/>
      <c r="D1488" s="25"/>
    </row>
    <row r="1489" spans="3:4">
      <c r="C1489" s="25"/>
      <c r="D1489" s="25"/>
    </row>
    <row r="1490" spans="3:4">
      <c r="C1490" s="25"/>
      <c r="D1490" s="25"/>
    </row>
    <row r="1491" spans="3:4">
      <c r="C1491" s="25"/>
      <c r="D1491" s="25"/>
    </row>
    <row r="1492" spans="3:4">
      <c r="C1492" s="25"/>
      <c r="D1492" s="25"/>
    </row>
    <row r="1493" spans="3:4">
      <c r="C1493" s="25"/>
      <c r="D1493" s="25"/>
    </row>
    <row r="1494" spans="3:4">
      <c r="C1494" s="25"/>
      <c r="D1494" s="25"/>
    </row>
    <row r="1495" spans="3:4">
      <c r="C1495" s="25"/>
      <c r="D1495" s="25"/>
    </row>
    <row r="1496" spans="3:4">
      <c r="C1496" s="25"/>
      <c r="D1496" s="25"/>
    </row>
    <row r="1497" spans="3:4">
      <c r="C1497" s="25"/>
      <c r="D1497" s="25"/>
    </row>
    <row r="1498" spans="3:4">
      <c r="C1498" s="25"/>
      <c r="D1498" s="25"/>
    </row>
    <row r="1499" spans="3:4">
      <c r="C1499" s="25"/>
      <c r="D1499" s="25"/>
    </row>
    <row r="1500" spans="3:4">
      <c r="C1500" s="25"/>
      <c r="D1500" s="25"/>
    </row>
    <row r="1501" spans="3:4">
      <c r="C1501" s="25"/>
      <c r="D1501" s="25"/>
    </row>
    <row r="1502" spans="3:4">
      <c r="C1502" s="25"/>
      <c r="D1502" s="25"/>
    </row>
    <row r="1503" spans="3:4">
      <c r="C1503" s="25"/>
      <c r="D1503" s="25"/>
    </row>
    <row r="1504" spans="3:4">
      <c r="C1504" s="25"/>
      <c r="D1504" s="25"/>
    </row>
    <row r="1505" spans="3:4">
      <c r="C1505" s="25"/>
      <c r="D1505" s="25"/>
    </row>
    <row r="1506" spans="3:4">
      <c r="C1506" s="25"/>
      <c r="D1506" s="25"/>
    </row>
    <row r="1507" spans="3:4">
      <c r="C1507" s="25"/>
      <c r="D1507" s="25"/>
    </row>
    <row r="1508" spans="3:4">
      <c r="C1508" s="25"/>
      <c r="D1508" s="25"/>
    </row>
    <row r="1509" spans="3:4">
      <c r="C1509" s="25"/>
      <c r="D1509" s="25"/>
    </row>
    <row r="1510" spans="3:4">
      <c r="C1510" s="25"/>
      <c r="D1510" s="25"/>
    </row>
    <row r="1511" spans="3:4">
      <c r="C1511" s="25"/>
      <c r="D1511" s="25"/>
    </row>
    <row r="1512" spans="3:4">
      <c r="C1512" s="25"/>
      <c r="D1512" s="25"/>
    </row>
    <row r="1513" spans="3:4">
      <c r="C1513" s="25"/>
      <c r="D1513" s="25"/>
    </row>
    <row r="1514" spans="3:4">
      <c r="C1514" s="25"/>
      <c r="D1514" s="25"/>
    </row>
    <row r="1515" spans="3:4">
      <c r="C1515" s="25"/>
      <c r="D1515" s="25"/>
    </row>
    <row r="1516" spans="3:4">
      <c r="C1516" s="25"/>
      <c r="D1516" s="25"/>
    </row>
    <row r="1517" spans="3:4">
      <c r="C1517" s="25"/>
      <c r="D1517" s="25"/>
    </row>
    <row r="1518" spans="3:4">
      <c r="C1518" s="25"/>
      <c r="D1518" s="25"/>
    </row>
    <row r="1519" spans="3:4">
      <c r="C1519" s="25"/>
      <c r="D1519" s="25"/>
    </row>
    <row r="1520" spans="3:4">
      <c r="C1520" s="25"/>
      <c r="D1520" s="25"/>
    </row>
    <row r="1521" spans="3:4">
      <c r="C1521" s="25"/>
      <c r="D1521" s="25"/>
    </row>
    <row r="1522" spans="3:4">
      <c r="C1522" s="25"/>
      <c r="D1522" s="25"/>
    </row>
    <row r="1523" spans="3:4">
      <c r="C1523" s="25"/>
      <c r="D1523" s="25"/>
    </row>
    <row r="1524" spans="3:4">
      <c r="C1524" s="25"/>
      <c r="D1524" s="25"/>
    </row>
    <row r="1525" spans="3:4">
      <c r="C1525" s="25"/>
      <c r="D1525" s="25"/>
    </row>
    <row r="1526" spans="3:4">
      <c r="C1526" s="25"/>
      <c r="D1526" s="25"/>
    </row>
    <row r="1527" spans="3:4">
      <c r="C1527" s="25"/>
      <c r="D1527" s="25"/>
    </row>
    <row r="1528" spans="3:4">
      <c r="C1528" s="25"/>
      <c r="D1528" s="25"/>
    </row>
    <row r="1529" spans="3:4">
      <c r="C1529" s="25"/>
      <c r="D1529" s="25"/>
    </row>
    <row r="1530" spans="3:4">
      <c r="C1530" s="25"/>
      <c r="D1530" s="25"/>
    </row>
    <row r="1531" spans="3:4">
      <c r="C1531" s="25"/>
      <c r="D1531" s="25"/>
    </row>
    <row r="1532" spans="3:4">
      <c r="C1532" s="25"/>
      <c r="D1532" s="25"/>
    </row>
    <row r="1533" spans="3:4">
      <c r="C1533" s="25"/>
      <c r="D1533" s="25"/>
    </row>
    <row r="1534" spans="3:4">
      <c r="C1534" s="25"/>
      <c r="D1534" s="25"/>
    </row>
    <row r="1535" spans="3:4">
      <c r="C1535" s="25"/>
      <c r="D1535" s="25"/>
    </row>
    <row r="1536" spans="3:4">
      <c r="C1536" s="25"/>
      <c r="D1536" s="25"/>
    </row>
    <row r="1537" spans="3:4">
      <c r="C1537" s="25"/>
      <c r="D1537" s="25"/>
    </row>
    <row r="1538" spans="3:4">
      <c r="C1538" s="25"/>
      <c r="D1538" s="25"/>
    </row>
    <row r="1539" spans="3:4">
      <c r="C1539" s="25"/>
      <c r="D1539" s="25"/>
    </row>
    <row r="1540" spans="3:4">
      <c r="C1540" s="25"/>
      <c r="D1540" s="25"/>
    </row>
    <row r="1541" spans="3:4">
      <c r="C1541" s="25"/>
      <c r="D1541" s="25"/>
    </row>
    <row r="1542" spans="3:4">
      <c r="C1542" s="25"/>
      <c r="D1542" s="25"/>
    </row>
    <row r="1543" spans="3:4">
      <c r="C1543" s="25"/>
      <c r="D1543" s="25"/>
    </row>
    <row r="1544" spans="3:4">
      <c r="C1544" s="25"/>
      <c r="D1544" s="25"/>
    </row>
    <row r="1545" spans="3:4">
      <c r="C1545" s="25"/>
      <c r="D1545" s="25"/>
    </row>
    <row r="1546" spans="3:4">
      <c r="C1546" s="25"/>
      <c r="D1546" s="25"/>
    </row>
    <row r="1547" spans="3:4">
      <c r="C1547" s="25"/>
      <c r="D1547" s="25"/>
    </row>
    <row r="1548" spans="3:4">
      <c r="C1548" s="25"/>
      <c r="D1548" s="25"/>
    </row>
    <row r="1549" spans="3:4">
      <c r="C1549" s="25"/>
      <c r="D1549" s="25"/>
    </row>
    <row r="1550" spans="3:4">
      <c r="C1550" s="25"/>
      <c r="D1550" s="25"/>
    </row>
    <row r="1551" spans="3:4">
      <c r="C1551" s="25"/>
      <c r="D1551" s="25"/>
    </row>
    <row r="1552" spans="3:4">
      <c r="C1552" s="25"/>
      <c r="D1552" s="25"/>
    </row>
    <row r="1553" spans="3:4">
      <c r="C1553" s="25"/>
      <c r="D1553" s="25"/>
    </row>
    <row r="1554" spans="3:4">
      <c r="C1554" s="25"/>
      <c r="D1554" s="25"/>
    </row>
    <row r="1555" spans="3:4">
      <c r="C1555" s="25"/>
      <c r="D1555" s="25"/>
    </row>
    <row r="1556" spans="3:4">
      <c r="C1556" s="25"/>
      <c r="D1556" s="25"/>
    </row>
    <row r="1557" spans="3:4">
      <c r="C1557" s="25"/>
      <c r="D1557" s="25"/>
    </row>
    <row r="1558" spans="3:4">
      <c r="C1558" s="25"/>
      <c r="D1558" s="25"/>
    </row>
    <row r="1559" spans="3:4">
      <c r="C1559" s="25"/>
      <c r="D1559" s="25"/>
    </row>
    <row r="1560" spans="3:4">
      <c r="C1560" s="25"/>
      <c r="D1560" s="25"/>
    </row>
    <row r="1561" spans="3:4">
      <c r="C1561" s="25"/>
      <c r="D1561" s="25"/>
    </row>
    <row r="1562" spans="3:4">
      <c r="C1562" s="25"/>
      <c r="D1562" s="25"/>
    </row>
    <row r="1563" spans="3:4">
      <c r="C1563" s="25"/>
      <c r="D1563" s="25"/>
    </row>
    <row r="1564" spans="3:4">
      <c r="C1564" s="25"/>
      <c r="D1564" s="25"/>
    </row>
    <row r="1565" spans="3:4">
      <c r="C1565" s="25"/>
      <c r="D1565" s="25"/>
    </row>
    <row r="1566" spans="3:4">
      <c r="C1566" s="25"/>
      <c r="D1566" s="25"/>
    </row>
    <row r="1567" spans="3:4">
      <c r="C1567" s="25"/>
      <c r="D1567" s="25"/>
    </row>
    <row r="1568" spans="3:4">
      <c r="C1568" s="25"/>
      <c r="D1568" s="25"/>
    </row>
    <row r="1569" spans="3:4">
      <c r="C1569" s="25"/>
      <c r="D1569" s="25"/>
    </row>
    <row r="1570" spans="3:4">
      <c r="C1570" s="25"/>
      <c r="D1570" s="25"/>
    </row>
    <row r="1571" spans="3:4">
      <c r="C1571" s="25"/>
      <c r="D1571" s="25"/>
    </row>
    <row r="1572" spans="3:4">
      <c r="C1572" s="25"/>
      <c r="D1572" s="25"/>
    </row>
    <row r="1573" spans="3:4">
      <c r="C1573" s="25"/>
      <c r="D1573" s="25"/>
    </row>
    <row r="1574" spans="3:4">
      <c r="C1574" s="25"/>
      <c r="D1574" s="25"/>
    </row>
    <row r="1575" spans="3:4">
      <c r="C1575" s="25"/>
      <c r="D1575" s="25"/>
    </row>
    <row r="1576" spans="3:4">
      <c r="C1576" s="25"/>
      <c r="D1576" s="25"/>
    </row>
    <row r="1577" spans="3:4">
      <c r="C1577" s="25"/>
      <c r="D1577" s="25"/>
    </row>
    <row r="1578" spans="3:4">
      <c r="C1578" s="25"/>
      <c r="D1578" s="25"/>
    </row>
    <row r="1579" spans="3:4">
      <c r="C1579" s="25"/>
      <c r="D1579" s="25"/>
    </row>
    <row r="1580" spans="3:4">
      <c r="C1580" s="25"/>
      <c r="D1580" s="25"/>
    </row>
    <row r="1581" spans="3:4">
      <c r="C1581" s="25"/>
      <c r="D1581" s="25"/>
    </row>
    <row r="1582" spans="3:4">
      <c r="C1582" s="25"/>
      <c r="D1582" s="25"/>
    </row>
    <row r="1583" spans="3:4">
      <c r="C1583" s="25"/>
      <c r="D1583" s="25"/>
    </row>
    <row r="1584" spans="3:4">
      <c r="C1584" s="25"/>
      <c r="D1584" s="25"/>
    </row>
    <row r="1585" spans="3:4">
      <c r="C1585" s="25"/>
      <c r="D1585" s="25"/>
    </row>
    <row r="1586" spans="3:4">
      <c r="C1586" s="25"/>
      <c r="D1586" s="25"/>
    </row>
    <row r="1587" spans="3:4">
      <c r="C1587" s="25"/>
      <c r="D1587" s="25"/>
    </row>
    <row r="1588" spans="3:4">
      <c r="C1588" s="25"/>
      <c r="D1588" s="25"/>
    </row>
    <row r="1589" spans="3:4">
      <c r="C1589" s="25"/>
      <c r="D1589" s="25"/>
    </row>
    <row r="1590" spans="3:4">
      <c r="C1590" s="25"/>
      <c r="D1590" s="25"/>
    </row>
    <row r="1591" spans="3:4">
      <c r="C1591" s="25"/>
      <c r="D1591" s="25"/>
    </row>
    <row r="1592" spans="3:4">
      <c r="C1592" s="25"/>
      <c r="D1592" s="25"/>
    </row>
    <row r="1593" spans="3:4">
      <c r="C1593" s="25"/>
      <c r="D1593" s="25"/>
    </row>
    <row r="1594" spans="3:4">
      <c r="C1594" s="25"/>
      <c r="D1594" s="25"/>
    </row>
    <row r="1595" spans="3:4">
      <c r="C1595" s="25"/>
      <c r="D1595" s="25"/>
    </row>
    <row r="1596" spans="3:4">
      <c r="C1596" s="25"/>
      <c r="D1596" s="25"/>
    </row>
    <row r="1597" spans="3:4">
      <c r="C1597" s="25"/>
      <c r="D1597" s="25"/>
    </row>
    <row r="1598" spans="3:4">
      <c r="C1598" s="25"/>
      <c r="D1598" s="25"/>
    </row>
    <row r="1599" spans="3:4">
      <c r="C1599" s="25"/>
      <c r="D1599" s="25"/>
    </row>
    <row r="1600" spans="3:4">
      <c r="C1600" s="25"/>
      <c r="D1600" s="25"/>
    </row>
    <row r="1601" spans="3:4">
      <c r="C1601" s="25"/>
      <c r="D1601" s="25"/>
    </row>
    <row r="1602" spans="3:4">
      <c r="C1602" s="25"/>
      <c r="D1602" s="25"/>
    </row>
    <row r="1603" spans="3:4">
      <c r="C1603" s="25"/>
      <c r="D1603" s="25"/>
    </row>
    <row r="1604" spans="3:4">
      <c r="C1604" s="25"/>
      <c r="D1604" s="25"/>
    </row>
    <row r="1605" spans="3:4">
      <c r="C1605" s="25"/>
      <c r="D1605" s="25"/>
    </row>
    <row r="1606" spans="3:4">
      <c r="C1606" s="25"/>
      <c r="D1606" s="25"/>
    </row>
    <row r="1607" spans="3:4">
      <c r="C1607" s="25"/>
      <c r="D1607" s="25"/>
    </row>
    <row r="1608" spans="3:4">
      <c r="C1608" s="25"/>
      <c r="D1608" s="25"/>
    </row>
    <row r="1609" spans="3:4">
      <c r="C1609" s="25"/>
      <c r="D1609" s="25"/>
    </row>
    <row r="1610" spans="3:4">
      <c r="C1610" s="25"/>
      <c r="D1610" s="25"/>
    </row>
    <row r="1611" spans="3:4">
      <c r="C1611" s="25"/>
      <c r="D1611" s="25"/>
    </row>
    <row r="1612" spans="3:4">
      <c r="C1612" s="25"/>
      <c r="D1612" s="25"/>
    </row>
    <row r="1613" spans="3:4">
      <c r="C1613" s="25"/>
      <c r="D1613" s="25"/>
    </row>
    <row r="1614" spans="3:4">
      <c r="C1614" s="25"/>
      <c r="D1614" s="25"/>
    </row>
    <row r="1615" spans="3:4">
      <c r="C1615" s="25"/>
      <c r="D1615" s="25"/>
    </row>
    <row r="1616" spans="3:4">
      <c r="C1616" s="25"/>
      <c r="D1616" s="25"/>
    </row>
    <row r="1617" spans="3:4">
      <c r="C1617" s="25"/>
      <c r="D1617" s="25"/>
    </row>
    <row r="1618" spans="3:4">
      <c r="C1618" s="25"/>
      <c r="D1618" s="25"/>
    </row>
    <row r="1619" spans="3:4">
      <c r="C1619" s="25"/>
      <c r="D1619" s="25"/>
    </row>
    <row r="1620" spans="3:4">
      <c r="C1620" s="25"/>
      <c r="D1620" s="25"/>
    </row>
    <row r="1621" spans="3:4">
      <c r="C1621" s="25"/>
      <c r="D1621" s="25"/>
    </row>
    <row r="1622" spans="3:4">
      <c r="C1622" s="25"/>
      <c r="D1622" s="25"/>
    </row>
    <row r="1623" spans="3:4">
      <c r="C1623" s="25"/>
      <c r="D1623" s="25"/>
    </row>
    <row r="1624" spans="3:4">
      <c r="C1624" s="25"/>
      <c r="D1624" s="25"/>
    </row>
    <row r="1625" spans="3:4">
      <c r="C1625" s="25"/>
      <c r="D1625" s="25"/>
    </row>
    <row r="1626" spans="3:4">
      <c r="C1626" s="25"/>
      <c r="D1626" s="25"/>
    </row>
    <row r="1627" spans="3:4">
      <c r="C1627" s="25"/>
      <c r="D1627" s="25"/>
    </row>
    <row r="1628" spans="3:4">
      <c r="C1628" s="25"/>
      <c r="D1628" s="25"/>
    </row>
    <row r="1629" spans="3:4">
      <c r="C1629" s="25"/>
      <c r="D1629" s="25"/>
    </row>
    <row r="1630" spans="3:4">
      <c r="C1630" s="25"/>
      <c r="D1630" s="25"/>
    </row>
    <row r="1631" spans="3:4">
      <c r="C1631" s="25"/>
      <c r="D1631" s="25"/>
    </row>
    <row r="1632" spans="3:4">
      <c r="C1632" s="25"/>
      <c r="D1632" s="25"/>
    </row>
    <row r="1633" spans="3:4">
      <c r="C1633" s="25"/>
      <c r="D1633" s="25"/>
    </row>
    <row r="1634" spans="3:4">
      <c r="C1634" s="25"/>
      <c r="D1634" s="25"/>
    </row>
    <row r="1635" spans="3:4">
      <c r="C1635" s="25"/>
      <c r="D1635" s="25"/>
    </row>
    <row r="1636" spans="3:4">
      <c r="C1636" s="25"/>
      <c r="D1636" s="25"/>
    </row>
    <row r="1637" spans="3:4">
      <c r="C1637" s="25"/>
      <c r="D1637" s="25"/>
    </row>
    <row r="1638" spans="3:4">
      <c r="C1638" s="25"/>
      <c r="D1638" s="25"/>
    </row>
    <row r="1639" spans="3:4">
      <c r="C1639" s="25"/>
      <c r="D1639" s="25"/>
    </row>
    <row r="1640" spans="3:4">
      <c r="C1640" s="25"/>
      <c r="D1640" s="25"/>
    </row>
    <row r="1641" spans="3:4">
      <c r="C1641" s="25"/>
      <c r="D1641" s="25"/>
    </row>
    <row r="1642" spans="3:4">
      <c r="C1642" s="25"/>
      <c r="D1642" s="25"/>
    </row>
    <row r="1643" spans="3:4">
      <c r="C1643" s="25"/>
      <c r="D1643" s="25"/>
    </row>
    <row r="1644" spans="3:4">
      <c r="C1644" s="25"/>
      <c r="D1644" s="25"/>
    </row>
    <row r="1645" spans="3:4">
      <c r="C1645" s="25"/>
      <c r="D1645" s="25"/>
    </row>
    <row r="1646" spans="3:4">
      <c r="C1646" s="25"/>
      <c r="D1646" s="25"/>
    </row>
    <row r="1647" spans="3:4">
      <c r="C1647" s="25"/>
      <c r="D1647" s="25"/>
    </row>
    <row r="1648" spans="3:4">
      <c r="C1648" s="25"/>
      <c r="D1648" s="25"/>
    </row>
    <row r="1649" spans="3:4">
      <c r="C1649" s="25"/>
      <c r="D1649" s="25"/>
    </row>
    <row r="1650" spans="3:4">
      <c r="C1650" s="25"/>
      <c r="D1650" s="25"/>
    </row>
    <row r="1651" spans="3:4">
      <c r="C1651" s="25"/>
      <c r="D1651" s="25"/>
    </row>
    <row r="1652" spans="3:4">
      <c r="C1652" s="25"/>
      <c r="D1652" s="25"/>
    </row>
    <row r="1653" spans="3:4">
      <c r="C1653" s="25"/>
      <c r="D1653" s="25"/>
    </row>
    <row r="1654" spans="3:4">
      <c r="C1654" s="25"/>
      <c r="D1654" s="25"/>
    </row>
    <row r="1655" spans="3:4">
      <c r="C1655" s="25"/>
      <c r="D1655" s="25"/>
    </row>
    <row r="1656" spans="3:4">
      <c r="C1656" s="25"/>
      <c r="D1656" s="25"/>
    </row>
    <row r="1657" spans="3:4">
      <c r="C1657" s="25"/>
      <c r="D1657" s="25"/>
    </row>
    <row r="1658" spans="3:4">
      <c r="C1658" s="25"/>
      <c r="D1658" s="25"/>
    </row>
    <row r="1659" spans="3:4">
      <c r="C1659" s="25"/>
      <c r="D1659" s="25"/>
    </row>
    <row r="1660" spans="3:4">
      <c r="C1660" s="25"/>
      <c r="D1660" s="25"/>
    </row>
    <row r="1661" spans="3:4">
      <c r="C1661" s="25"/>
      <c r="D1661" s="25"/>
    </row>
    <row r="1662" spans="3:4">
      <c r="C1662" s="25"/>
      <c r="D1662" s="25"/>
    </row>
    <row r="1663" spans="3:4">
      <c r="C1663" s="25"/>
      <c r="D1663" s="25"/>
    </row>
    <row r="1664" spans="3:4">
      <c r="C1664" s="25"/>
      <c r="D1664" s="25"/>
    </row>
    <row r="1665" spans="3:4">
      <c r="C1665" s="25"/>
      <c r="D1665" s="25"/>
    </row>
    <row r="1666" spans="3:4">
      <c r="C1666" s="25"/>
      <c r="D1666" s="25"/>
    </row>
    <row r="1667" spans="3:4">
      <c r="C1667" s="25"/>
      <c r="D1667" s="25"/>
    </row>
    <row r="1668" spans="3:4">
      <c r="C1668" s="25"/>
      <c r="D1668" s="25"/>
    </row>
    <row r="1669" spans="3:4">
      <c r="C1669" s="25"/>
      <c r="D1669" s="25"/>
    </row>
    <row r="1670" spans="3:4">
      <c r="C1670" s="25"/>
      <c r="D1670" s="25"/>
    </row>
    <row r="1671" spans="3:4">
      <c r="C1671" s="25"/>
      <c r="D1671" s="25"/>
    </row>
    <row r="1672" spans="3:4">
      <c r="C1672" s="25"/>
      <c r="D1672" s="25"/>
    </row>
    <row r="1673" spans="3:4">
      <c r="C1673" s="25"/>
      <c r="D1673" s="25"/>
    </row>
    <row r="1674" spans="3:4">
      <c r="C1674" s="25"/>
      <c r="D1674" s="25"/>
    </row>
    <row r="1675" spans="3:4">
      <c r="C1675" s="25"/>
      <c r="D1675" s="25"/>
    </row>
    <row r="1676" spans="3:4">
      <c r="C1676" s="25"/>
      <c r="D1676" s="25"/>
    </row>
    <row r="1677" spans="3:4">
      <c r="C1677" s="25"/>
      <c r="D1677" s="25"/>
    </row>
    <row r="1678" spans="3:4">
      <c r="C1678" s="25"/>
      <c r="D1678" s="25"/>
    </row>
    <row r="1679" spans="3:4">
      <c r="C1679" s="25"/>
      <c r="D1679" s="25"/>
    </row>
    <row r="1680" spans="3:4">
      <c r="C1680" s="25"/>
      <c r="D1680" s="25"/>
    </row>
    <row r="1681" spans="3:4">
      <c r="C1681" s="25"/>
      <c r="D1681" s="25"/>
    </row>
    <row r="1682" spans="3:4">
      <c r="C1682" s="25"/>
      <c r="D1682" s="25"/>
    </row>
    <row r="1683" spans="3:4">
      <c r="C1683" s="25"/>
      <c r="D1683" s="25"/>
    </row>
    <row r="1684" spans="3:4">
      <c r="C1684" s="25"/>
      <c r="D1684" s="25"/>
    </row>
    <row r="1685" spans="3:4">
      <c r="C1685" s="25"/>
      <c r="D1685" s="25"/>
    </row>
    <row r="1686" spans="3:4">
      <c r="C1686" s="25"/>
      <c r="D1686" s="25"/>
    </row>
    <row r="1687" spans="3:4">
      <c r="C1687" s="25"/>
      <c r="D1687" s="25"/>
    </row>
    <row r="1688" spans="3:4">
      <c r="C1688" s="25"/>
      <c r="D1688" s="25"/>
    </row>
    <row r="1689" spans="3:4">
      <c r="C1689" s="25"/>
      <c r="D1689" s="25"/>
    </row>
    <row r="1690" spans="3:4">
      <c r="C1690" s="25"/>
      <c r="D1690" s="25"/>
    </row>
    <row r="1691" spans="3:4">
      <c r="C1691" s="25"/>
      <c r="D1691" s="25"/>
    </row>
    <row r="1692" spans="3:4">
      <c r="C1692" s="25"/>
      <c r="D1692" s="25"/>
    </row>
    <row r="1693" spans="3:4">
      <c r="C1693" s="25"/>
      <c r="D1693" s="25"/>
    </row>
    <row r="1694" spans="3:4">
      <c r="C1694" s="25"/>
      <c r="D1694" s="25"/>
    </row>
    <row r="1695" spans="3:4">
      <c r="C1695" s="25"/>
      <c r="D1695" s="25"/>
    </row>
    <row r="1696" spans="3:4">
      <c r="C1696" s="25"/>
      <c r="D1696" s="25"/>
    </row>
    <row r="1697" spans="3:4">
      <c r="C1697" s="25"/>
      <c r="D1697" s="25"/>
    </row>
    <row r="1698" spans="3:4">
      <c r="C1698" s="25"/>
      <c r="D1698" s="25"/>
    </row>
    <row r="1699" spans="3:4">
      <c r="C1699" s="25"/>
      <c r="D1699" s="25"/>
    </row>
    <row r="1700" spans="3:4">
      <c r="C1700" s="25"/>
      <c r="D1700" s="25"/>
    </row>
    <row r="1701" spans="3:4">
      <c r="C1701" s="25"/>
      <c r="D1701" s="25"/>
    </row>
    <row r="1702" spans="3:4">
      <c r="C1702" s="25"/>
      <c r="D1702" s="25"/>
    </row>
    <row r="1703" spans="3:4">
      <c r="C1703" s="25"/>
      <c r="D1703" s="25"/>
    </row>
    <row r="1704" spans="3:4">
      <c r="C1704" s="25"/>
      <c r="D1704" s="25"/>
    </row>
    <row r="1705" spans="3:4">
      <c r="C1705" s="25"/>
      <c r="D1705" s="25"/>
    </row>
    <row r="1706" spans="3:4">
      <c r="C1706" s="25"/>
      <c r="D1706" s="25"/>
    </row>
    <row r="1707" spans="3:4">
      <c r="C1707" s="25"/>
      <c r="D1707" s="25"/>
    </row>
    <row r="1708" spans="3:4">
      <c r="C1708" s="25"/>
      <c r="D1708" s="25"/>
    </row>
    <row r="1709" spans="3:4">
      <c r="C1709" s="25"/>
      <c r="D1709" s="25"/>
    </row>
    <row r="1710" spans="3:4">
      <c r="C1710" s="25"/>
      <c r="D1710" s="25"/>
    </row>
    <row r="1711" spans="3:4">
      <c r="C1711" s="25"/>
      <c r="D1711" s="25"/>
    </row>
    <row r="1712" spans="3:4">
      <c r="C1712" s="25"/>
      <c r="D1712" s="25"/>
    </row>
    <row r="1713" spans="3:4">
      <c r="C1713" s="25"/>
      <c r="D1713" s="25"/>
    </row>
    <row r="1714" spans="3:4">
      <c r="C1714" s="25"/>
      <c r="D1714" s="25"/>
    </row>
    <row r="1715" spans="3:4">
      <c r="C1715" s="25"/>
      <c r="D1715" s="25"/>
    </row>
    <row r="1716" spans="3:4">
      <c r="C1716" s="25"/>
      <c r="D1716" s="25"/>
    </row>
    <row r="1717" spans="3:4">
      <c r="C1717" s="25"/>
      <c r="D1717" s="25"/>
    </row>
    <row r="1718" spans="3:4">
      <c r="C1718" s="25"/>
      <c r="D1718" s="25"/>
    </row>
    <row r="1719" spans="3:4">
      <c r="C1719" s="25"/>
      <c r="D1719" s="25"/>
    </row>
    <row r="1720" spans="3:4">
      <c r="C1720" s="25"/>
      <c r="D1720" s="25"/>
    </row>
    <row r="1721" spans="3:4">
      <c r="C1721" s="25"/>
      <c r="D1721" s="25"/>
    </row>
    <row r="1722" spans="3:4">
      <c r="C1722" s="25"/>
      <c r="D1722" s="25"/>
    </row>
    <row r="1723" spans="3:4">
      <c r="C1723" s="25"/>
      <c r="D1723" s="25"/>
    </row>
    <row r="1724" spans="3:4">
      <c r="C1724" s="25"/>
      <c r="D1724" s="25"/>
    </row>
    <row r="1725" spans="3:4">
      <c r="C1725" s="25"/>
      <c r="D1725" s="25"/>
    </row>
    <row r="1726" spans="3:4">
      <c r="C1726" s="25"/>
      <c r="D1726" s="25"/>
    </row>
    <row r="1727" spans="3:4">
      <c r="C1727" s="25"/>
      <c r="D1727" s="25"/>
    </row>
    <row r="1728" spans="3:4">
      <c r="C1728" s="25"/>
      <c r="D1728" s="25"/>
    </row>
    <row r="1729" spans="3:4">
      <c r="C1729" s="25"/>
      <c r="D1729" s="25"/>
    </row>
    <row r="1730" spans="3:4">
      <c r="C1730" s="25"/>
      <c r="D1730" s="25"/>
    </row>
    <row r="1731" spans="3:4">
      <c r="C1731" s="25"/>
      <c r="D1731" s="25"/>
    </row>
    <row r="1732" spans="3:4">
      <c r="C1732" s="25"/>
      <c r="D1732" s="25"/>
    </row>
    <row r="1733" spans="3:4">
      <c r="C1733" s="25"/>
      <c r="D1733" s="25"/>
    </row>
    <row r="1734" spans="3:4">
      <c r="C1734" s="25"/>
      <c r="D1734" s="25"/>
    </row>
    <row r="1735" spans="3:4">
      <c r="C1735" s="25"/>
      <c r="D1735" s="25"/>
    </row>
    <row r="1736" spans="3:4">
      <c r="C1736" s="25"/>
      <c r="D1736" s="25"/>
    </row>
    <row r="1737" spans="3:4">
      <c r="C1737" s="25"/>
      <c r="D1737" s="25"/>
    </row>
    <row r="1738" spans="3:4">
      <c r="C1738" s="25"/>
      <c r="D1738" s="25"/>
    </row>
    <row r="1739" spans="3:4">
      <c r="C1739" s="25"/>
      <c r="D1739" s="25"/>
    </row>
    <row r="1740" spans="3:4">
      <c r="C1740" s="25"/>
      <c r="D1740" s="25"/>
    </row>
    <row r="1741" spans="3:4">
      <c r="C1741" s="25"/>
      <c r="D1741" s="25"/>
    </row>
    <row r="1742" spans="3:4">
      <c r="C1742" s="25"/>
      <c r="D1742" s="25"/>
    </row>
    <row r="1743" spans="3:4">
      <c r="C1743" s="25"/>
      <c r="D1743" s="25"/>
    </row>
    <row r="1744" spans="3:4">
      <c r="C1744" s="25"/>
      <c r="D1744" s="25"/>
    </row>
    <row r="1745" spans="3:4">
      <c r="C1745" s="25"/>
      <c r="D1745" s="25"/>
    </row>
    <row r="1746" spans="3:4">
      <c r="C1746" s="25"/>
      <c r="D1746" s="25"/>
    </row>
    <row r="1747" spans="3:4">
      <c r="C1747" s="25"/>
      <c r="D1747" s="25"/>
    </row>
    <row r="1748" spans="3:4">
      <c r="C1748" s="25"/>
      <c r="D1748" s="25"/>
    </row>
    <row r="1749" spans="3:4">
      <c r="C1749" s="25"/>
      <c r="D1749" s="25"/>
    </row>
    <row r="1750" spans="3:4">
      <c r="C1750" s="25"/>
      <c r="D1750" s="25"/>
    </row>
    <row r="1751" spans="3:4">
      <c r="C1751" s="25"/>
      <c r="D1751" s="25"/>
    </row>
    <row r="1752" spans="3:4">
      <c r="C1752" s="25"/>
      <c r="D1752" s="25"/>
    </row>
    <row r="1753" spans="3:4">
      <c r="C1753" s="25"/>
      <c r="D1753" s="25"/>
    </row>
    <row r="1754" spans="3:4">
      <c r="C1754" s="25"/>
      <c r="D1754" s="25"/>
    </row>
    <row r="1755" spans="3:4">
      <c r="C1755" s="25"/>
      <c r="D1755" s="25"/>
    </row>
    <row r="1756" spans="3:4">
      <c r="C1756" s="25"/>
      <c r="D1756" s="25"/>
    </row>
    <row r="1757" spans="3:4">
      <c r="C1757" s="25"/>
      <c r="D1757" s="25"/>
    </row>
    <row r="1758" spans="3:4">
      <c r="C1758" s="25"/>
      <c r="D1758" s="25"/>
    </row>
    <row r="1759" spans="3:4">
      <c r="C1759" s="25"/>
      <c r="D1759" s="25"/>
    </row>
    <row r="1760" spans="3:4">
      <c r="C1760" s="25"/>
      <c r="D1760" s="25"/>
    </row>
    <row r="1761" spans="3:4">
      <c r="C1761" s="25"/>
      <c r="D1761" s="25"/>
    </row>
    <row r="1762" spans="3:4">
      <c r="C1762" s="25"/>
      <c r="D1762" s="25"/>
    </row>
    <row r="1763" spans="3:4">
      <c r="C1763" s="25"/>
      <c r="D1763" s="25"/>
    </row>
    <row r="1764" spans="3:4">
      <c r="C1764" s="25"/>
      <c r="D1764" s="25"/>
    </row>
    <row r="1765" spans="3:4">
      <c r="C1765" s="25"/>
      <c r="D1765" s="25"/>
    </row>
    <row r="1766" spans="3:4">
      <c r="C1766" s="25"/>
      <c r="D1766" s="25"/>
    </row>
    <row r="1767" spans="3:4">
      <c r="C1767" s="25"/>
      <c r="D1767" s="25"/>
    </row>
    <row r="1768" spans="3:4">
      <c r="C1768" s="25"/>
      <c r="D1768" s="25"/>
    </row>
    <row r="1769" spans="3:4">
      <c r="C1769" s="25"/>
      <c r="D1769" s="25"/>
    </row>
    <row r="1770" spans="3:4">
      <c r="C1770" s="25"/>
      <c r="D1770" s="25"/>
    </row>
    <row r="1771" spans="3:4">
      <c r="C1771" s="25"/>
      <c r="D1771" s="25"/>
    </row>
    <row r="1772" spans="3:4">
      <c r="C1772" s="25"/>
      <c r="D1772" s="25"/>
    </row>
    <row r="1773" spans="3:4">
      <c r="C1773" s="25"/>
      <c r="D1773" s="25"/>
    </row>
    <row r="1774" spans="3:4">
      <c r="C1774" s="25"/>
      <c r="D1774" s="25"/>
    </row>
    <row r="1775" spans="3:4">
      <c r="C1775" s="25"/>
      <c r="D1775" s="25"/>
    </row>
    <row r="1776" spans="3:4">
      <c r="C1776" s="25"/>
      <c r="D1776" s="25"/>
    </row>
    <row r="1777" spans="3:4">
      <c r="C1777" s="25"/>
      <c r="D1777" s="25"/>
    </row>
    <row r="1778" spans="3:4">
      <c r="C1778" s="25"/>
      <c r="D1778" s="25"/>
    </row>
    <row r="1779" spans="3:4">
      <c r="C1779" s="25"/>
      <c r="D1779" s="25"/>
    </row>
    <row r="1780" spans="3:4">
      <c r="C1780" s="25"/>
      <c r="D1780" s="25"/>
    </row>
    <row r="1781" spans="3:4">
      <c r="C1781" s="25"/>
      <c r="D1781" s="25"/>
    </row>
    <row r="1782" spans="3:4">
      <c r="C1782" s="25"/>
      <c r="D1782" s="25"/>
    </row>
    <row r="1783" spans="3:4">
      <c r="C1783" s="25"/>
      <c r="D1783" s="25"/>
    </row>
    <row r="1784" spans="3:4">
      <c r="C1784" s="25"/>
      <c r="D1784" s="25"/>
    </row>
    <row r="1785" spans="3:4">
      <c r="C1785" s="25"/>
      <c r="D1785" s="25"/>
    </row>
    <row r="1786" spans="3:4">
      <c r="C1786" s="25"/>
      <c r="D1786" s="25"/>
    </row>
    <row r="1787" spans="3:4">
      <c r="C1787" s="25"/>
      <c r="D1787" s="25"/>
    </row>
    <row r="1788" spans="3:4">
      <c r="C1788" s="25"/>
      <c r="D1788" s="25"/>
    </row>
    <row r="1789" spans="3:4">
      <c r="C1789" s="25"/>
      <c r="D1789" s="25"/>
    </row>
    <row r="1790" spans="3:4">
      <c r="C1790" s="25"/>
      <c r="D1790" s="25"/>
    </row>
    <row r="1791" spans="3:4">
      <c r="C1791" s="25"/>
      <c r="D1791" s="25"/>
    </row>
    <row r="1792" spans="3:4">
      <c r="C1792" s="25"/>
      <c r="D1792" s="25"/>
    </row>
    <row r="1793" spans="3:4">
      <c r="C1793" s="25"/>
      <c r="D1793" s="25"/>
    </row>
    <row r="1794" spans="3:4">
      <c r="C1794" s="25"/>
      <c r="D1794" s="25"/>
    </row>
    <row r="1795" spans="3:4">
      <c r="C1795" s="25"/>
      <c r="D1795" s="25"/>
    </row>
    <row r="1796" spans="3:4">
      <c r="C1796" s="25"/>
      <c r="D1796" s="25"/>
    </row>
    <row r="1797" spans="3:4">
      <c r="C1797" s="25"/>
      <c r="D1797" s="25"/>
    </row>
    <row r="1798" spans="3:4">
      <c r="C1798" s="25"/>
      <c r="D1798" s="25"/>
    </row>
    <row r="1799" spans="3:4">
      <c r="C1799" s="25"/>
      <c r="D1799" s="25"/>
    </row>
    <row r="1800" spans="3:4">
      <c r="C1800" s="25"/>
      <c r="D1800" s="25"/>
    </row>
    <row r="1801" spans="3:4">
      <c r="C1801" s="25"/>
      <c r="D1801" s="25"/>
    </row>
    <row r="1802" spans="3:4">
      <c r="C1802" s="25"/>
      <c r="D1802" s="25"/>
    </row>
    <row r="1803" spans="3:4">
      <c r="C1803" s="25"/>
      <c r="D1803" s="25"/>
    </row>
    <row r="1804" spans="3:4">
      <c r="C1804" s="25"/>
      <c r="D1804" s="25"/>
    </row>
    <row r="1805" spans="3:4">
      <c r="C1805" s="25"/>
      <c r="D1805" s="25"/>
    </row>
    <row r="1806" spans="3:4">
      <c r="C1806" s="25"/>
      <c r="D1806" s="25"/>
    </row>
    <row r="1807" spans="3:4">
      <c r="C1807" s="25"/>
      <c r="D1807" s="25"/>
    </row>
    <row r="1808" spans="3:4">
      <c r="C1808" s="25"/>
      <c r="D1808" s="25"/>
    </row>
    <row r="1809" spans="3:4">
      <c r="C1809" s="25"/>
      <c r="D1809" s="25"/>
    </row>
    <row r="1810" spans="3:4">
      <c r="C1810" s="25"/>
      <c r="D1810" s="25"/>
    </row>
    <row r="1811" spans="3:4">
      <c r="C1811" s="25"/>
      <c r="D1811" s="25"/>
    </row>
    <row r="1812" spans="3:4">
      <c r="C1812" s="25"/>
      <c r="D1812" s="25"/>
    </row>
    <row r="1813" spans="3:4">
      <c r="C1813" s="25"/>
      <c r="D1813" s="25"/>
    </row>
    <row r="1814" spans="3:4">
      <c r="C1814" s="25"/>
      <c r="D1814" s="25"/>
    </row>
    <row r="1815" spans="3:4">
      <c r="C1815" s="25"/>
      <c r="D1815" s="25"/>
    </row>
    <row r="1816" spans="3:4">
      <c r="C1816" s="25"/>
      <c r="D1816" s="25"/>
    </row>
    <row r="1817" spans="3:4">
      <c r="C1817" s="25"/>
      <c r="D1817" s="25"/>
    </row>
    <row r="1818" spans="3:4">
      <c r="C1818" s="25"/>
      <c r="D1818" s="25"/>
    </row>
    <row r="1819" spans="3:4">
      <c r="C1819" s="25"/>
      <c r="D1819" s="25"/>
    </row>
    <row r="1820" spans="3:4">
      <c r="C1820" s="25"/>
      <c r="D1820" s="25"/>
    </row>
    <row r="1821" spans="3:4">
      <c r="C1821" s="25"/>
      <c r="D1821" s="25"/>
    </row>
    <row r="1822" spans="3:4">
      <c r="C1822" s="25"/>
      <c r="D1822" s="25"/>
    </row>
    <row r="1823" spans="3:4">
      <c r="C1823" s="25"/>
      <c r="D1823" s="25"/>
    </row>
    <row r="1824" spans="3:4">
      <c r="C1824" s="25"/>
      <c r="D1824" s="25"/>
    </row>
    <row r="1825" spans="3:4">
      <c r="C1825" s="25"/>
      <c r="D1825" s="25"/>
    </row>
    <row r="1826" spans="3:4">
      <c r="C1826" s="25"/>
      <c r="D1826" s="25"/>
    </row>
    <row r="1827" spans="3:4">
      <c r="C1827" s="25"/>
      <c r="D1827" s="25"/>
    </row>
    <row r="1828" spans="3:4">
      <c r="C1828" s="25"/>
      <c r="D1828" s="25"/>
    </row>
    <row r="1829" spans="3:4">
      <c r="C1829" s="25"/>
      <c r="D1829" s="25"/>
    </row>
    <row r="1830" spans="3:4">
      <c r="C1830" s="25"/>
      <c r="D1830" s="25"/>
    </row>
    <row r="1831" spans="3:4">
      <c r="C1831" s="25"/>
      <c r="D1831" s="25"/>
    </row>
    <row r="1832" spans="3:4">
      <c r="C1832" s="25"/>
      <c r="D1832" s="25"/>
    </row>
    <row r="1833" spans="3:4">
      <c r="C1833" s="25"/>
      <c r="D1833" s="25"/>
    </row>
    <row r="1834" spans="3:4">
      <c r="C1834" s="25"/>
      <c r="D1834" s="25"/>
    </row>
    <row r="1835" spans="3:4">
      <c r="C1835" s="25"/>
      <c r="D1835" s="25"/>
    </row>
    <row r="1836" spans="3:4">
      <c r="C1836" s="25"/>
      <c r="D1836" s="25"/>
    </row>
    <row r="1837" spans="3:4">
      <c r="C1837" s="25"/>
      <c r="D1837" s="25"/>
    </row>
    <row r="1838" spans="3:4">
      <c r="C1838" s="25"/>
      <c r="D1838" s="25"/>
    </row>
    <row r="1839" spans="3:4">
      <c r="C1839" s="25"/>
      <c r="D1839" s="25"/>
    </row>
    <row r="1840" spans="3:4">
      <c r="C1840" s="25"/>
      <c r="D1840" s="25"/>
    </row>
    <row r="1841" spans="3:4">
      <c r="C1841" s="25"/>
      <c r="D1841" s="25"/>
    </row>
    <row r="1842" spans="3:4">
      <c r="C1842" s="25"/>
      <c r="D1842" s="25"/>
    </row>
    <row r="1843" spans="3:4">
      <c r="C1843" s="25"/>
      <c r="D1843" s="25"/>
    </row>
    <row r="1844" spans="3:4">
      <c r="C1844" s="25"/>
      <c r="D1844" s="25"/>
    </row>
    <row r="1845" spans="3:4">
      <c r="C1845" s="25"/>
      <c r="D1845" s="25"/>
    </row>
    <row r="1846" spans="3:4">
      <c r="C1846" s="25"/>
      <c r="D1846" s="25"/>
    </row>
    <row r="1847" spans="3:4">
      <c r="C1847" s="25"/>
      <c r="D1847" s="25"/>
    </row>
    <row r="1848" spans="3:4">
      <c r="C1848" s="25"/>
      <c r="D1848" s="25"/>
    </row>
    <row r="1849" spans="3:4">
      <c r="C1849" s="25"/>
      <c r="D1849" s="25"/>
    </row>
    <row r="1850" spans="3:4">
      <c r="C1850" s="25"/>
      <c r="D1850" s="25"/>
    </row>
    <row r="1851" spans="3:4">
      <c r="C1851" s="25"/>
      <c r="D1851" s="25"/>
    </row>
    <row r="1852" spans="3:4">
      <c r="C1852" s="25"/>
      <c r="D1852" s="25"/>
    </row>
    <row r="1853" spans="3:4">
      <c r="C1853" s="25"/>
      <c r="D1853" s="25"/>
    </row>
    <row r="1854" spans="3:4">
      <c r="C1854" s="25"/>
      <c r="D1854" s="25"/>
    </row>
    <row r="1855" spans="3:4">
      <c r="C1855" s="25"/>
      <c r="D1855" s="25"/>
    </row>
    <row r="1856" spans="3:4">
      <c r="C1856" s="25"/>
      <c r="D1856" s="25"/>
    </row>
    <row r="1857" spans="3:4">
      <c r="C1857" s="25"/>
      <c r="D1857" s="25"/>
    </row>
    <row r="1858" spans="3:4">
      <c r="C1858" s="25"/>
      <c r="D1858" s="25"/>
    </row>
    <row r="1859" spans="3:4">
      <c r="C1859" s="25"/>
      <c r="D1859" s="25"/>
    </row>
    <row r="1860" spans="3:4">
      <c r="C1860" s="25"/>
      <c r="D1860" s="25"/>
    </row>
    <row r="1861" spans="3:4">
      <c r="C1861" s="25"/>
      <c r="D1861" s="25"/>
    </row>
    <row r="1862" spans="3:4">
      <c r="C1862" s="25"/>
      <c r="D1862" s="25"/>
    </row>
    <row r="1863" spans="3:4">
      <c r="C1863" s="25"/>
      <c r="D1863" s="25"/>
    </row>
    <row r="1864" spans="3:4">
      <c r="C1864" s="25"/>
      <c r="D1864" s="25"/>
    </row>
    <row r="1865" spans="3:4">
      <c r="C1865" s="25"/>
      <c r="D1865" s="25"/>
    </row>
    <row r="1866" spans="3:4">
      <c r="C1866" s="25"/>
      <c r="D1866" s="25"/>
    </row>
    <row r="1867" spans="3:4">
      <c r="C1867" s="25"/>
      <c r="D1867" s="25"/>
    </row>
    <row r="1868" spans="3:4">
      <c r="C1868" s="25"/>
      <c r="D1868" s="25"/>
    </row>
    <row r="1869" spans="3:4">
      <c r="C1869" s="25"/>
      <c r="D1869" s="25"/>
    </row>
    <row r="1870" spans="3:4">
      <c r="C1870" s="25"/>
      <c r="D1870" s="25"/>
    </row>
    <row r="1871" spans="3:4">
      <c r="C1871" s="25"/>
      <c r="D1871" s="25"/>
    </row>
    <row r="1872" spans="3:4">
      <c r="C1872" s="25"/>
      <c r="D1872" s="25"/>
    </row>
    <row r="1873" spans="3:4">
      <c r="C1873" s="25"/>
      <c r="D1873" s="25"/>
    </row>
    <row r="1874" spans="3:4">
      <c r="C1874" s="25"/>
      <c r="D1874" s="25"/>
    </row>
    <row r="1875" spans="3:4">
      <c r="C1875" s="25"/>
      <c r="D1875" s="25"/>
    </row>
    <row r="1876" spans="3:4">
      <c r="C1876" s="25"/>
      <c r="D1876" s="25"/>
    </row>
    <row r="1877" spans="3:4">
      <c r="C1877" s="25"/>
      <c r="D1877" s="25"/>
    </row>
    <row r="1878" spans="3:4">
      <c r="C1878" s="25"/>
      <c r="D1878" s="25"/>
    </row>
    <row r="1879" spans="3:4">
      <c r="C1879" s="25"/>
      <c r="D1879" s="25"/>
    </row>
    <row r="1880" spans="3:4">
      <c r="C1880" s="25"/>
      <c r="D1880" s="25"/>
    </row>
    <row r="1881" spans="3:4">
      <c r="C1881" s="25"/>
      <c r="D1881" s="25"/>
    </row>
    <row r="1882" spans="3:4">
      <c r="C1882" s="25"/>
      <c r="D1882" s="25"/>
    </row>
    <row r="1883" spans="3:4">
      <c r="C1883" s="25"/>
      <c r="D1883" s="25"/>
    </row>
    <row r="1884" spans="3:4">
      <c r="C1884" s="25"/>
      <c r="D1884" s="25"/>
    </row>
    <row r="1885" spans="3:4">
      <c r="C1885" s="25"/>
      <c r="D1885" s="25"/>
    </row>
    <row r="1886" spans="3:4">
      <c r="C1886" s="25"/>
      <c r="D1886" s="25"/>
    </row>
    <row r="1887" spans="3:4">
      <c r="C1887" s="25"/>
      <c r="D1887" s="25"/>
    </row>
    <row r="1888" spans="3:4">
      <c r="C1888" s="25"/>
      <c r="D1888" s="25"/>
    </row>
    <row r="1889" spans="3:4">
      <c r="C1889" s="25"/>
      <c r="D1889" s="25"/>
    </row>
    <row r="1890" spans="3:4">
      <c r="C1890" s="25"/>
      <c r="D1890" s="25"/>
    </row>
    <row r="1891" spans="3:4">
      <c r="C1891" s="25"/>
      <c r="D1891" s="25"/>
    </row>
    <row r="1892" spans="3:4">
      <c r="C1892" s="25"/>
      <c r="D1892" s="25"/>
    </row>
    <row r="1893" spans="3:4">
      <c r="C1893" s="25"/>
      <c r="D1893" s="25"/>
    </row>
    <row r="1894" spans="3:4">
      <c r="C1894" s="25"/>
      <c r="D1894" s="25"/>
    </row>
    <row r="1895" spans="3:4">
      <c r="C1895" s="25"/>
      <c r="D1895" s="25"/>
    </row>
    <row r="1896" spans="3:4">
      <c r="C1896" s="25"/>
      <c r="D1896" s="25"/>
    </row>
    <row r="1897" spans="3:4">
      <c r="C1897" s="25"/>
      <c r="D1897" s="25"/>
    </row>
    <row r="1898" spans="3:4">
      <c r="C1898" s="25"/>
      <c r="D1898" s="25"/>
    </row>
    <row r="1899" spans="3:4">
      <c r="C1899" s="25"/>
      <c r="D1899" s="25"/>
    </row>
    <row r="1900" spans="3:4">
      <c r="C1900" s="25"/>
      <c r="D1900" s="25"/>
    </row>
    <row r="1901" spans="3:4">
      <c r="C1901" s="25"/>
      <c r="D1901" s="25"/>
    </row>
    <row r="1902" spans="3:4">
      <c r="C1902" s="25"/>
      <c r="D1902" s="25"/>
    </row>
    <row r="1903" spans="3:4">
      <c r="C1903" s="25"/>
      <c r="D1903" s="25"/>
    </row>
    <row r="1904" spans="3:4">
      <c r="C1904" s="25"/>
      <c r="D1904" s="25"/>
    </row>
    <row r="1905" spans="3:4">
      <c r="C1905" s="25"/>
      <c r="D1905" s="25"/>
    </row>
    <row r="1906" spans="3:4">
      <c r="C1906" s="25"/>
      <c r="D1906" s="25"/>
    </row>
    <row r="1907" spans="3:4">
      <c r="C1907" s="25"/>
      <c r="D1907" s="25"/>
    </row>
    <row r="1908" spans="3:4">
      <c r="C1908" s="25"/>
      <c r="D1908" s="25"/>
    </row>
    <row r="1909" spans="3:4">
      <c r="C1909" s="25"/>
      <c r="D1909" s="25"/>
    </row>
    <row r="1910" spans="3:4">
      <c r="C1910" s="25"/>
      <c r="D1910" s="25"/>
    </row>
    <row r="1911" spans="3:4">
      <c r="C1911" s="25"/>
      <c r="D1911" s="25"/>
    </row>
    <row r="1912" spans="3:4">
      <c r="C1912" s="25"/>
      <c r="D1912" s="25"/>
    </row>
    <row r="1913" spans="3:4">
      <c r="C1913" s="25"/>
      <c r="D1913" s="25"/>
    </row>
    <row r="1914" spans="3:4">
      <c r="C1914" s="25"/>
      <c r="D1914" s="25"/>
    </row>
    <row r="1915" spans="3:4">
      <c r="C1915" s="25"/>
      <c r="D1915" s="25"/>
    </row>
    <row r="1916" spans="3:4">
      <c r="C1916" s="25"/>
      <c r="D1916" s="25"/>
    </row>
    <row r="1917" spans="3:4">
      <c r="C1917" s="25"/>
      <c r="D1917" s="25"/>
    </row>
    <row r="1918" spans="3:4">
      <c r="C1918" s="25"/>
      <c r="D1918" s="25"/>
    </row>
    <row r="1919" spans="3:4">
      <c r="C1919" s="25"/>
      <c r="D1919" s="25"/>
    </row>
    <row r="1920" spans="3:4">
      <c r="C1920" s="25"/>
      <c r="D1920" s="25"/>
    </row>
    <row r="1921" spans="3:4">
      <c r="C1921" s="25"/>
      <c r="D1921" s="25"/>
    </row>
    <row r="1922" spans="3:4">
      <c r="C1922" s="25"/>
      <c r="D1922" s="25"/>
    </row>
    <row r="1923" spans="3:4">
      <c r="C1923" s="25"/>
      <c r="D1923" s="25"/>
    </row>
    <row r="1924" spans="3:4">
      <c r="C1924" s="25"/>
      <c r="D1924" s="25"/>
    </row>
    <row r="1925" spans="3:4">
      <c r="C1925" s="25"/>
      <c r="D1925" s="25"/>
    </row>
    <row r="1926" spans="3:4">
      <c r="C1926" s="25"/>
      <c r="D1926" s="25"/>
    </row>
    <row r="1927" spans="3:4">
      <c r="C1927" s="25"/>
      <c r="D1927" s="25"/>
    </row>
    <row r="1928" spans="3:4">
      <c r="C1928" s="25"/>
      <c r="D1928" s="25"/>
    </row>
    <row r="1929" spans="3:4">
      <c r="C1929" s="25"/>
      <c r="D1929" s="25"/>
    </row>
    <row r="1930" spans="3:4">
      <c r="C1930" s="25"/>
      <c r="D1930" s="25"/>
    </row>
    <row r="1931" spans="3:4">
      <c r="C1931" s="25"/>
      <c r="D1931" s="25"/>
    </row>
    <row r="1932" spans="3:4">
      <c r="C1932" s="25"/>
      <c r="D1932" s="25"/>
    </row>
    <row r="1933" spans="3:4">
      <c r="C1933" s="25"/>
      <c r="D1933" s="25"/>
    </row>
    <row r="1934" spans="3:4">
      <c r="C1934" s="25"/>
      <c r="D1934" s="25"/>
    </row>
    <row r="1935" spans="3:4">
      <c r="C1935" s="25"/>
      <c r="D1935" s="25"/>
    </row>
    <row r="1936" spans="3:4">
      <c r="C1936" s="25"/>
      <c r="D1936" s="25"/>
    </row>
    <row r="1937" spans="3:4">
      <c r="C1937" s="25"/>
      <c r="D1937" s="25"/>
    </row>
    <row r="1938" spans="3:4">
      <c r="C1938" s="25"/>
      <c r="D1938" s="25"/>
    </row>
    <row r="1939" spans="3:4">
      <c r="C1939" s="25"/>
      <c r="D1939" s="25"/>
    </row>
    <row r="1940" spans="3:4">
      <c r="C1940" s="25"/>
      <c r="D1940" s="25"/>
    </row>
    <row r="1941" spans="3:4">
      <c r="C1941" s="25"/>
      <c r="D1941" s="25"/>
    </row>
    <row r="1942" spans="3:4">
      <c r="C1942" s="25"/>
      <c r="D1942" s="25"/>
    </row>
    <row r="1943" spans="3:4">
      <c r="C1943" s="25"/>
      <c r="D1943" s="25"/>
    </row>
    <row r="1944" spans="3:4">
      <c r="C1944" s="25"/>
      <c r="D1944" s="25"/>
    </row>
    <row r="1945" spans="3:4">
      <c r="C1945" s="25"/>
      <c r="D1945" s="25"/>
    </row>
    <row r="1946" spans="3:4">
      <c r="C1946" s="25"/>
      <c r="D1946" s="25"/>
    </row>
    <row r="1947" spans="3:4">
      <c r="C1947" s="25"/>
      <c r="D1947" s="25"/>
    </row>
    <row r="1948" spans="3:4">
      <c r="C1948" s="25"/>
      <c r="D1948" s="25"/>
    </row>
    <row r="1949" spans="3:4">
      <c r="C1949" s="25"/>
      <c r="D1949" s="25"/>
    </row>
    <row r="1950" spans="3:4">
      <c r="C1950" s="25"/>
      <c r="D1950" s="25"/>
    </row>
    <row r="1951" spans="3:4">
      <c r="C1951" s="25"/>
      <c r="D1951" s="25"/>
    </row>
    <row r="1952" spans="3:4">
      <c r="C1952" s="25"/>
      <c r="D1952" s="25"/>
    </row>
    <row r="1953" spans="3:4">
      <c r="C1953" s="25"/>
      <c r="D1953" s="25"/>
    </row>
    <row r="1954" spans="3:4">
      <c r="C1954" s="25"/>
      <c r="D1954" s="25"/>
    </row>
    <row r="1955" spans="3:4">
      <c r="C1955" s="25"/>
      <c r="D1955" s="25"/>
    </row>
    <row r="1956" spans="3:4">
      <c r="C1956" s="25"/>
      <c r="D1956" s="25"/>
    </row>
    <row r="1957" spans="3:4">
      <c r="C1957" s="25"/>
      <c r="D1957" s="25"/>
    </row>
    <row r="1958" spans="3:4">
      <c r="C1958" s="25"/>
      <c r="D1958" s="25"/>
    </row>
    <row r="1959" spans="3:4">
      <c r="C1959" s="25"/>
      <c r="D1959" s="25"/>
    </row>
    <row r="1960" spans="3:4">
      <c r="C1960" s="25"/>
      <c r="D1960" s="25"/>
    </row>
    <row r="1961" spans="3:4">
      <c r="C1961" s="25"/>
      <c r="D1961" s="25"/>
    </row>
    <row r="1962" spans="3:4">
      <c r="C1962" s="25"/>
      <c r="D1962" s="25"/>
    </row>
    <row r="1963" spans="3:4">
      <c r="C1963" s="25"/>
      <c r="D1963" s="25"/>
    </row>
    <row r="1964" spans="3:4">
      <c r="C1964" s="25"/>
      <c r="D1964" s="25"/>
    </row>
    <row r="1965" spans="3:4">
      <c r="C1965" s="25"/>
      <c r="D1965" s="25"/>
    </row>
    <row r="1966" spans="3:4">
      <c r="C1966" s="25"/>
      <c r="D1966" s="25"/>
    </row>
    <row r="1967" spans="3:4">
      <c r="C1967" s="25"/>
      <c r="D1967" s="25"/>
    </row>
    <row r="1968" spans="3:4">
      <c r="C1968" s="25"/>
      <c r="D1968" s="25"/>
    </row>
    <row r="1969" spans="3:4">
      <c r="C1969" s="25"/>
      <c r="D1969" s="25"/>
    </row>
    <row r="1970" spans="3:4">
      <c r="C1970" s="25"/>
      <c r="D1970" s="25"/>
    </row>
    <row r="1971" spans="3:4">
      <c r="C1971" s="25"/>
      <c r="D1971" s="25"/>
    </row>
    <row r="1972" spans="3:4">
      <c r="C1972" s="25"/>
      <c r="D1972" s="25"/>
    </row>
    <row r="1973" spans="3:4">
      <c r="C1973" s="25"/>
      <c r="D1973" s="25"/>
    </row>
    <row r="1974" spans="3:4">
      <c r="C1974" s="25"/>
      <c r="D1974" s="25"/>
    </row>
    <row r="1975" spans="3:4">
      <c r="C1975" s="25"/>
      <c r="D1975" s="25"/>
    </row>
    <row r="1976" spans="3:4">
      <c r="C1976" s="25"/>
      <c r="D1976" s="25"/>
    </row>
    <row r="1977" spans="3:4">
      <c r="C1977" s="25"/>
      <c r="D1977" s="25"/>
    </row>
    <row r="1978" spans="3:4">
      <c r="C1978" s="25"/>
      <c r="D1978" s="25"/>
    </row>
    <row r="1979" spans="3:4">
      <c r="C1979" s="25"/>
      <c r="D1979" s="25"/>
    </row>
    <row r="1980" spans="3:4">
      <c r="C1980" s="25"/>
      <c r="D1980" s="25"/>
    </row>
    <row r="1981" spans="3:4">
      <c r="C1981" s="25"/>
      <c r="D1981" s="25"/>
    </row>
    <row r="1982" spans="3:4">
      <c r="C1982" s="25"/>
      <c r="D1982" s="25"/>
    </row>
    <row r="1983" spans="3:4">
      <c r="C1983" s="25"/>
      <c r="D1983" s="25"/>
    </row>
    <row r="1984" spans="3:4">
      <c r="C1984" s="25"/>
      <c r="D1984" s="25"/>
    </row>
    <row r="1985" spans="3:4">
      <c r="C1985" s="25"/>
      <c r="D1985" s="25"/>
    </row>
    <row r="1986" spans="3:4">
      <c r="C1986" s="25"/>
      <c r="D1986" s="25"/>
    </row>
    <row r="1987" spans="3:4">
      <c r="C1987" s="25"/>
      <c r="D1987" s="25"/>
    </row>
    <row r="1988" spans="3:4">
      <c r="C1988" s="25"/>
      <c r="D1988" s="25"/>
    </row>
    <row r="1989" spans="3:4">
      <c r="C1989" s="25"/>
      <c r="D1989" s="25"/>
    </row>
    <row r="1990" spans="3:4">
      <c r="C1990" s="25"/>
      <c r="D1990" s="25"/>
    </row>
    <row r="1991" spans="3:4">
      <c r="C1991" s="25"/>
      <c r="D1991" s="25"/>
    </row>
    <row r="1992" spans="3:4">
      <c r="C1992" s="25"/>
      <c r="D1992" s="25"/>
    </row>
    <row r="1993" spans="3:4">
      <c r="C1993" s="25"/>
      <c r="D1993" s="25"/>
    </row>
    <row r="1994" spans="3:4">
      <c r="C1994" s="25"/>
      <c r="D1994" s="25"/>
    </row>
    <row r="1995" spans="3:4">
      <c r="C1995" s="25"/>
      <c r="D1995" s="25"/>
    </row>
    <row r="1996" spans="3:4">
      <c r="C1996" s="25"/>
      <c r="D1996" s="25"/>
    </row>
    <row r="1997" spans="3:4">
      <c r="C1997" s="25"/>
      <c r="D1997" s="25"/>
    </row>
    <row r="1998" spans="3:4">
      <c r="C1998" s="25"/>
      <c r="D1998" s="25"/>
    </row>
    <row r="1999" spans="3:4">
      <c r="C1999" s="25"/>
      <c r="D1999" s="25"/>
    </row>
    <row r="2000" spans="3:4">
      <c r="C2000" s="25"/>
      <c r="D2000" s="25"/>
    </row>
    <row r="2001" spans="3:4">
      <c r="C2001" s="25"/>
      <c r="D2001" s="25"/>
    </row>
    <row r="2002" spans="3:4">
      <c r="C2002" s="25"/>
      <c r="D2002" s="25"/>
    </row>
    <row r="2003" spans="3:4">
      <c r="C2003" s="25"/>
      <c r="D2003" s="25"/>
    </row>
    <row r="2004" spans="3:4">
      <c r="C2004" s="25"/>
      <c r="D2004" s="25"/>
    </row>
    <row r="2005" spans="3:4">
      <c r="C2005" s="25"/>
      <c r="D2005" s="25"/>
    </row>
    <row r="2006" spans="3:4">
      <c r="C2006" s="25"/>
      <c r="D2006" s="25"/>
    </row>
    <row r="2007" spans="3:4">
      <c r="C2007" s="25"/>
      <c r="D2007" s="25"/>
    </row>
    <row r="2008" spans="3:4">
      <c r="C2008" s="25"/>
      <c r="D2008" s="25"/>
    </row>
    <row r="2009" spans="3:4">
      <c r="C2009" s="25"/>
      <c r="D2009" s="25"/>
    </row>
    <row r="2010" spans="3:4">
      <c r="C2010" s="25"/>
      <c r="D2010" s="25"/>
    </row>
    <row r="2011" spans="3:4">
      <c r="C2011" s="25"/>
      <c r="D2011" s="25"/>
    </row>
    <row r="2012" spans="3:4">
      <c r="C2012" s="25"/>
      <c r="D2012" s="25"/>
    </row>
    <row r="2013" spans="3:4">
      <c r="C2013" s="25"/>
      <c r="D2013" s="25"/>
    </row>
    <row r="2014" spans="3:4">
      <c r="C2014" s="25"/>
      <c r="D2014" s="25"/>
    </row>
    <row r="2015" spans="3:4">
      <c r="C2015" s="25"/>
      <c r="D2015" s="25"/>
    </row>
    <row r="2016" spans="3:4">
      <c r="C2016" s="25"/>
      <c r="D2016" s="25"/>
    </row>
    <row r="2017" spans="3:4">
      <c r="C2017" s="25"/>
      <c r="D2017" s="25"/>
    </row>
    <row r="2018" spans="3:4">
      <c r="C2018" s="25"/>
      <c r="D2018" s="25"/>
    </row>
    <row r="2019" spans="3:4">
      <c r="C2019" s="25"/>
      <c r="D2019" s="25"/>
    </row>
    <row r="2020" spans="3:4">
      <c r="C2020" s="25"/>
      <c r="D2020" s="25"/>
    </row>
    <row r="2021" spans="3:4">
      <c r="C2021" s="25"/>
      <c r="D2021" s="25"/>
    </row>
    <row r="2022" spans="3:4">
      <c r="C2022" s="25"/>
      <c r="D2022" s="25"/>
    </row>
    <row r="2023" spans="3:4">
      <c r="C2023" s="25"/>
      <c r="D2023" s="25"/>
    </row>
    <row r="2024" spans="3:4">
      <c r="C2024" s="25"/>
      <c r="D2024" s="25"/>
    </row>
    <row r="2025" spans="3:4">
      <c r="C2025" s="25"/>
      <c r="D2025" s="25"/>
    </row>
    <row r="2026" spans="3:4">
      <c r="C2026" s="25"/>
      <c r="D2026" s="25"/>
    </row>
    <row r="2027" spans="3:4">
      <c r="C2027" s="25"/>
      <c r="D2027" s="25"/>
    </row>
    <row r="2028" spans="3:4">
      <c r="C2028" s="25"/>
      <c r="D2028" s="25"/>
    </row>
    <row r="2029" spans="3:4">
      <c r="C2029" s="25"/>
      <c r="D2029" s="25"/>
    </row>
    <row r="2030" spans="3:4">
      <c r="C2030" s="25"/>
      <c r="D2030" s="25"/>
    </row>
    <row r="2031" spans="3:4">
      <c r="C2031" s="25"/>
      <c r="D2031" s="25"/>
    </row>
    <row r="2032" spans="3:4">
      <c r="C2032" s="25"/>
      <c r="D2032" s="25"/>
    </row>
    <row r="2033" spans="3:4">
      <c r="C2033" s="25"/>
      <c r="D2033" s="25"/>
    </row>
    <row r="2034" spans="3:4">
      <c r="C2034" s="25"/>
      <c r="D2034" s="25"/>
    </row>
    <row r="2035" spans="3:4">
      <c r="C2035" s="25"/>
      <c r="D2035" s="25"/>
    </row>
    <row r="2036" spans="3:4">
      <c r="C2036" s="25"/>
      <c r="D2036" s="25"/>
    </row>
    <row r="2037" spans="3:4">
      <c r="C2037" s="25"/>
      <c r="D2037" s="25"/>
    </row>
    <row r="2038" spans="3:4">
      <c r="C2038" s="25"/>
      <c r="D2038" s="25"/>
    </row>
    <row r="2039" spans="3:4">
      <c r="C2039" s="25"/>
      <c r="D2039" s="25"/>
    </row>
    <row r="2040" spans="3:4">
      <c r="C2040" s="25"/>
      <c r="D2040" s="25"/>
    </row>
    <row r="2041" spans="3:4">
      <c r="C2041" s="25"/>
      <c r="D2041" s="25"/>
    </row>
    <row r="2042" spans="3:4">
      <c r="C2042" s="25"/>
      <c r="D2042" s="25"/>
    </row>
    <row r="2043" spans="3:4">
      <c r="C2043" s="25"/>
      <c r="D2043" s="25"/>
    </row>
    <row r="2044" spans="3:4">
      <c r="C2044" s="25"/>
      <c r="D2044" s="25"/>
    </row>
    <row r="2045" spans="3:4">
      <c r="C2045" s="25"/>
      <c r="D2045" s="25"/>
    </row>
    <row r="2046" spans="3:4">
      <c r="C2046" s="25"/>
      <c r="D2046" s="25"/>
    </row>
    <row r="2047" spans="3:4">
      <c r="C2047" s="25"/>
      <c r="D2047" s="25"/>
    </row>
    <row r="2048" spans="3:4">
      <c r="C2048" s="25"/>
      <c r="D2048" s="25"/>
    </row>
    <row r="2049" spans="3:4">
      <c r="C2049" s="25"/>
      <c r="D2049" s="25"/>
    </row>
    <row r="2050" spans="3:4">
      <c r="C2050" s="25"/>
      <c r="D2050" s="25"/>
    </row>
    <row r="2051" spans="3:4">
      <c r="C2051" s="25"/>
      <c r="D2051" s="25"/>
    </row>
    <row r="2052" spans="3:4">
      <c r="C2052" s="25"/>
      <c r="D2052" s="25"/>
    </row>
    <row r="2053" spans="3:4">
      <c r="C2053" s="25"/>
      <c r="D2053" s="25"/>
    </row>
    <row r="2054" spans="3:4">
      <c r="C2054" s="25"/>
      <c r="D2054" s="25"/>
    </row>
    <row r="2055" spans="3:4">
      <c r="C2055" s="25"/>
      <c r="D2055" s="25"/>
    </row>
    <row r="2056" spans="3:4">
      <c r="C2056" s="25"/>
      <c r="D2056" s="25"/>
    </row>
    <row r="2057" spans="3:4">
      <c r="C2057" s="25"/>
      <c r="D2057" s="25"/>
    </row>
    <row r="2058" spans="3:4">
      <c r="C2058" s="25"/>
      <c r="D2058" s="25"/>
    </row>
    <row r="2059" spans="3:4">
      <c r="C2059" s="25"/>
      <c r="D2059" s="25"/>
    </row>
    <row r="2060" spans="3:4">
      <c r="C2060" s="25"/>
      <c r="D2060" s="25"/>
    </row>
    <row r="2061" spans="3:4">
      <c r="C2061" s="25"/>
      <c r="D2061" s="25"/>
    </row>
    <row r="2062" spans="3:4">
      <c r="C2062" s="25"/>
      <c r="D2062" s="25"/>
    </row>
    <row r="2063" spans="3:4">
      <c r="C2063" s="25"/>
      <c r="D2063" s="25"/>
    </row>
    <row r="2064" spans="3:4">
      <c r="C2064" s="25"/>
      <c r="D2064" s="25"/>
    </row>
    <row r="2065" spans="3:4">
      <c r="C2065" s="25"/>
      <c r="D2065" s="25"/>
    </row>
    <row r="2066" spans="3:4">
      <c r="C2066" s="25"/>
      <c r="D2066" s="25"/>
    </row>
    <row r="2067" spans="3:4">
      <c r="C2067" s="25"/>
      <c r="D2067" s="25"/>
    </row>
    <row r="2068" spans="3:4">
      <c r="C2068" s="25"/>
      <c r="D2068" s="25"/>
    </row>
    <row r="2069" spans="3:4">
      <c r="C2069" s="25"/>
      <c r="D2069" s="25"/>
    </row>
    <row r="2070" spans="3:4">
      <c r="C2070" s="25"/>
      <c r="D2070" s="25"/>
    </row>
    <row r="2071" spans="3:4">
      <c r="C2071" s="25"/>
      <c r="D2071" s="25"/>
    </row>
    <row r="2072" spans="3:4">
      <c r="C2072" s="25"/>
      <c r="D2072" s="25"/>
    </row>
    <row r="2073" spans="3:4">
      <c r="C2073" s="25"/>
      <c r="D2073" s="25"/>
    </row>
    <row r="2074" spans="3:4">
      <c r="C2074" s="25"/>
      <c r="D2074" s="25"/>
    </row>
    <row r="2075" spans="3:4">
      <c r="C2075" s="25"/>
      <c r="D2075" s="25"/>
    </row>
    <row r="2076" spans="3:4">
      <c r="C2076" s="25"/>
      <c r="D2076" s="25"/>
    </row>
    <row r="2077" spans="3:4">
      <c r="C2077" s="25"/>
      <c r="D2077" s="25"/>
    </row>
    <row r="2078" spans="3:4">
      <c r="C2078" s="25"/>
      <c r="D2078" s="25"/>
    </row>
    <row r="2079" spans="3:4">
      <c r="C2079" s="25"/>
      <c r="D2079" s="25"/>
    </row>
    <row r="2080" spans="3:4">
      <c r="C2080" s="25"/>
      <c r="D2080" s="25"/>
    </row>
    <row r="2081" spans="3:4">
      <c r="C2081" s="25"/>
      <c r="D2081" s="25"/>
    </row>
    <row r="2082" spans="3:4">
      <c r="C2082" s="25"/>
      <c r="D2082" s="25"/>
    </row>
    <row r="2083" spans="3:4">
      <c r="C2083" s="25"/>
      <c r="D2083" s="25"/>
    </row>
    <row r="2084" spans="3:4">
      <c r="C2084" s="25"/>
      <c r="D2084" s="25"/>
    </row>
    <row r="2085" spans="3:4">
      <c r="C2085" s="25"/>
      <c r="D2085" s="25"/>
    </row>
    <row r="2086" spans="3:4">
      <c r="C2086" s="25"/>
      <c r="D2086" s="25"/>
    </row>
    <row r="2087" spans="3:4">
      <c r="C2087" s="25"/>
      <c r="D2087" s="25"/>
    </row>
    <row r="2088" spans="3:4">
      <c r="C2088" s="25"/>
      <c r="D2088" s="25"/>
    </row>
    <row r="2089" spans="3:4">
      <c r="C2089" s="25"/>
      <c r="D2089" s="25"/>
    </row>
    <row r="2090" spans="3:4">
      <c r="C2090" s="25"/>
      <c r="D2090" s="25"/>
    </row>
    <row r="2091" spans="3:4">
      <c r="C2091" s="25"/>
      <c r="D2091" s="25"/>
    </row>
    <row r="2092" spans="3:4">
      <c r="C2092" s="25"/>
      <c r="D2092" s="25"/>
    </row>
    <row r="2093" spans="3:4">
      <c r="C2093" s="25"/>
      <c r="D2093" s="25"/>
    </row>
    <row r="2094" spans="3:4">
      <c r="C2094" s="25"/>
      <c r="D2094" s="25"/>
    </row>
    <row r="2095" spans="3:4">
      <c r="C2095" s="25"/>
      <c r="D2095" s="25"/>
    </row>
    <row r="2096" spans="3:4">
      <c r="C2096" s="25"/>
      <c r="D2096" s="25"/>
    </row>
    <row r="2097" spans="3:4">
      <c r="C2097" s="25"/>
      <c r="D2097" s="25"/>
    </row>
    <row r="2098" spans="3:4">
      <c r="C2098" s="25"/>
      <c r="D2098" s="25"/>
    </row>
    <row r="2099" spans="3:4">
      <c r="C2099" s="25"/>
      <c r="D2099" s="25"/>
    </row>
    <row r="2100" spans="3:4">
      <c r="C2100" s="25"/>
      <c r="D2100" s="25"/>
    </row>
    <row r="2101" spans="3:4">
      <c r="C2101" s="25"/>
      <c r="D2101" s="25"/>
    </row>
    <row r="2102" spans="3:4">
      <c r="C2102" s="25"/>
      <c r="D2102" s="25"/>
    </row>
    <row r="2103" spans="3:4">
      <c r="C2103" s="25"/>
      <c r="D2103" s="25"/>
    </row>
    <row r="2104" spans="3:4">
      <c r="C2104" s="25"/>
      <c r="D2104" s="25"/>
    </row>
    <row r="2105" spans="3:4">
      <c r="C2105" s="25"/>
      <c r="D2105" s="25"/>
    </row>
    <row r="2106" spans="3:4">
      <c r="C2106" s="25"/>
      <c r="D2106" s="25"/>
    </row>
    <row r="2107" spans="3:4">
      <c r="C2107" s="25"/>
      <c r="D2107" s="25"/>
    </row>
    <row r="2108" spans="3:4">
      <c r="C2108" s="25"/>
      <c r="D2108" s="25"/>
    </row>
    <row r="2109" spans="3:4">
      <c r="C2109" s="25"/>
      <c r="D2109" s="25"/>
    </row>
    <row r="2110" spans="3:4">
      <c r="C2110" s="25"/>
      <c r="D2110" s="25"/>
    </row>
    <row r="2111" spans="3:4">
      <c r="C2111" s="25"/>
      <c r="D2111" s="25"/>
    </row>
    <row r="2112" spans="3:4">
      <c r="C2112" s="25"/>
      <c r="D2112" s="25"/>
    </row>
    <row r="2113" spans="3:4">
      <c r="C2113" s="25"/>
      <c r="D2113" s="25"/>
    </row>
    <row r="2114" spans="3:4">
      <c r="C2114" s="25"/>
      <c r="D2114" s="25"/>
    </row>
    <row r="2115" spans="3:4">
      <c r="C2115" s="25"/>
      <c r="D2115" s="25"/>
    </row>
    <row r="2116" spans="3:4">
      <c r="C2116" s="25"/>
      <c r="D2116" s="25"/>
    </row>
    <row r="2117" spans="3:4">
      <c r="C2117" s="25"/>
      <c r="D2117" s="25"/>
    </row>
    <row r="2118" spans="3:4">
      <c r="C2118" s="25"/>
      <c r="D2118" s="25"/>
    </row>
    <row r="2119" spans="3:4">
      <c r="C2119" s="25"/>
      <c r="D2119" s="25"/>
    </row>
    <row r="2120" spans="3:4">
      <c r="C2120" s="25"/>
      <c r="D2120" s="25"/>
    </row>
    <row r="2121" spans="3:4">
      <c r="C2121" s="25"/>
      <c r="D2121" s="25"/>
    </row>
    <row r="2122" spans="3:4">
      <c r="C2122" s="25"/>
      <c r="D2122" s="25"/>
    </row>
    <row r="2123" spans="3:4">
      <c r="C2123" s="25"/>
      <c r="D2123" s="25"/>
    </row>
    <row r="2124" spans="3:4">
      <c r="C2124" s="25"/>
      <c r="D2124" s="25"/>
    </row>
    <row r="2125" spans="3:4">
      <c r="C2125" s="25"/>
      <c r="D2125" s="25"/>
    </row>
    <row r="2126" spans="3:4">
      <c r="C2126" s="25"/>
      <c r="D2126" s="25"/>
    </row>
    <row r="2127" spans="3:4">
      <c r="C2127" s="25"/>
      <c r="D2127" s="25"/>
    </row>
    <row r="2128" spans="3:4">
      <c r="C2128" s="25"/>
      <c r="D2128" s="25"/>
    </row>
    <row r="2129" spans="3:4">
      <c r="C2129" s="25"/>
      <c r="D2129" s="25"/>
    </row>
    <row r="2130" spans="3:4">
      <c r="C2130" s="25"/>
      <c r="D2130" s="25"/>
    </row>
    <row r="2131" spans="3:4">
      <c r="C2131" s="25"/>
      <c r="D2131" s="25"/>
    </row>
    <row r="2132" spans="3:4">
      <c r="C2132" s="25"/>
      <c r="D2132" s="25"/>
    </row>
    <row r="2133" spans="3:4">
      <c r="C2133" s="25"/>
      <c r="D2133" s="25"/>
    </row>
    <row r="2134" spans="3:4">
      <c r="C2134" s="25"/>
      <c r="D2134" s="25"/>
    </row>
    <row r="2135" spans="3:4">
      <c r="C2135" s="25"/>
      <c r="D2135" s="25"/>
    </row>
    <row r="2136" spans="3:4">
      <c r="C2136" s="25"/>
      <c r="D2136" s="25"/>
    </row>
    <row r="2137" spans="3:4">
      <c r="C2137" s="25"/>
      <c r="D2137" s="25"/>
    </row>
    <row r="2138" spans="3:4">
      <c r="C2138" s="25"/>
      <c r="D2138" s="25"/>
    </row>
    <row r="2139" spans="3:4">
      <c r="C2139" s="25"/>
      <c r="D2139" s="25"/>
    </row>
    <row r="2140" spans="3:4">
      <c r="C2140" s="25"/>
      <c r="D2140" s="25"/>
    </row>
    <row r="2141" spans="3:4">
      <c r="C2141" s="25"/>
      <c r="D2141" s="25"/>
    </row>
    <row r="2142" spans="3:4">
      <c r="C2142" s="25"/>
      <c r="D2142" s="25"/>
    </row>
    <row r="2143" spans="3:4">
      <c r="C2143" s="25"/>
      <c r="D2143" s="25"/>
    </row>
    <row r="2144" spans="3:4">
      <c r="C2144" s="25"/>
      <c r="D2144" s="25"/>
    </row>
    <row r="2145" spans="3:4">
      <c r="C2145" s="25"/>
      <c r="D2145" s="25"/>
    </row>
    <row r="2146" spans="3:4">
      <c r="C2146" s="25"/>
      <c r="D2146" s="25"/>
    </row>
    <row r="2147" spans="3:4">
      <c r="C2147" s="25"/>
      <c r="D2147" s="25"/>
    </row>
    <row r="2148" spans="3:4">
      <c r="C2148" s="25"/>
      <c r="D2148" s="25"/>
    </row>
    <row r="2149" spans="3:4">
      <c r="C2149" s="25"/>
      <c r="D2149" s="25"/>
    </row>
    <row r="2150" spans="3:4">
      <c r="C2150" s="25"/>
      <c r="D2150" s="25"/>
    </row>
    <row r="2151" spans="3:4">
      <c r="C2151" s="25"/>
      <c r="D2151" s="25"/>
    </row>
    <row r="2152" spans="3:4">
      <c r="C2152" s="25"/>
      <c r="D2152" s="25"/>
    </row>
    <row r="2153" spans="3:4">
      <c r="C2153" s="25"/>
      <c r="D2153" s="25"/>
    </row>
    <row r="2154" spans="3:4">
      <c r="C2154" s="25"/>
      <c r="D2154" s="25"/>
    </row>
    <row r="2155" spans="3:4">
      <c r="C2155" s="25"/>
      <c r="D2155" s="25"/>
    </row>
    <row r="2156" spans="3:4">
      <c r="C2156" s="25"/>
      <c r="D2156" s="25"/>
    </row>
    <row r="2157" spans="3:4">
      <c r="C2157" s="25"/>
      <c r="D2157" s="25"/>
    </row>
    <row r="2158" spans="3:4">
      <c r="C2158" s="25"/>
      <c r="D2158" s="25"/>
    </row>
    <row r="2159" spans="3:4">
      <c r="C2159" s="25"/>
      <c r="D2159" s="25"/>
    </row>
    <row r="2160" spans="3:4">
      <c r="C2160" s="25"/>
      <c r="D2160" s="25"/>
    </row>
    <row r="2161" spans="3:4">
      <c r="C2161" s="25"/>
      <c r="D2161" s="25"/>
    </row>
    <row r="2162" spans="3:4">
      <c r="C2162" s="25"/>
      <c r="D2162" s="25"/>
    </row>
    <row r="2163" spans="3:4">
      <c r="C2163" s="25"/>
      <c r="D2163" s="25"/>
    </row>
    <row r="2164" spans="3:4">
      <c r="C2164" s="25"/>
      <c r="D2164" s="25"/>
    </row>
    <row r="2165" spans="3:4">
      <c r="C2165" s="25"/>
      <c r="D2165" s="25"/>
    </row>
    <row r="2166" spans="3:4">
      <c r="C2166" s="25"/>
      <c r="D2166" s="25"/>
    </row>
    <row r="2167" spans="3:4">
      <c r="C2167" s="25"/>
      <c r="D2167" s="25"/>
    </row>
    <row r="2168" spans="3:4">
      <c r="C2168" s="25"/>
      <c r="D2168" s="25"/>
    </row>
    <row r="2169" spans="3:4">
      <c r="C2169" s="25"/>
      <c r="D2169" s="25"/>
    </row>
    <row r="2170" spans="3:4">
      <c r="C2170" s="25"/>
      <c r="D2170" s="25"/>
    </row>
    <row r="2171" spans="3:4">
      <c r="C2171" s="25"/>
      <c r="D2171" s="25"/>
    </row>
    <row r="2172" spans="3:4">
      <c r="C2172" s="25"/>
      <c r="D2172" s="25"/>
    </row>
    <row r="2173" spans="3:4">
      <c r="C2173" s="25"/>
      <c r="D2173" s="25"/>
    </row>
    <row r="2174" spans="3:4">
      <c r="C2174" s="25"/>
      <c r="D2174" s="25"/>
    </row>
    <row r="2175" spans="3:4">
      <c r="C2175" s="25"/>
      <c r="D2175" s="25"/>
    </row>
    <row r="2176" spans="3:4">
      <c r="C2176" s="25"/>
      <c r="D2176" s="25"/>
    </row>
    <row r="2177" spans="3:4">
      <c r="C2177" s="25"/>
      <c r="D2177" s="25"/>
    </row>
    <row r="2178" spans="3:4">
      <c r="C2178" s="25"/>
      <c r="D2178" s="25"/>
    </row>
    <row r="2179" spans="3:4">
      <c r="C2179" s="25"/>
      <c r="D2179" s="25"/>
    </row>
    <row r="2180" spans="3:4">
      <c r="C2180" s="25"/>
      <c r="D2180" s="25"/>
    </row>
    <row r="2181" spans="3:4">
      <c r="C2181" s="25"/>
      <c r="D2181" s="25"/>
    </row>
    <row r="2182" spans="3:4">
      <c r="C2182" s="25"/>
      <c r="D2182" s="25"/>
    </row>
    <row r="2183" spans="3:4">
      <c r="C2183" s="25"/>
      <c r="D2183" s="25"/>
    </row>
    <row r="2184" spans="3:4">
      <c r="C2184" s="25"/>
      <c r="D2184" s="25"/>
    </row>
    <row r="2185" spans="3:4">
      <c r="C2185" s="25"/>
      <c r="D2185" s="25"/>
    </row>
    <row r="2186" spans="3:4">
      <c r="C2186" s="25"/>
      <c r="D2186" s="25"/>
    </row>
    <row r="2187" spans="3:4">
      <c r="C2187" s="25"/>
      <c r="D2187" s="25"/>
    </row>
    <row r="2188" spans="3:4">
      <c r="C2188" s="25"/>
      <c r="D2188" s="25"/>
    </row>
    <row r="2189" spans="3:4">
      <c r="C2189" s="25"/>
      <c r="D2189" s="25"/>
    </row>
    <row r="2190" spans="3:4">
      <c r="C2190" s="25"/>
      <c r="D2190" s="25"/>
    </row>
    <row r="2191" spans="3:4">
      <c r="C2191" s="25"/>
      <c r="D2191" s="25"/>
    </row>
    <row r="2192" spans="3:4">
      <c r="C2192" s="25"/>
      <c r="D2192" s="25"/>
    </row>
    <row r="2193" spans="3:4">
      <c r="C2193" s="25"/>
      <c r="D2193" s="25"/>
    </row>
    <row r="2194" spans="3:4">
      <c r="C2194" s="25"/>
      <c r="D2194" s="25"/>
    </row>
    <row r="2195" spans="3:4">
      <c r="C2195" s="25"/>
      <c r="D2195" s="25"/>
    </row>
    <row r="2196" spans="3:4">
      <c r="C2196" s="25"/>
      <c r="D2196" s="25"/>
    </row>
    <row r="2197" spans="3:4">
      <c r="C2197" s="25"/>
      <c r="D2197" s="25"/>
    </row>
    <row r="2198" spans="3:4">
      <c r="C2198" s="25"/>
      <c r="D2198" s="25"/>
    </row>
    <row r="2199" spans="3:4">
      <c r="C2199" s="25"/>
      <c r="D2199" s="25"/>
    </row>
    <row r="2200" spans="3:4">
      <c r="C2200" s="25"/>
      <c r="D2200" s="25"/>
    </row>
    <row r="2201" spans="3:4">
      <c r="C2201" s="25"/>
      <c r="D2201" s="25"/>
    </row>
    <row r="2202" spans="3:4">
      <c r="C2202" s="25"/>
      <c r="D2202" s="25"/>
    </row>
    <row r="2203" spans="3:4">
      <c r="C2203" s="25"/>
      <c r="D2203" s="25"/>
    </row>
    <row r="2204" spans="3:4">
      <c r="C2204" s="25"/>
      <c r="D2204" s="25"/>
    </row>
    <row r="2205" spans="3:4">
      <c r="C2205" s="25"/>
      <c r="D2205" s="25"/>
    </row>
    <row r="2206" spans="3:4">
      <c r="C2206" s="25"/>
      <c r="D2206" s="25"/>
    </row>
    <row r="2207" spans="3:4">
      <c r="C2207" s="25"/>
      <c r="D2207" s="25"/>
    </row>
    <row r="2208" spans="3:4">
      <c r="C2208" s="25"/>
      <c r="D2208" s="25"/>
    </row>
    <row r="2209" spans="3:4">
      <c r="C2209" s="25"/>
      <c r="D2209" s="25"/>
    </row>
    <row r="2210" spans="3:4">
      <c r="C2210" s="25"/>
      <c r="D2210" s="25"/>
    </row>
    <row r="2211" spans="3:4">
      <c r="C2211" s="25"/>
      <c r="D2211" s="25"/>
    </row>
    <row r="2212" spans="3:4">
      <c r="C2212" s="25"/>
      <c r="D2212" s="25"/>
    </row>
    <row r="2213" spans="3:4">
      <c r="C2213" s="25"/>
      <c r="D2213" s="25"/>
    </row>
    <row r="2214" spans="3:4">
      <c r="C2214" s="25"/>
      <c r="D2214" s="25"/>
    </row>
    <row r="2215" spans="3:4">
      <c r="C2215" s="25"/>
      <c r="D2215" s="25"/>
    </row>
    <row r="2216" spans="3:4">
      <c r="C2216" s="25"/>
      <c r="D2216" s="25"/>
    </row>
    <row r="2217" spans="3:4">
      <c r="C2217" s="25"/>
      <c r="D2217" s="25"/>
    </row>
    <row r="2218" spans="3:4">
      <c r="C2218" s="25"/>
      <c r="D2218" s="25"/>
    </row>
    <row r="2219" spans="3:4">
      <c r="C2219" s="25"/>
      <c r="D2219" s="25"/>
    </row>
    <row r="2220" spans="3:4">
      <c r="C2220" s="25"/>
      <c r="D2220" s="25"/>
    </row>
    <row r="2221" spans="3:4">
      <c r="C2221" s="25"/>
      <c r="D2221" s="25"/>
    </row>
    <row r="2222" spans="3:4">
      <c r="C2222" s="25"/>
      <c r="D2222" s="25"/>
    </row>
    <row r="2223" spans="3:4">
      <c r="C2223" s="25"/>
      <c r="D2223" s="25"/>
    </row>
    <row r="2224" spans="3:4">
      <c r="C2224" s="25"/>
      <c r="D2224" s="25"/>
    </row>
    <row r="2225" spans="3:4">
      <c r="C2225" s="25"/>
      <c r="D2225" s="25"/>
    </row>
    <row r="2226" spans="3:4">
      <c r="C2226" s="25"/>
      <c r="D2226" s="25"/>
    </row>
    <row r="2227" spans="3:4">
      <c r="C2227" s="25"/>
      <c r="D2227" s="25"/>
    </row>
    <row r="2228" spans="3:4">
      <c r="C2228" s="25"/>
      <c r="D2228" s="25"/>
    </row>
    <row r="2229" spans="3:4">
      <c r="C2229" s="25"/>
      <c r="D2229" s="25"/>
    </row>
    <row r="2230" spans="3:4">
      <c r="C2230" s="25"/>
      <c r="D2230" s="25"/>
    </row>
    <row r="2231" spans="3:4">
      <c r="C2231" s="25"/>
      <c r="D2231" s="25"/>
    </row>
    <row r="2232" spans="3:4">
      <c r="C2232" s="25"/>
      <c r="D2232" s="25"/>
    </row>
    <row r="2233" spans="3:4">
      <c r="C2233" s="25"/>
      <c r="D2233" s="25"/>
    </row>
    <row r="2234" spans="3:4">
      <c r="C2234" s="25"/>
      <c r="D2234" s="25"/>
    </row>
    <row r="2235" spans="3:4">
      <c r="C2235" s="25"/>
      <c r="D2235" s="25"/>
    </row>
    <row r="2236" spans="3:4">
      <c r="C2236" s="25"/>
      <c r="D2236" s="25"/>
    </row>
    <row r="2237" spans="3:4">
      <c r="C2237" s="25"/>
      <c r="D2237" s="25"/>
    </row>
    <row r="2238" spans="3:4">
      <c r="C2238" s="25"/>
      <c r="D2238" s="25"/>
    </row>
    <row r="2239" spans="3:4">
      <c r="C2239" s="25"/>
      <c r="D2239" s="25"/>
    </row>
    <row r="2240" spans="3:4">
      <c r="C2240" s="25"/>
      <c r="D2240" s="25"/>
    </row>
    <row r="2241" spans="3:4">
      <c r="C2241" s="25"/>
      <c r="D2241" s="25"/>
    </row>
    <row r="2242" spans="3:4">
      <c r="C2242" s="25"/>
      <c r="D2242" s="25"/>
    </row>
    <row r="2243" spans="3:4">
      <c r="C2243" s="25"/>
      <c r="D2243" s="25"/>
    </row>
    <row r="2244" spans="3:4">
      <c r="C2244" s="25"/>
      <c r="D2244" s="25"/>
    </row>
    <row r="2245" spans="3:4">
      <c r="C2245" s="25"/>
      <c r="D2245" s="25"/>
    </row>
    <row r="2246" spans="3:4">
      <c r="C2246" s="25"/>
      <c r="D2246" s="25"/>
    </row>
    <row r="2247" spans="3:4">
      <c r="C2247" s="25"/>
      <c r="D2247" s="25"/>
    </row>
    <row r="2248" spans="3:4">
      <c r="C2248" s="25"/>
      <c r="D2248" s="25"/>
    </row>
    <row r="2249" spans="3:4">
      <c r="C2249" s="25"/>
      <c r="D2249" s="25"/>
    </row>
    <row r="2250" spans="3:4">
      <c r="C2250" s="25"/>
      <c r="D2250" s="25"/>
    </row>
    <row r="2251" spans="3:4">
      <c r="C2251" s="25"/>
      <c r="D2251" s="25"/>
    </row>
    <row r="2252" spans="3:4">
      <c r="C2252" s="25"/>
      <c r="D2252" s="25"/>
    </row>
    <row r="2253" spans="3:4">
      <c r="C2253" s="25"/>
      <c r="D2253" s="25"/>
    </row>
    <row r="2254" spans="3:4">
      <c r="C2254" s="25"/>
      <c r="D2254" s="25"/>
    </row>
    <row r="2255" spans="3:4">
      <c r="C2255" s="25"/>
      <c r="D2255" s="25"/>
    </row>
    <row r="2256" spans="3:4">
      <c r="C2256" s="25"/>
      <c r="D2256" s="25"/>
    </row>
    <row r="2257" spans="3:4">
      <c r="C2257" s="25"/>
      <c r="D2257" s="25"/>
    </row>
    <row r="2258" spans="3:4">
      <c r="C2258" s="25"/>
      <c r="D2258" s="25"/>
    </row>
    <row r="2259" spans="3:4">
      <c r="C2259" s="25"/>
      <c r="D2259" s="25"/>
    </row>
    <row r="2260" spans="3:4">
      <c r="C2260" s="25"/>
      <c r="D2260" s="25"/>
    </row>
    <row r="2261" spans="3:4">
      <c r="C2261" s="25"/>
      <c r="D2261" s="25"/>
    </row>
    <row r="2262" spans="3:4">
      <c r="C2262" s="25"/>
      <c r="D2262" s="25"/>
    </row>
    <row r="2263" spans="3:4">
      <c r="C2263" s="25"/>
      <c r="D2263" s="25"/>
    </row>
    <row r="2264" spans="3:4">
      <c r="C2264" s="25"/>
      <c r="D2264" s="25"/>
    </row>
    <row r="2265" spans="3:4">
      <c r="C2265" s="25"/>
      <c r="D2265" s="25"/>
    </row>
    <row r="2266" spans="3:4">
      <c r="C2266" s="25"/>
      <c r="D2266" s="25"/>
    </row>
    <row r="2267" spans="3:4">
      <c r="C2267" s="25"/>
      <c r="D2267" s="25"/>
    </row>
    <row r="2268" spans="3:4">
      <c r="C2268" s="25"/>
      <c r="D2268" s="25"/>
    </row>
    <row r="2269" spans="3:4">
      <c r="C2269" s="25"/>
      <c r="D2269" s="25"/>
    </row>
    <row r="2270" spans="3:4">
      <c r="C2270" s="25"/>
      <c r="D2270" s="25"/>
    </row>
    <row r="2271" spans="3:4">
      <c r="C2271" s="25"/>
      <c r="D2271" s="25"/>
    </row>
    <row r="2272" spans="3:4">
      <c r="C2272" s="25"/>
      <c r="D2272" s="25"/>
    </row>
    <row r="2273" spans="3:4">
      <c r="C2273" s="25"/>
      <c r="D2273" s="25"/>
    </row>
    <row r="2274" spans="3:4">
      <c r="C2274" s="25"/>
      <c r="D2274" s="25"/>
    </row>
    <row r="2275" spans="3:4">
      <c r="C2275" s="25"/>
      <c r="D2275" s="25"/>
    </row>
    <row r="2276" spans="3:4">
      <c r="C2276" s="25"/>
      <c r="D2276" s="25"/>
    </row>
    <row r="2277" spans="3:4">
      <c r="C2277" s="25"/>
      <c r="D2277" s="25"/>
    </row>
    <row r="2278" spans="3:4">
      <c r="C2278" s="25"/>
      <c r="D2278" s="25"/>
    </row>
    <row r="2279" spans="3:4">
      <c r="C2279" s="25"/>
      <c r="D2279" s="25"/>
    </row>
    <row r="2280" spans="3:4">
      <c r="C2280" s="25"/>
      <c r="D2280" s="25"/>
    </row>
    <row r="2281" spans="3:4">
      <c r="C2281" s="25"/>
      <c r="D2281" s="25"/>
    </row>
    <row r="2282" spans="3:4">
      <c r="C2282" s="25"/>
      <c r="D2282" s="25"/>
    </row>
    <row r="2283" spans="3:4">
      <c r="C2283" s="25"/>
      <c r="D2283" s="25"/>
    </row>
    <row r="2284" spans="3:4">
      <c r="C2284" s="25"/>
      <c r="D2284" s="25"/>
    </row>
    <row r="2285" spans="3:4">
      <c r="C2285" s="25"/>
      <c r="D2285" s="25"/>
    </row>
    <row r="2286" spans="3:4">
      <c r="C2286" s="25"/>
      <c r="D2286" s="25"/>
    </row>
    <row r="2287" spans="3:4">
      <c r="C2287" s="25"/>
      <c r="D2287" s="25"/>
    </row>
    <row r="2288" spans="3:4">
      <c r="C2288" s="25"/>
      <c r="D2288" s="25"/>
    </row>
    <row r="2289" spans="3:4">
      <c r="C2289" s="25"/>
      <c r="D2289" s="25"/>
    </row>
    <row r="2290" spans="3:4">
      <c r="C2290" s="25"/>
      <c r="D2290" s="25"/>
    </row>
    <row r="2291" spans="3:4">
      <c r="C2291" s="25"/>
      <c r="D2291" s="25"/>
    </row>
    <row r="2292" spans="3:4">
      <c r="C2292" s="25"/>
      <c r="D2292" s="25"/>
    </row>
    <row r="2293" spans="3:4">
      <c r="C2293" s="25"/>
      <c r="D2293" s="25"/>
    </row>
    <row r="2294" spans="3:4">
      <c r="C2294" s="25"/>
      <c r="D2294" s="25"/>
    </row>
    <row r="2295" spans="3:4">
      <c r="C2295" s="25"/>
      <c r="D2295" s="25"/>
    </row>
    <row r="2296" spans="3:4">
      <c r="C2296" s="25"/>
      <c r="D2296" s="25"/>
    </row>
    <row r="2297" spans="3:4">
      <c r="C2297" s="25"/>
      <c r="D2297" s="25"/>
    </row>
    <row r="2298" spans="3:4">
      <c r="C2298" s="25"/>
      <c r="D2298" s="25"/>
    </row>
    <row r="2299" spans="3:4">
      <c r="C2299" s="25"/>
      <c r="D2299" s="25"/>
    </row>
    <row r="2300" spans="3:4">
      <c r="C2300" s="25"/>
      <c r="D2300" s="25"/>
    </row>
    <row r="2301" spans="3:4">
      <c r="C2301" s="25"/>
      <c r="D2301" s="25"/>
    </row>
    <row r="2302" spans="3:4">
      <c r="C2302" s="25"/>
      <c r="D2302" s="25"/>
    </row>
    <row r="2303" spans="3:4">
      <c r="C2303" s="25"/>
      <c r="D2303" s="25"/>
    </row>
    <row r="2304" spans="3:4">
      <c r="C2304" s="25"/>
      <c r="D2304" s="25"/>
    </row>
    <row r="2305" spans="3:4">
      <c r="C2305" s="25"/>
      <c r="D2305" s="25"/>
    </row>
    <row r="2306" spans="3:4">
      <c r="C2306" s="25"/>
      <c r="D2306" s="25"/>
    </row>
    <row r="2307" spans="3:4">
      <c r="C2307" s="25"/>
      <c r="D2307" s="25"/>
    </row>
    <row r="2308" spans="3:4">
      <c r="C2308" s="25"/>
      <c r="D2308" s="25"/>
    </row>
    <row r="2309" spans="3:4">
      <c r="C2309" s="25"/>
      <c r="D2309" s="25"/>
    </row>
    <row r="2310" spans="3:4">
      <c r="C2310" s="25"/>
      <c r="D2310" s="25"/>
    </row>
    <row r="2311" spans="3:4">
      <c r="C2311" s="25"/>
      <c r="D2311" s="25"/>
    </row>
    <row r="2312" spans="3:4">
      <c r="C2312" s="25"/>
      <c r="D2312" s="25"/>
    </row>
    <row r="2313" spans="3:4">
      <c r="C2313" s="25"/>
      <c r="D2313" s="25"/>
    </row>
    <row r="2314" spans="3:4">
      <c r="C2314" s="25"/>
      <c r="D2314" s="25"/>
    </row>
    <row r="2315" spans="3:4">
      <c r="C2315" s="25"/>
      <c r="D2315" s="25"/>
    </row>
    <row r="2316" spans="3:4">
      <c r="C2316" s="25"/>
      <c r="D2316" s="25"/>
    </row>
    <row r="2317" spans="3:4">
      <c r="C2317" s="25"/>
      <c r="D2317" s="25"/>
    </row>
    <row r="2318" spans="3:4">
      <c r="C2318" s="25"/>
      <c r="D2318" s="25"/>
    </row>
    <row r="2319" spans="3:4">
      <c r="C2319" s="25"/>
      <c r="D2319" s="25"/>
    </row>
    <row r="2320" spans="3:4">
      <c r="C2320" s="25"/>
      <c r="D2320" s="25"/>
    </row>
    <row r="2321" spans="3:4">
      <c r="C2321" s="25"/>
      <c r="D2321" s="25"/>
    </row>
    <row r="2322" spans="3:4">
      <c r="C2322" s="25"/>
      <c r="D2322" s="25"/>
    </row>
    <row r="2323" spans="3:4">
      <c r="C2323" s="25"/>
      <c r="D2323" s="25"/>
    </row>
    <row r="2324" spans="3:4">
      <c r="C2324" s="25"/>
      <c r="D2324" s="25"/>
    </row>
    <row r="2325" spans="3:4">
      <c r="C2325" s="25"/>
      <c r="D2325" s="25"/>
    </row>
    <row r="2326" spans="3:4">
      <c r="C2326" s="25"/>
      <c r="D2326" s="25"/>
    </row>
    <row r="2327" spans="3:4">
      <c r="C2327" s="25"/>
      <c r="D2327" s="25"/>
    </row>
    <row r="2328" spans="3:4">
      <c r="C2328" s="25"/>
      <c r="D2328" s="25"/>
    </row>
    <row r="2329" spans="3:4">
      <c r="C2329" s="25"/>
      <c r="D2329" s="25"/>
    </row>
    <row r="2330" spans="3:4">
      <c r="C2330" s="25"/>
      <c r="D2330" s="25"/>
    </row>
    <row r="2331" spans="3:4">
      <c r="C2331" s="25"/>
      <c r="D2331" s="25"/>
    </row>
    <row r="2332" spans="3:4">
      <c r="C2332" s="25"/>
      <c r="D2332" s="25"/>
    </row>
    <row r="2333" spans="3:4">
      <c r="C2333" s="25"/>
      <c r="D2333" s="25"/>
    </row>
    <row r="2334" spans="3:4">
      <c r="C2334" s="25"/>
      <c r="D2334" s="25"/>
    </row>
    <row r="2335" spans="3:4">
      <c r="C2335" s="25"/>
      <c r="D2335" s="25"/>
    </row>
    <row r="2336" spans="3:4">
      <c r="C2336" s="25"/>
      <c r="D2336" s="25"/>
    </row>
    <row r="2337" spans="3:4">
      <c r="C2337" s="25"/>
      <c r="D2337" s="25"/>
    </row>
    <row r="2338" spans="3:4">
      <c r="C2338" s="25"/>
      <c r="D2338" s="25"/>
    </row>
    <row r="2339" spans="3:4">
      <c r="C2339" s="25"/>
      <c r="D2339" s="25"/>
    </row>
    <row r="2340" spans="3:4">
      <c r="C2340" s="25"/>
      <c r="D2340" s="25"/>
    </row>
    <row r="2341" spans="3:4">
      <c r="C2341" s="25"/>
      <c r="D2341" s="25"/>
    </row>
    <row r="2342" spans="3:4">
      <c r="C2342" s="25"/>
      <c r="D2342" s="25"/>
    </row>
    <row r="2343" spans="3:4">
      <c r="C2343" s="25"/>
      <c r="D2343" s="25"/>
    </row>
    <row r="2344" spans="3:4">
      <c r="C2344" s="25"/>
      <c r="D2344" s="25"/>
    </row>
    <row r="2345" spans="3:4">
      <c r="C2345" s="25"/>
      <c r="D2345" s="25"/>
    </row>
    <row r="2346" spans="3:4">
      <c r="C2346" s="25"/>
      <c r="D2346" s="25"/>
    </row>
    <row r="2347" spans="3:4">
      <c r="C2347" s="25"/>
      <c r="D2347" s="25"/>
    </row>
    <row r="2348" spans="3:4">
      <c r="C2348" s="25"/>
      <c r="D2348" s="25"/>
    </row>
    <row r="2349" spans="3:4">
      <c r="C2349" s="25"/>
      <c r="D2349" s="25"/>
    </row>
    <row r="2350" spans="3:4">
      <c r="C2350" s="25"/>
      <c r="D2350" s="25"/>
    </row>
    <row r="2351" spans="3:4">
      <c r="C2351" s="25"/>
      <c r="D2351" s="25"/>
    </row>
    <row r="2352" spans="3:4">
      <c r="C2352" s="25"/>
      <c r="D2352" s="25"/>
    </row>
    <row r="2353" spans="3:4">
      <c r="C2353" s="25"/>
      <c r="D2353" s="25"/>
    </row>
    <row r="2354" spans="3:4">
      <c r="C2354" s="25"/>
      <c r="D2354" s="25"/>
    </row>
    <row r="2355" spans="3:4">
      <c r="C2355" s="25"/>
      <c r="D2355" s="25"/>
    </row>
    <row r="2356" spans="3:4">
      <c r="C2356" s="25"/>
      <c r="D2356" s="25"/>
    </row>
    <row r="2357" spans="3:4">
      <c r="C2357" s="25"/>
      <c r="D2357" s="25"/>
    </row>
    <row r="2358" spans="3:4">
      <c r="C2358" s="25"/>
      <c r="D2358" s="25"/>
    </row>
    <row r="2359" spans="3:4">
      <c r="C2359" s="25"/>
      <c r="D2359" s="25"/>
    </row>
    <row r="2360" spans="3:4">
      <c r="C2360" s="25"/>
      <c r="D2360" s="25"/>
    </row>
    <row r="2361" spans="3:4">
      <c r="C2361" s="25"/>
      <c r="D2361" s="25"/>
    </row>
    <row r="2362" spans="3:4">
      <c r="C2362" s="25"/>
      <c r="D2362" s="25"/>
    </row>
    <row r="2363" spans="3:4">
      <c r="C2363" s="25"/>
      <c r="D2363" s="25"/>
    </row>
    <row r="2364" spans="3:4">
      <c r="C2364" s="25"/>
      <c r="D2364" s="25"/>
    </row>
    <row r="2365" spans="3:4">
      <c r="C2365" s="25"/>
      <c r="D2365" s="25"/>
    </row>
    <row r="2366" spans="3:4">
      <c r="C2366" s="25"/>
      <c r="D2366" s="25"/>
    </row>
    <row r="2367" spans="3:4">
      <c r="C2367" s="25"/>
      <c r="D2367" s="25"/>
    </row>
    <row r="2368" spans="3:4">
      <c r="C2368" s="25"/>
      <c r="D2368" s="25"/>
    </row>
    <row r="2369" spans="3:4">
      <c r="C2369" s="25"/>
      <c r="D2369" s="25"/>
    </row>
    <row r="2370" spans="3:4">
      <c r="C2370" s="25"/>
      <c r="D2370" s="25"/>
    </row>
    <row r="2371" spans="3:4">
      <c r="C2371" s="25"/>
      <c r="D2371" s="25"/>
    </row>
    <row r="2372" spans="3:4">
      <c r="C2372" s="25"/>
      <c r="D2372" s="25"/>
    </row>
    <row r="2373" spans="3:4">
      <c r="C2373" s="25"/>
      <c r="D2373" s="25"/>
    </row>
    <row r="2374" spans="3:4">
      <c r="C2374" s="25"/>
      <c r="D2374" s="25"/>
    </row>
    <row r="2375" spans="3:4">
      <c r="C2375" s="25"/>
      <c r="D2375" s="25"/>
    </row>
    <row r="2376" spans="3:4">
      <c r="C2376" s="25"/>
      <c r="D2376" s="25"/>
    </row>
    <row r="2377" spans="3:4">
      <c r="C2377" s="25"/>
      <c r="D2377" s="25"/>
    </row>
    <row r="2378" spans="3:4">
      <c r="C2378" s="25"/>
      <c r="D2378" s="25"/>
    </row>
    <row r="2379" spans="3:4">
      <c r="C2379" s="25"/>
      <c r="D2379" s="25"/>
    </row>
    <row r="2380" spans="3:4">
      <c r="C2380" s="25"/>
      <c r="D2380" s="25"/>
    </row>
    <row r="2381" spans="3:4">
      <c r="C2381" s="25"/>
      <c r="D2381" s="25"/>
    </row>
    <row r="2382" spans="3:4">
      <c r="C2382" s="25"/>
      <c r="D2382" s="25"/>
    </row>
    <row r="2383" spans="3:4">
      <c r="C2383" s="25"/>
      <c r="D2383" s="25"/>
    </row>
    <row r="2384" spans="3:4">
      <c r="C2384" s="25"/>
      <c r="D2384" s="25"/>
    </row>
    <row r="2385" spans="3:4">
      <c r="C2385" s="25"/>
      <c r="D2385" s="25"/>
    </row>
    <row r="2386" spans="3:4">
      <c r="C2386" s="25"/>
      <c r="D2386" s="25"/>
    </row>
    <row r="2387" spans="3:4">
      <c r="C2387" s="25"/>
      <c r="D2387" s="25"/>
    </row>
    <row r="2388" spans="3:4">
      <c r="C2388" s="25"/>
      <c r="D2388" s="25"/>
    </row>
    <row r="2389" spans="3:4">
      <c r="C2389" s="25"/>
      <c r="D2389" s="25"/>
    </row>
    <row r="2390" spans="3:4">
      <c r="C2390" s="25"/>
      <c r="D2390" s="25"/>
    </row>
    <row r="2391" spans="3:4">
      <c r="C2391" s="25"/>
      <c r="D2391" s="25"/>
    </row>
    <row r="2392" spans="3:4">
      <c r="C2392" s="25"/>
      <c r="D2392" s="25"/>
    </row>
    <row r="2393" spans="3:4">
      <c r="C2393" s="25"/>
      <c r="D2393" s="25"/>
    </row>
    <row r="2394" spans="3:4">
      <c r="C2394" s="25"/>
      <c r="D2394" s="25"/>
    </row>
    <row r="2395" spans="3:4">
      <c r="C2395" s="25"/>
      <c r="D2395" s="25"/>
    </row>
    <row r="2396" spans="3:4">
      <c r="C2396" s="25"/>
      <c r="D2396" s="25"/>
    </row>
    <row r="2397" spans="3:4">
      <c r="C2397" s="25"/>
      <c r="D2397" s="25"/>
    </row>
    <row r="2398" spans="3:4">
      <c r="C2398" s="25"/>
      <c r="D2398" s="25"/>
    </row>
    <row r="2399" spans="3:4">
      <c r="C2399" s="25"/>
      <c r="D2399" s="25"/>
    </row>
    <row r="2400" spans="3:4">
      <c r="C2400" s="25"/>
      <c r="D2400" s="25"/>
    </row>
    <row r="2401" spans="3:4">
      <c r="C2401" s="25"/>
      <c r="D2401" s="25"/>
    </row>
    <row r="2402" spans="3:4">
      <c r="C2402" s="25"/>
      <c r="D2402" s="25"/>
    </row>
    <row r="2403" spans="3:4">
      <c r="C2403" s="25"/>
      <c r="D2403" s="25"/>
    </row>
    <row r="2404" spans="3:4">
      <c r="C2404" s="25"/>
      <c r="D2404" s="25"/>
    </row>
    <row r="2405" spans="3:4">
      <c r="C2405" s="25"/>
      <c r="D2405" s="25"/>
    </row>
    <row r="2406" spans="3:4">
      <c r="C2406" s="25"/>
      <c r="D2406" s="25"/>
    </row>
    <row r="2407" spans="3:4">
      <c r="C2407" s="25"/>
      <c r="D2407" s="25"/>
    </row>
    <row r="2408" spans="3:4">
      <c r="C2408" s="25"/>
      <c r="D2408" s="25"/>
    </row>
    <row r="2409" spans="3:4">
      <c r="C2409" s="25"/>
      <c r="D2409" s="25"/>
    </row>
    <row r="2410" spans="3:4">
      <c r="C2410" s="25"/>
      <c r="D2410" s="25"/>
    </row>
    <row r="2411" spans="3:4">
      <c r="C2411" s="25"/>
      <c r="D2411" s="25"/>
    </row>
    <row r="2412" spans="3:4">
      <c r="C2412" s="25"/>
      <c r="D2412" s="25"/>
    </row>
    <row r="2413" spans="3:4">
      <c r="C2413" s="25"/>
      <c r="D2413" s="25"/>
    </row>
    <row r="2414" spans="3:4">
      <c r="C2414" s="25"/>
      <c r="D2414" s="25"/>
    </row>
    <row r="2415" spans="3:4">
      <c r="C2415" s="25"/>
      <c r="D2415" s="25"/>
    </row>
    <row r="2416" spans="3:4">
      <c r="C2416" s="25"/>
      <c r="D2416" s="25"/>
    </row>
    <row r="2417" spans="3:4">
      <c r="C2417" s="25"/>
      <c r="D2417" s="25"/>
    </row>
    <row r="2418" spans="3:4">
      <c r="C2418" s="25"/>
      <c r="D2418" s="25"/>
    </row>
    <row r="2419" spans="3:4">
      <c r="C2419" s="25"/>
      <c r="D2419" s="25"/>
    </row>
    <row r="2420" spans="3:4">
      <c r="C2420" s="25"/>
      <c r="D2420" s="25"/>
    </row>
    <row r="2421" spans="3:4">
      <c r="C2421" s="25"/>
      <c r="D2421" s="25"/>
    </row>
    <row r="2422" spans="3:4">
      <c r="C2422" s="25"/>
      <c r="D2422" s="25"/>
    </row>
    <row r="2423" spans="3:4">
      <c r="C2423" s="25"/>
      <c r="D2423" s="25"/>
    </row>
    <row r="2424" spans="3:4">
      <c r="C2424" s="25"/>
      <c r="D2424" s="25"/>
    </row>
    <row r="2425" spans="3:4">
      <c r="C2425" s="25"/>
      <c r="D2425" s="25"/>
    </row>
    <row r="2426" spans="3:4">
      <c r="C2426" s="25"/>
      <c r="D2426" s="25"/>
    </row>
    <row r="2427" spans="3:4">
      <c r="C2427" s="25"/>
      <c r="D2427" s="25"/>
    </row>
    <row r="2428" spans="3:4">
      <c r="C2428" s="25"/>
      <c r="D2428" s="25"/>
    </row>
    <row r="2429" spans="3:4">
      <c r="C2429" s="25"/>
      <c r="D2429" s="25"/>
    </row>
    <row r="2430" spans="3:4">
      <c r="C2430" s="25"/>
      <c r="D2430" s="25"/>
    </row>
    <row r="2431" spans="3:4">
      <c r="C2431" s="25"/>
      <c r="D2431" s="25"/>
    </row>
    <row r="2432" spans="3:4">
      <c r="C2432" s="25"/>
      <c r="D2432" s="25"/>
    </row>
    <row r="2433" spans="3:4">
      <c r="C2433" s="25"/>
      <c r="D2433" s="25"/>
    </row>
    <row r="2434" spans="3:4">
      <c r="C2434" s="25"/>
      <c r="D2434" s="25"/>
    </row>
    <row r="2435" spans="3:4">
      <c r="C2435" s="25"/>
      <c r="D2435" s="25"/>
    </row>
    <row r="2436" spans="3:4">
      <c r="C2436" s="25"/>
      <c r="D2436" s="25"/>
    </row>
    <row r="2437" spans="3:4">
      <c r="C2437" s="25"/>
      <c r="D2437" s="25"/>
    </row>
    <row r="2438" spans="3:4">
      <c r="C2438" s="25"/>
      <c r="D2438" s="25"/>
    </row>
    <row r="2439" spans="3:4">
      <c r="C2439" s="25"/>
      <c r="D2439" s="25"/>
    </row>
    <row r="2440" spans="3:4">
      <c r="C2440" s="25"/>
      <c r="D2440" s="25"/>
    </row>
    <row r="2441" spans="3:4">
      <c r="C2441" s="25"/>
      <c r="D2441" s="25"/>
    </row>
    <row r="2442" spans="3:4">
      <c r="C2442" s="25"/>
      <c r="D2442" s="25"/>
    </row>
    <row r="2443" spans="3:4">
      <c r="C2443" s="25"/>
      <c r="D2443" s="25"/>
    </row>
    <row r="2444" spans="3:4">
      <c r="C2444" s="25"/>
      <c r="D2444" s="25"/>
    </row>
    <row r="2445" spans="3:4">
      <c r="C2445" s="25"/>
      <c r="D2445" s="25"/>
    </row>
    <row r="2446" spans="3:4">
      <c r="C2446" s="25"/>
      <c r="D2446" s="25"/>
    </row>
    <row r="2447" spans="3:4">
      <c r="C2447" s="25"/>
      <c r="D2447" s="25"/>
    </row>
    <row r="2448" spans="3:4">
      <c r="C2448" s="25"/>
      <c r="D2448" s="25"/>
    </row>
    <row r="2449" spans="3:4">
      <c r="C2449" s="25"/>
      <c r="D2449" s="25"/>
    </row>
    <row r="2450" spans="3:4">
      <c r="C2450" s="25"/>
      <c r="D2450" s="25"/>
    </row>
    <row r="2451" spans="3:4">
      <c r="C2451" s="25"/>
      <c r="D2451" s="25"/>
    </row>
    <row r="2452" spans="3:4">
      <c r="C2452" s="25"/>
      <c r="D2452" s="25"/>
    </row>
    <row r="2453" spans="3:4">
      <c r="C2453" s="25"/>
      <c r="D2453" s="25"/>
    </row>
    <row r="2454" spans="3:4">
      <c r="C2454" s="25"/>
      <c r="D2454" s="25"/>
    </row>
    <row r="2455" spans="3:4">
      <c r="C2455" s="25"/>
      <c r="D2455" s="25"/>
    </row>
    <row r="2456" spans="3:4">
      <c r="C2456" s="25"/>
      <c r="D2456" s="25"/>
    </row>
    <row r="2457" spans="3:4">
      <c r="C2457" s="25"/>
      <c r="D2457" s="25"/>
    </row>
    <row r="2458" spans="3:4">
      <c r="C2458" s="25"/>
      <c r="D2458" s="25"/>
    </row>
    <row r="2459" spans="3:4">
      <c r="C2459" s="25"/>
      <c r="D2459" s="25"/>
    </row>
    <row r="2460" spans="3:4">
      <c r="C2460" s="25"/>
      <c r="D2460" s="25"/>
    </row>
    <row r="2461" spans="3:4">
      <c r="C2461" s="25"/>
      <c r="D2461" s="25"/>
    </row>
    <row r="2462" spans="3:4">
      <c r="C2462" s="25"/>
      <c r="D2462" s="25"/>
    </row>
    <row r="2463" spans="3:4">
      <c r="C2463" s="25"/>
      <c r="D2463" s="25"/>
    </row>
    <row r="2464" spans="3:4">
      <c r="C2464" s="25"/>
      <c r="D2464" s="25"/>
    </row>
    <row r="2465" spans="3:4">
      <c r="C2465" s="25"/>
      <c r="D2465" s="25"/>
    </row>
    <row r="2466" spans="3:4">
      <c r="C2466" s="25"/>
      <c r="D2466" s="25"/>
    </row>
    <row r="2467" spans="3:4">
      <c r="C2467" s="25"/>
      <c r="D2467" s="25"/>
    </row>
    <row r="2468" spans="3:4">
      <c r="C2468" s="25"/>
      <c r="D2468" s="25"/>
    </row>
    <row r="2469" spans="3:4">
      <c r="C2469" s="25"/>
      <c r="D2469" s="25"/>
    </row>
    <row r="2470" spans="3:4">
      <c r="C2470" s="25"/>
      <c r="D2470" s="25"/>
    </row>
    <row r="2471" spans="3:4">
      <c r="C2471" s="25"/>
      <c r="D2471" s="25"/>
    </row>
    <row r="2472" spans="3:4">
      <c r="C2472" s="25"/>
      <c r="D2472" s="25"/>
    </row>
    <row r="2473" spans="3:4">
      <c r="C2473" s="25"/>
      <c r="D2473" s="25"/>
    </row>
    <row r="2474" spans="3:4">
      <c r="C2474" s="25"/>
      <c r="D2474" s="25"/>
    </row>
    <row r="2475" spans="3:4">
      <c r="C2475" s="25"/>
      <c r="D2475" s="25"/>
    </row>
    <row r="2476" spans="3:4">
      <c r="C2476" s="25"/>
      <c r="D2476" s="25"/>
    </row>
    <row r="2477" spans="3:4">
      <c r="C2477" s="25"/>
      <c r="D2477" s="25"/>
    </row>
    <row r="2478" spans="3:4">
      <c r="C2478" s="25"/>
      <c r="D2478" s="25"/>
    </row>
    <row r="2479" spans="3:4">
      <c r="C2479" s="25"/>
      <c r="D2479" s="25"/>
    </row>
    <row r="2480" spans="3:4">
      <c r="C2480" s="25"/>
      <c r="D2480" s="25"/>
    </row>
    <row r="2481" spans="3:4">
      <c r="C2481" s="25"/>
      <c r="D2481" s="25"/>
    </row>
    <row r="2482" spans="3:4">
      <c r="C2482" s="25"/>
      <c r="D2482" s="25"/>
    </row>
    <row r="2483" spans="3:4">
      <c r="C2483" s="25"/>
      <c r="D2483" s="25"/>
    </row>
    <row r="2484" spans="3:4">
      <c r="C2484" s="25"/>
      <c r="D2484" s="25"/>
    </row>
    <row r="2485" spans="3:4">
      <c r="C2485" s="25"/>
      <c r="D2485" s="25"/>
    </row>
    <row r="2486" spans="3:4">
      <c r="C2486" s="25"/>
      <c r="D2486" s="25"/>
    </row>
    <row r="2487" spans="3:4">
      <c r="C2487" s="25"/>
      <c r="D2487" s="25"/>
    </row>
    <row r="2488" spans="3:4">
      <c r="C2488" s="25"/>
      <c r="D2488" s="25"/>
    </row>
    <row r="2489" spans="3:4">
      <c r="C2489" s="25"/>
      <c r="D2489" s="25"/>
    </row>
    <row r="2490" spans="3:4">
      <c r="C2490" s="25"/>
      <c r="D2490" s="25"/>
    </row>
    <row r="2491" spans="3:4">
      <c r="C2491" s="25"/>
      <c r="D2491" s="25"/>
    </row>
    <row r="2492" spans="3:4">
      <c r="C2492" s="25"/>
      <c r="D2492" s="25"/>
    </row>
    <row r="2493" spans="3:4">
      <c r="C2493" s="25"/>
      <c r="D2493" s="25"/>
    </row>
    <row r="2494" spans="3:4">
      <c r="C2494" s="25"/>
      <c r="D2494" s="25"/>
    </row>
    <row r="2495" spans="3:4">
      <c r="C2495" s="25"/>
      <c r="D2495" s="25"/>
    </row>
    <row r="2496" spans="3:4">
      <c r="C2496" s="25"/>
      <c r="D2496" s="25"/>
    </row>
    <row r="2497" spans="3:4">
      <c r="C2497" s="25"/>
      <c r="D2497" s="25"/>
    </row>
    <row r="2498" spans="3:4">
      <c r="C2498" s="25"/>
      <c r="D2498" s="25"/>
    </row>
    <row r="2499" spans="3:4">
      <c r="C2499" s="25"/>
      <c r="D2499" s="25"/>
    </row>
    <row r="2500" spans="3:4">
      <c r="C2500" s="25"/>
      <c r="D2500" s="25"/>
    </row>
    <row r="2501" spans="3:4">
      <c r="C2501" s="25"/>
      <c r="D2501" s="25"/>
    </row>
    <row r="2502" spans="3:4">
      <c r="C2502" s="25"/>
      <c r="D2502" s="25"/>
    </row>
    <row r="2503" spans="3:4">
      <c r="C2503" s="25"/>
      <c r="D2503" s="25"/>
    </row>
    <row r="2504" spans="3:4">
      <c r="C2504" s="25"/>
      <c r="D2504" s="25"/>
    </row>
    <row r="2505" spans="3:4">
      <c r="C2505" s="25"/>
      <c r="D2505" s="25"/>
    </row>
    <row r="2506" spans="3:4">
      <c r="C2506" s="25"/>
      <c r="D2506" s="25"/>
    </row>
    <row r="2507" spans="3:4">
      <c r="C2507" s="25"/>
      <c r="D2507" s="25"/>
    </row>
    <row r="2508" spans="3:4">
      <c r="C2508" s="25"/>
      <c r="D2508" s="25"/>
    </row>
    <row r="2509" spans="3:4">
      <c r="C2509" s="25"/>
      <c r="D2509" s="25"/>
    </row>
    <row r="2510" spans="3:4">
      <c r="C2510" s="25"/>
      <c r="D2510" s="25"/>
    </row>
    <row r="2511" spans="3:4">
      <c r="C2511" s="25"/>
      <c r="D2511" s="25"/>
    </row>
    <row r="2512" spans="3:4">
      <c r="C2512" s="25"/>
      <c r="D2512" s="25"/>
    </row>
    <row r="2513" spans="3:4">
      <c r="C2513" s="25"/>
      <c r="D2513" s="25"/>
    </row>
    <row r="2514" spans="3:4">
      <c r="C2514" s="25"/>
      <c r="D2514" s="25"/>
    </row>
    <row r="2515" spans="3:4">
      <c r="C2515" s="25"/>
      <c r="D2515" s="25"/>
    </row>
    <row r="2516" spans="3:4">
      <c r="C2516" s="25"/>
      <c r="D2516" s="25"/>
    </row>
    <row r="2517" spans="3:4">
      <c r="C2517" s="25"/>
      <c r="D2517" s="25"/>
    </row>
    <row r="2518" spans="3:4">
      <c r="C2518" s="25"/>
      <c r="D2518" s="25"/>
    </row>
    <row r="2519" spans="3:4">
      <c r="C2519" s="25"/>
      <c r="D2519" s="25"/>
    </row>
    <row r="2520" spans="3:4">
      <c r="C2520" s="25"/>
      <c r="D2520" s="25"/>
    </row>
    <row r="2521" spans="3:4">
      <c r="C2521" s="25"/>
      <c r="D2521" s="25"/>
    </row>
    <row r="2522" spans="3:4">
      <c r="C2522" s="25"/>
      <c r="D2522" s="25"/>
    </row>
    <row r="2523" spans="3:4">
      <c r="C2523" s="25"/>
      <c r="D2523" s="25"/>
    </row>
    <row r="2524" spans="3:4">
      <c r="C2524" s="25"/>
      <c r="D2524" s="25"/>
    </row>
    <row r="2525" spans="3:4">
      <c r="C2525" s="25"/>
      <c r="D2525" s="25"/>
    </row>
    <row r="2526" spans="3:4">
      <c r="C2526" s="25"/>
      <c r="D2526" s="25"/>
    </row>
    <row r="2527" spans="3:4">
      <c r="C2527" s="25"/>
      <c r="D2527" s="25"/>
    </row>
    <row r="2528" spans="3:4">
      <c r="C2528" s="25"/>
      <c r="D2528" s="25"/>
    </row>
    <row r="2529" spans="3:4">
      <c r="C2529" s="25"/>
      <c r="D2529" s="25"/>
    </row>
    <row r="2530" spans="3:4">
      <c r="C2530" s="25"/>
      <c r="D2530" s="25"/>
    </row>
    <row r="2531" spans="3:4">
      <c r="C2531" s="25"/>
      <c r="D2531" s="25"/>
    </row>
    <row r="2532" spans="3:4">
      <c r="C2532" s="25"/>
      <c r="D2532" s="25"/>
    </row>
    <row r="2533" spans="3:4">
      <c r="C2533" s="25"/>
      <c r="D2533" s="25"/>
    </row>
    <row r="2534" spans="3:4">
      <c r="C2534" s="25"/>
      <c r="D2534" s="25"/>
    </row>
    <row r="2535" spans="3:4">
      <c r="C2535" s="25"/>
      <c r="D2535" s="25"/>
    </row>
    <row r="2536" spans="3:4">
      <c r="C2536" s="25"/>
      <c r="D2536" s="25"/>
    </row>
    <row r="2537" spans="3:4">
      <c r="C2537" s="25"/>
      <c r="D2537" s="25"/>
    </row>
    <row r="2538" spans="3:4">
      <c r="C2538" s="25"/>
      <c r="D2538" s="25"/>
    </row>
    <row r="2539" spans="3:4">
      <c r="C2539" s="25"/>
      <c r="D2539" s="25"/>
    </row>
    <row r="2540" spans="3:4">
      <c r="C2540" s="25"/>
      <c r="D2540" s="25"/>
    </row>
    <row r="2541" spans="3:4">
      <c r="C2541" s="25"/>
      <c r="D2541" s="25"/>
    </row>
    <row r="2542" spans="3:4">
      <c r="C2542" s="25"/>
      <c r="D2542" s="25"/>
    </row>
    <row r="2543" spans="3:4">
      <c r="C2543" s="25"/>
      <c r="D2543" s="25"/>
    </row>
    <row r="2544" spans="3:4">
      <c r="C2544" s="25"/>
      <c r="D2544" s="25"/>
    </row>
    <row r="2545" spans="3:4">
      <c r="C2545" s="25"/>
      <c r="D2545" s="25"/>
    </row>
    <row r="2546" spans="3:4">
      <c r="C2546" s="25"/>
      <c r="D2546" s="25"/>
    </row>
    <row r="2547" spans="3:4">
      <c r="C2547" s="25"/>
      <c r="D2547" s="25"/>
    </row>
    <row r="2548" spans="3:4">
      <c r="C2548" s="25"/>
      <c r="D2548" s="25"/>
    </row>
    <row r="2549" spans="3:4">
      <c r="C2549" s="25"/>
      <c r="D2549" s="25"/>
    </row>
    <row r="2550" spans="3:4">
      <c r="C2550" s="25"/>
      <c r="D2550" s="25"/>
    </row>
    <row r="2551" spans="3:4">
      <c r="C2551" s="25"/>
      <c r="D2551" s="25"/>
    </row>
    <row r="2552" spans="3:4">
      <c r="C2552" s="25"/>
      <c r="D2552" s="25"/>
    </row>
    <row r="2553" spans="3:4">
      <c r="C2553" s="25"/>
      <c r="D2553" s="25"/>
    </row>
    <row r="2554" spans="3:4">
      <c r="C2554" s="25"/>
      <c r="D2554" s="25"/>
    </row>
    <row r="2555" spans="3:4">
      <c r="C2555" s="25"/>
      <c r="D2555" s="25"/>
    </row>
    <row r="2556" spans="3:4">
      <c r="C2556" s="25"/>
      <c r="D2556" s="25"/>
    </row>
    <row r="2557" spans="3:4">
      <c r="C2557" s="25"/>
      <c r="D2557" s="25"/>
    </row>
    <row r="2558" spans="3:4">
      <c r="C2558" s="25"/>
      <c r="D2558" s="25"/>
    </row>
    <row r="2559" spans="3:4">
      <c r="C2559" s="25"/>
      <c r="D2559" s="25"/>
    </row>
    <row r="2560" spans="3:4">
      <c r="C2560" s="25"/>
      <c r="D2560" s="25"/>
    </row>
    <row r="2561" spans="3:4">
      <c r="C2561" s="25"/>
      <c r="D2561" s="25"/>
    </row>
    <row r="2562" spans="3:4">
      <c r="C2562" s="25"/>
      <c r="D2562" s="25"/>
    </row>
    <row r="2563" spans="3:4">
      <c r="C2563" s="25"/>
      <c r="D2563" s="25"/>
    </row>
    <row r="2564" spans="3:4">
      <c r="C2564" s="25"/>
      <c r="D2564" s="25"/>
    </row>
    <row r="2565" spans="3:4">
      <c r="C2565" s="25"/>
      <c r="D2565" s="25"/>
    </row>
    <row r="2566" spans="3:4">
      <c r="C2566" s="25"/>
      <c r="D2566" s="25"/>
    </row>
    <row r="2567" spans="3:4">
      <c r="C2567" s="25"/>
      <c r="D2567" s="25"/>
    </row>
    <row r="2568" spans="3:4">
      <c r="C2568" s="25"/>
      <c r="D2568" s="25"/>
    </row>
    <row r="2569" spans="3:4">
      <c r="C2569" s="25"/>
      <c r="D2569" s="25"/>
    </row>
    <row r="2570" spans="3:4">
      <c r="C2570" s="25"/>
      <c r="D2570" s="25"/>
    </row>
    <row r="2571" spans="3:4">
      <c r="C2571" s="25"/>
      <c r="D2571" s="25"/>
    </row>
    <row r="2572" spans="3:4">
      <c r="C2572" s="25"/>
      <c r="D2572" s="25"/>
    </row>
    <row r="2573" spans="3:4">
      <c r="C2573" s="25"/>
      <c r="D2573" s="25"/>
    </row>
    <row r="2574" spans="3:4">
      <c r="C2574" s="25"/>
      <c r="D2574" s="25"/>
    </row>
    <row r="2575" spans="3:4">
      <c r="C2575" s="25"/>
      <c r="D2575" s="25"/>
    </row>
    <row r="2576" spans="3:4">
      <c r="C2576" s="25"/>
      <c r="D2576" s="25"/>
    </row>
    <row r="2577" spans="3:4">
      <c r="C2577" s="25"/>
      <c r="D2577" s="25"/>
    </row>
    <row r="2578" spans="3:4">
      <c r="C2578" s="25"/>
      <c r="D2578" s="25"/>
    </row>
    <row r="2579" spans="3:4">
      <c r="C2579" s="25"/>
      <c r="D2579" s="25"/>
    </row>
    <row r="2580" spans="3:4">
      <c r="C2580" s="25"/>
      <c r="D2580" s="25"/>
    </row>
    <row r="2581" spans="3:4">
      <c r="C2581" s="25"/>
      <c r="D2581" s="25"/>
    </row>
    <row r="2582" spans="3:4">
      <c r="C2582" s="25"/>
      <c r="D2582" s="25"/>
    </row>
    <row r="2583" spans="3:4">
      <c r="C2583" s="25"/>
      <c r="D2583" s="25"/>
    </row>
    <row r="2584" spans="3:4">
      <c r="C2584" s="25"/>
      <c r="D2584" s="25"/>
    </row>
    <row r="2585" spans="3:4">
      <c r="C2585" s="25"/>
      <c r="D2585" s="25"/>
    </row>
    <row r="2586" spans="3:4">
      <c r="C2586" s="25"/>
      <c r="D2586" s="25"/>
    </row>
    <row r="2587" spans="3:4">
      <c r="C2587" s="25"/>
      <c r="D2587" s="25"/>
    </row>
    <row r="2588" spans="3:4">
      <c r="C2588" s="25"/>
      <c r="D2588" s="25"/>
    </row>
    <row r="2589" spans="3:4">
      <c r="C2589" s="25"/>
      <c r="D2589" s="25"/>
    </row>
    <row r="2590" spans="3:4">
      <c r="C2590" s="25"/>
      <c r="D2590" s="25"/>
    </row>
    <row r="2591" spans="3:4">
      <c r="C2591" s="25"/>
      <c r="D2591" s="25"/>
    </row>
    <row r="2592" spans="3:4">
      <c r="C2592" s="25"/>
      <c r="D2592" s="25"/>
    </row>
    <row r="2593" spans="3:4">
      <c r="C2593" s="25"/>
      <c r="D2593" s="25"/>
    </row>
    <row r="2594" spans="3:4">
      <c r="C2594" s="25"/>
      <c r="D2594" s="25"/>
    </row>
    <row r="2595" spans="3:4">
      <c r="C2595" s="25"/>
      <c r="D2595" s="25"/>
    </row>
    <row r="2596" spans="3:4">
      <c r="C2596" s="25"/>
      <c r="D2596" s="25"/>
    </row>
    <row r="2597" spans="3:4">
      <c r="C2597" s="25"/>
      <c r="D2597" s="25"/>
    </row>
    <row r="2598" spans="3:4">
      <c r="C2598" s="25"/>
      <c r="D2598" s="25"/>
    </row>
    <row r="2599" spans="3:4">
      <c r="C2599" s="25"/>
      <c r="D2599" s="25"/>
    </row>
    <row r="2600" spans="3:4">
      <c r="C2600" s="25"/>
      <c r="D2600" s="25"/>
    </row>
    <row r="2601" spans="3:4">
      <c r="C2601" s="25"/>
      <c r="D2601" s="25"/>
    </row>
    <row r="2602" spans="3:4">
      <c r="C2602" s="25"/>
      <c r="D2602" s="25"/>
    </row>
    <row r="2603" spans="3:4">
      <c r="C2603" s="25"/>
      <c r="D2603" s="25"/>
    </row>
    <row r="2604" spans="3:4">
      <c r="C2604" s="25"/>
      <c r="D2604" s="25"/>
    </row>
    <row r="2605" spans="3:4">
      <c r="C2605" s="25"/>
      <c r="D2605" s="25"/>
    </row>
    <row r="2606" spans="3:4">
      <c r="C2606" s="25"/>
      <c r="D2606" s="25"/>
    </row>
    <row r="2607" spans="3:4">
      <c r="C2607" s="25"/>
      <c r="D2607" s="25"/>
    </row>
    <row r="2608" spans="3:4">
      <c r="C2608" s="25"/>
      <c r="D2608" s="25"/>
    </row>
    <row r="2609" spans="3:4">
      <c r="C2609" s="25"/>
      <c r="D2609" s="25"/>
    </row>
    <row r="2610" spans="3:4">
      <c r="C2610" s="25"/>
      <c r="D2610" s="25"/>
    </row>
    <row r="2611" spans="3:4">
      <c r="C2611" s="25"/>
      <c r="D2611" s="25"/>
    </row>
    <row r="2612" spans="3:4">
      <c r="C2612" s="25"/>
      <c r="D2612" s="25"/>
    </row>
    <row r="2613" spans="3:4">
      <c r="C2613" s="25"/>
      <c r="D2613" s="25"/>
    </row>
    <row r="2614" spans="3:4">
      <c r="C2614" s="25"/>
      <c r="D2614" s="25"/>
    </row>
    <row r="2615" spans="3:4">
      <c r="C2615" s="25"/>
      <c r="D2615" s="25"/>
    </row>
    <row r="2616" spans="3:4">
      <c r="C2616" s="25"/>
      <c r="D2616" s="25"/>
    </row>
    <row r="2617" spans="3:4">
      <c r="C2617" s="25"/>
      <c r="D2617" s="25"/>
    </row>
    <row r="2618" spans="3:4">
      <c r="C2618" s="25"/>
      <c r="D2618" s="25"/>
    </row>
    <row r="2619" spans="3:4">
      <c r="C2619" s="25"/>
      <c r="D2619" s="25"/>
    </row>
    <row r="2620" spans="3:4">
      <c r="C2620" s="25"/>
      <c r="D2620" s="25"/>
    </row>
    <row r="2621" spans="3:4">
      <c r="C2621" s="25"/>
      <c r="D2621" s="25"/>
    </row>
    <row r="2622" spans="3:4">
      <c r="C2622" s="25"/>
      <c r="D2622" s="25"/>
    </row>
    <row r="2623" spans="3:4">
      <c r="C2623" s="25"/>
      <c r="D2623" s="25"/>
    </row>
    <row r="2624" spans="3:4">
      <c r="C2624" s="25"/>
      <c r="D2624" s="25"/>
    </row>
    <row r="2625" spans="3:4">
      <c r="C2625" s="25"/>
      <c r="D2625" s="25"/>
    </row>
    <row r="2626" spans="3:4">
      <c r="C2626" s="25"/>
      <c r="D2626" s="25"/>
    </row>
    <row r="2627" spans="3:4">
      <c r="C2627" s="25"/>
      <c r="D2627" s="25"/>
    </row>
    <row r="2628" spans="3:4">
      <c r="C2628" s="25"/>
      <c r="D2628" s="25"/>
    </row>
    <row r="2629" spans="3:4">
      <c r="C2629" s="25"/>
      <c r="D2629" s="25"/>
    </row>
    <row r="2630" spans="3:4">
      <c r="C2630" s="25"/>
      <c r="D2630" s="25"/>
    </row>
    <row r="2631" spans="3:4">
      <c r="C2631" s="25"/>
      <c r="D2631" s="25"/>
    </row>
    <row r="2632" spans="3:4">
      <c r="C2632" s="25"/>
      <c r="D2632" s="25"/>
    </row>
    <row r="2633" spans="3:4">
      <c r="C2633" s="25"/>
      <c r="D2633" s="25"/>
    </row>
    <row r="2634" spans="3:4">
      <c r="C2634" s="25"/>
      <c r="D2634" s="25"/>
    </row>
    <row r="2635" spans="3:4">
      <c r="C2635" s="25"/>
      <c r="D2635" s="25"/>
    </row>
    <row r="2636" spans="3:4">
      <c r="C2636" s="25"/>
      <c r="D2636" s="25"/>
    </row>
    <row r="2637" spans="3:4">
      <c r="C2637" s="25"/>
      <c r="D2637" s="25"/>
    </row>
    <row r="2638" spans="3:4">
      <c r="C2638" s="25"/>
      <c r="D2638" s="25"/>
    </row>
    <row r="2639" spans="3:4">
      <c r="C2639" s="25"/>
      <c r="D2639" s="25"/>
    </row>
    <row r="2640" spans="3:4">
      <c r="C2640" s="25"/>
      <c r="D2640" s="25"/>
    </row>
    <row r="2641" spans="3:4">
      <c r="C2641" s="25"/>
      <c r="D2641" s="25"/>
    </row>
    <row r="2642" spans="3:4">
      <c r="C2642" s="25"/>
      <c r="D2642" s="25"/>
    </row>
    <row r="2643" spans="3:4">
      <c r="C2643" s="25"/>
      <c r="D2643" s="25"/>
    </row>
    <row r="2644" spans="3:4">
      <c r="C2644" s="25"/>
      <c r="D2644" s="25"/>
    </row>
    <row r="2645" spans="3:4">
      <c r="C2645" s="25"/>
      <c r="D2645" s="25"/>
    </row>
    <row r="2646" spans="3:4">
      <c r="C2646" s="25"/>
      <c r="D2646" s="25"/>
    </row>
    <row r="2647" spans="3:4">
      <c r="C2647" s="25"/>
      <c r="D2647" s="25"/>
    </row>
    <row r="2648" spans="3:4">
      <c r="C2648" s="25"/>
      <c r="D2648" s="25"/>
    </row>
    <row r="2649" spans="3:4">
      <c r="C2649" s="25"/>
      <c r="D2649" s="25"/>
    </row>
    <row r="2650" spans="3:4">
      <c r="C2650" s="25"/>
      <c r="D2650" s="25"/>
    </row>
    <row r="2651" spans="3:4">
      <c r="C2651" s="25"/>
      <c r="D2651" s="25"/>
    </row>
    <row r="2652" spans="3:4">
      <c r="C2652" s="25"/>
      <c r="D2652" s="25"/>
    </row>
    <row r="2653" spans="3:4">
      <c r="C2653" s="25"/>
      <c r="D2653" s="25"/>
    </row>
    <row r="2654" spans="3:4">
      <c r="C2654" s="25"/>
      <c r="D2654" s="25"/>
    </row>
    <row r="2655" spans="3:4">
      <c r="C2655" s="25"/>
      <c r="D2655" s="25"/>
    </row>
    <row r="2656" spans="3:4">
      <c r="C2656" s="25"/>
      <c r="D2656" s="25"/>
    </row>
    <row r="2657" spans="3:4">
      <c r="C2657" s="25"/>
      <c r="D2657" s="25"/>
    </row>
    <row r="2658" spans="3:4">
      <c r="C2658" s="25"/>
      <c r="D2658" s="25"/>
    </row>
    <row r="2659" spans="3:4">
      <c r="C2659" s="25"/>
      <c r="D2659" s="25"/>
    </row>
    <row r="2660" spans="3:4">
      <c r="C2660" s="25"/>
      <c r="D2660" s="25"/>
    </row>
    <row r="2661" spans="3:4">
      <c r="C2661" s="25"/>
      <c r="D2661" s="25"/>
    </row>
    <row r="2662" spans="3:4">
      <c r="C2662" s="25"/>
      <c r="D2662" s="25"/>
    </row>
    <row r="2663" spans="3:4">
      <c r="C2663" s="25"/>
      <c r="D2663" s="25"/>
    </row>
    <row r="2664" spans="3:4">
      <c r="C2664" s="25"/>
      <c r="D2664" s="25"/>
    </row>
    <row r="2665" spans="3:4">
      <c r="C2665" s="25"/>
      <c r="D2665" s="25"/>
    </row>
    <row r="2666" spans="3:4">
      <c r="C2666" s="25"/>
      <c r="D2666" s="25"/>
    </row>
    <row r="2667" spans="3:4">
      <c r="C2667" s="25"/>
      <c r="D2667" s="25"/>
    </row>
    <row r="2668" spans="3:4">
      <c r="C2668" s="25"/>
      <c r="D2668" s="25"/>
    </row>
    <row r="2669" spans="3:4">
      <c r="C2669" s="25"/>
      <c r="D2669" s="25"/>
    </row>
    <row r="2670" spans="3:4">
      <c r="C2670" s="25"/>
      <c r="D2670" s="25"/>
    </row>
    <row r="2671" spans="3:4">
      <c r="C2671" s="25"/>
      <c r="D2671" s="25"/>
    </row>
    <row r="2672" spans="3:4">
      <c r="C2672" s="25"/>
      <c r="D2672" s="25"/>
    </row>
    <row r="2673" spans="3:4">
      <c r="C2673" s="25"/>
      <c r="D2673" s="25"/>
    </row>
    <row r="2674" spans="3:4">
      <c r="C2674" s="25"/>
      <c r="D2674" s="25"/>
    </row>
    <row r="2675" spans="3:4">
      <c r="C2675" s="25"/>
      <c r="D2675" s="25"/>
    </row>
    <row r="2676" spans="3:4">
      <c r="C2676" s="25"/>
      <c r="D2676" s="25"/>
    </row>
    <row r="2677" spans="3:4">
      <c r="C2677" s="25"/>
      <c r="D2677" s="25"/>
    </row>
    <row r="2678" spans="3:4">
      <c r="C2678" s="25"/>
      <c r="D2678" s="25"/>
    </row>
    <row r="2679" spans="3:4">
      <c r="C2679" s="25"/>
      <c r="D2679" s="25"/>
    </row>
    <row r="2680" spans="3:4">
      <c r="C2680" s="25"/>
      <c r="D2680" s="25"/>
    </row>
    <row r="2681" spans="3:4">
      <c r="C2681" s="25"/>
      <c r="D2681" s="25"/>
    </row>
    <row r="2682" spans="3:4">
      <c r="C2682" s="25"/>
      <c r="D2682" s="25"/>
    </row>
    <row r="2683" spans="3:4">
      <c r="C2683" s="25"/>
      <c r="D2683" s="25"/>
    </row>
    <row r="2684" spans="3:4">
      <c r="C2684" s="25"/>
      <c r="D2684" s="25"/>
    </row>
    <row r="2685" spans="3:4">
      <c r="C2685" s="25"/>
      <c r="D2685" s="25"/>
    </row>
    <row r="2686" spans="3:4">
      <c r="C2686" s="25"/>
      <c r="D2686" s="25"/>
    </row>
    <row r="2687" spans="3:4">
      <c r="C2687" s="25"/>
      <c r="D2687" s="25"/>
    </row>
    <row r="2688" spans="3:4">
      <c r="C2688" s="25"/>
      <c r="D2688" s="25"/>
    </row>
    <row r="2689" spans="3:4">
      <c r="C2689" s="25"/>
      <c r="D2689" s="25"/>
    </row>
    <row r="2690" spans="3:4">
      <c r="C2690" s="25"/>
      <c r="D2690" s="25"/>
    </row>
    <row r="2691" spans="3:4">
      <c r="C2691" s="25"/>
      <c r="D2691" s="25"/>
    </row>
    <row r="2692" spans="3:4">
      <c r="C2692" s="25"/>
      <c r="D2692" s="25"/>
    </row>
    <row r="2693" spans="3:4">
      <c r="C2693" s="25"/>
      <c r="D2693" s="25"/>
    </row>
    <row r="2694" spans="3:4">
      <c r="C2694" s="25"/>
      <c r="D2694" s="25"/>
    </row>
    <row r="2695" spans="3:4">
      <c r="C2695" s="25"/>
      <c r="D2695" s="25"/>
    </row>
    <row r="2696" spans="3:4">
      <c r="C2696" s="25"/>
      <c r="D2696" s="25"/>
    </row>
    <row r="2697" spans="3:4">
      <c r="C2697" s="25"/>
      <c r="D2697" s="25"/>
    </row>
    <row r="2698" spans="3:4">
      <c r="C2698" s="25"/>
      <c r="D2698" s="25"/>
    </row>
    <row r="2699" spans="3:4">
      <c r="C2699" s="25"/>
      <c r="D2699" s="25"/>
    </row>
    <row r="2700" spans="3:4">
      <c r="C2700" s="25"/>
      <c r="D2700" s="25"/>
    </row>
    <row r="2701" spans="3:4">
      <c r="C2701" s="25"/>
      <c r="D2701" s="25"/>
    </row>
    <row r="2702" spans="3:4">
      <c r="C2702" s="25"/>
      <c r="D2702" s="25"/>
    </row>
    <row r="2703" spans="3:4">
      <c r="C2703" s="25"/>
      <c r="D2703" s="25"/>
    </row>
    <row r="2704" spans="3:4">
      <c r="C2704" s="25"/>
      <c r="D2704" s="25"/>
    </row>
    <row r="2705" spans="3:4">
      <c r="C2705" s="25"/>
      <c r="D2705" s="25"/>
    </row>
    <row r="2706" spans="3:4">
      <c r="C2706" s="25"/>
      <c r="D2706" s="25"/>
    </row>
    <row r="2707" spans="3:4">
      <c r="C2707" s="25"/>
      <c r="D2707" s="25"/>
    </row>
    <row r="2708" spans="3:4">
      <c r="C2708" s="25"/>
      <c r="D2708" s="25"/>
    </row>
    <row r="2709" spans="3:4">
      <c r="C2709" s="25"/>
      <c r="D2709" s="25"/>
    </row>
    <row r="2710" spans="3:4">
      <c r="C2710" s="25"/>
      <c r="D2710" s="25"/>
    </row>
    <row r="2711" spans="3:4">
      <c r="C2711" s="25"/>
      <c r="D2711" s="25"/>
    </row>
    <row r="2712" spans="3:4">
      <c r="C2712" s="25"/>
      <c r="D2712" s="25"/>
    </row>
    <row r="2713" spans="3:4">
      <c r="C2713" s="25"/>
      <c r="D2713" s="25"/>
    </row>
    <row r="2714" spans="3:4">
      <c r="C2714" s="25"/>
      <c r="D2714" s="25"/>
    </row>
    <row r="2715" spans="3:4">
      <c r="C2715" s="25"/>
      <c r="D2715" s="25"/>
    </row>
    <row r="2716" spans="3:4">
      <c r="C2716" s="25"/>
      <c r="D2716" s="25"/>
    </row>
    <row r="2717" spans="3:4">
      <c r="C2717" s="25"/>
      <c r="D2717" s="25"/>
    </row>
    <row r="2718" spans="3:4">
      <c r="C2718" s="25"/>
      <c r="D2718" s="25"/>
    </row>
    <row r="2719" spans="3:4">
      <c r="C2719" s="25"/>
      <c r="D2719" s="25"/>
    </row>
    <row r="2720" spans="3:4">
      <c r="C2720" s="25"/>
      <c r="D2720" s="25"/>
    </row>
    <row r="2721" spans="3:4">
      <c r="C2721" s="25"/>
      <c r="D2721" s="25"/>
    </row>
    <row r="2722" spans="3:4">
      <c r="C2722" s="25"/>
      <c r="D2722" s="25"/>
    </row>
    <row r="2723" spans="3:4">
      <c r="C2723" s="25"/>
      <c r="D2723" s="25"/>
    </row>
    <row r="2724" spans="3:4">
      <c r="C2724" s="25"/>
      <c r="D2724" s="25"/>
    </row>
    <row r="2725" spans="3:4">
      <c r="C2725" s="25"/>
      <c r="D2725" s="25"/>
    </row>
    <row r="2726" spans="3:4">
      <c r="C2726" s="25"/>
      <c r="D2726" s="25"/>
    </row>
    <row r="2727" spans="3:4">
      <c r="C2727" s="25"/>
      <c r="D2727" s="25"/>
    </row>
    <row r="2728" spans="3:4">
      <c r="C2728" s="25"/>
      <c r="D2728" s="25"/>
    </row>
    <row r="2729" spans="3:4">
      <c r="C2729" s="25"/>
      <c r="D2729" s="25"/>
    </row>
    <row r="2730" spans="3:4">
      <c r="C2730" s="25"/>
      <c r="D2730" s="25"/>
    </row>
    <row r="2731" spans="3:4">
      <c r="C2731" s="25"/>
      <c r="D2731" s="25"/>
    </row>
    <row r="2732" spans="3:4">
      <c r="C2732" s="25"/>
      <c r="D2732" s="25"/>
    </row>
    <row r="2733" spans="3:4">
      <c r="C2733" s="25"/>
      <c r="D2733" s="25"/>
    </row>
    <row r="2734" spans="3:4">
      <c r="C2734" s="25"/>
      <c r="D2734" s="25"/>
    </row>
    <row r="2735" spans="3:4">
      <c r="C2735" s="25"/>
      <c r="D2735" s="25"/>
    </row>
    <row r="2736" spans="3:4">
      <c r="C2736" s="25"/>
      <c r="D2736" s="25"/>
    </row>
    <row r="2737" spans="3:4">
      <c r="C2737" s="25"/>
      <c r="D2737" s="25"/>
    </row>
    <row r="2738" spans="3:4">
      <c r="C2738" s="25"/>
      <c r="D2738" s="25"/>
    </row>
    <row r="2739" spans="3:4">
      <c r="C2739" s="25"/>
      <c r="D2739" s="25"/>
    </row>
    <row r="2740" spans="3:4">
      <c r="C2740" s="25"/>
      <c r="D2740" s="25"/>
    </row>
    <row r="2741" spans="3:4">
      <c r="C2741" s="25"/>
      <c r="D2741" s="25"/>
    </row>
    <row r="2742" spans="3:4">
      <c r="C2742" s="25"/>
      <c r="D2742" s="25"/>
    </row>
    <row r="2743" spans="3:4">
      <c r="C2743" s="25"/>
      <c r="D2743" s="25"/>
    </row>
    <row r="2744" spans="3:4">
      <c r="C2744" s="25"/>
      <c r="D2744" s="25"/>
    </row>
    <row r="2745" spans="3:4">
      <c r="C2745" s="25"/>
      <c r="D2745" s="25"/>
    </row>
    <row r="2746" spans="3:4">
      <c r="C2746" s="25"/>
      <c r="D2746" s="25"/>
    </row>
    <row r="2747" spans="3:4">
      <c r="C2747" s="25"/>
      <c r="D2747" s="25"/>
    </row>
    <row r="2748" spans="3:4">
      <c r="C2748" s="25"/>
      <c r="D2748" s="25"/>
    </row>
    <row r="2749" spans="3:4">
      <c r="C2749" s="25"/>
      <c r="D2749" s="25"/>
    </row>
    <row r="2750" spans="3:4">
      <c r="C2750" s="25"/>
      <c r="D2750" s="25"/>
    </row>
    <row r="2751" spans="3:4">
      <c r="C2751" s="25"/>
      <c r="D2751" s="25"/>
    </row>
    <row r="2752" spans="3:4">
      <c r="C2752" s="25"/>
      <c r="D2752" s="25"/>
    </row>
    <row r="2753" spans="3:4">
      <c r="C2753" s="25"/>
      <c r="D2753" s="25"/>
    </row>
    <row r="2754" spans="3:4">
      <c r="C2754" s="25"/>
      <c r="D2754" s="25"/>
    </row>
    <row r="2755" spans="3:4">
      <c r="C2755" s="25"/>
      <c r="D2755" s="25"/>
    </row>
    <row r="2756" spans="3:4">
      <c r="C2756" s="25"/>
      <c r="D2756" s="25"/>
    </row>
    <row r="2757" spans="3:4">
      <c r="C2757" s="25"/>
      <c r="D2757" s="25"/>
    </row>
    <row r="2758" spans="3:4">
      <c r="C2758" s="25"/>
      <c r="D2758" s="25"/>
    </row>
    <row r="2759" spans="3:4">
      <c r="C2759" s="25"/>
      <c r="D2759" s="25"/>
    </row>
    <row r="2760" spans="3:4">
      <c r="C2760" s="25"/>
      <c r="D2760" s="25"/>
    </row>
    <row r="2761" spans="3:4">
      <c r="C2761" s="25"/>
      <c r="D2761" s="25"/>
    </row>
    <row r="2762" spans="3:4">
      <c r="C2762" s="25"/>
      <c r="D2762" s="25"/>
    </row>
    <row r="2763" spans="3:4">
      <c r="C2763" s="25"/>
      <c r="D2763" s="25"/>
    </row>
    <row r="2764" spans="3:4">
      <c r="C2764" s="25"/>
      <c r="D2764" s="25"/>
    </row>
    <row r="2765" spans="3:4">
      <c r="C2765" s="25"/>
      <c r="D2765" s="25"/>
    </row>
    <row r="2766" spans="3:4">
      <c r="C2766" s="25"/>
      <c r="D2766" s="25"/>
    </row>
    <row r="2767" spans="3:4">
      <c r="C2767" s="25"/>
      <c r="D2767" s="25"/>
    </row>
    <row r="2768" spans="3:4">
      <c r="C2768" s="25"/>
      <c r="D2768" s="25"/>
    </row>
    <row r="2769" spans="3:4">
      <c r="C2769" s="25"/>
      <c r="D2769" s="25"/>
    </row>
    <row r="2770" spans="3:4">
      <c r="C2770" s="25"/>
      <c r="D2770" s="25"/>
    </row>
    <row r="2771" spans="3:4">
      <c r="C2771" s="25"/>
      <c r="D2771" s="25"/>
    </row>
    <row r="2772" spans="3:4">
      <c r="C2772" s="25"/>
      <c r="D2772" s="25"/>
    </row>
    <row r="2773" spans="3:4">
      <c r="C2773" s="25"/>
      <c r="D2773" s="25"/>
    </row>
    <row r="2774" spans="3:4">
      <c r="C2774" s="25"/>
      <c r="D2774" s="25"/>
    </row>
    <row r="2775" spans="3:4">
      <c r="C2775" s="25"/>
      <c r="D2775" s="25"/>
    </row>
    <row r="2776" spans="3:4">
      <c r="C2776" s="25"/>
      <c r="D2776" s="25"/>
    </row>
    <row r="2777" spans="3:4">
      <c r="C2777" s="25"/>
      <c r="D2777" s="25"/>
    </row>
    <row r="2778" spans="3:4">
      <c r="C2778" s="25"/>
      <c r="D2778" s="25"/>
    </row>
    <row r="2779" spans="3:4">
      <c r="C2779" s="25"/>
      <c r="D2779" s="25"/>
    </row>
    <row r="2780" spans="3:4">
      <c r="C2780" s="25"/>
      <c r="D2780" s="25"/>
    </row>
    <row r="2781" spans="3:4">
      <c r="C2781" s="25"/>
      <c r="D2781" s="25"/>
    </row>
    <row r="2782" spans="3:4">
      <c r="C2782" s="25"/>
      <c r="D2782" s="25"/>
    </row>
    <row r="2783" spans="3:4">
      <c r="C2783" s="25"/>
      <c r="D2783" s="25"/>
    </row>
    <row r="2784" spans="3:4">
      <c r="C2784" s="25"/>
      <c r="D2784" s="25"/>
    </row>
    <row r="2785" spans="3:4">
      <c r="C2785" s="25"/>
      <c r="D2785" s="25"/>
    </row>
    <row r="2786" spans="3:4">
      <c r="C2786" s="25"/>
      <c r="D2786" s="25"/>
    </row>
    <row r="2787" spans="3:4">
      <c r="C2787" s="25"/>
      <c r="D2787" s="25"/>
    </row>
    <row r="2788" spans="3:4">
      <c r="C2788" s="25"/>
      <c r="D2788" s="25"/>
    </row>
    <row r="2789" spans="3:4">
      <c r="C2789" s="25"/>
      <c r="D2789" s="25"/>
    </row>
    <row r="2790" spans="3:4">
      <c r="C2790" s="25"/>
      <c r="D2790" s="25"/>
    </row>
    <row r="2791" spans="3:4">
      <c r="C2791" s="25"/>
      <c r="D2791" s="25"/>
    </row>
    <row r="2792" spans="3:4">
      <c r="C2792" s="25"/>
      <c r="D2792" s="25"/>
    </row>
    <row r="2793" spans="3:4">
      <c r="C2793" s="25"/>
      <c r="D2793" s="25"/>
    </row>
    <row r="2794" spans="3:4">
      <c r="C2794" s="25"/>
      <c r="D2794" s="25"/>
    </row>
    <row r="2795" spans="3:4">
      <c r="C2795" s="25"/>
      <c r="D2795" s="25"/>
    </row>
    <row r="2796" spans="3:4">
      <c r="C2796" s="25"/>
      <c r="D2796" s="25"/>
    </row>
    <row r="2797" spans="3:4">
      <c r="C2797" s="25"/>
      <c r="D2797" s="25"/>
    </row>
    <row r="2798" spans="3:4">
      <c r="C2798" s="25"/>
      <c r="D2798" s="25"/>
    </row>
    <row r="2799" spans="3:4">
      <c r="C2799" s="25"/>
      <c r="D2799" s="25"/>
    </row>
    <row r="2800" spans="3:4">
      <c r="C2800" s="25"/>
      <c r="D2800" s="25"/>
    </row>
    <row r="2801" spans="3:4">
      <c r="C2801" s="25"/>
      <c r="D2801" s="25"/>
    </row>
    <row r="2802" spans="3:4">
      <c r="C2802" s="25"/>
      <c r="D2802" s="25"/>
    </row>
    <row r="2803" spans="3:4">
      <c r="C2803" s="25"/>
      <c r="D2803" s="25"/>
    </row>
    <row r="2804" spans="3:4">
      <c r="C2804" s="25"/>
      <c r="D2804" s="25"/>
    </row>
    <row r="2805" spans="3:4">
      <c r="C2805" s="25"/>
      <c r="D2805" s="25"/>
    </row>
    <row r="2806" spans="3:4">
      <c r="C2806" s="25"/>
      <c r="D2806" s="25"/>
    </row>
    <row r="2807" spans="3:4">
      <c r="C2807" s="25"/>
      <c r="D2807" s="25"/>
    </row>
    <row r="2808" spans="3:4">
      <c r="C2808" s="25"/>
      <c r="D2808" s="25"/>
    </row>
    <row r="2809" spans="3:4">
      <c r="C2809" s="25"/>
      <c r="D2809" s="25"/>
    </row>
    <row r="2810" spans="3:4">
      <c r="C2810" s="25"/>
      <c r="D2810" s="25"/>
    </row>
    <row r="2811" spans="3:4">
      <c r="C2811" s="25"/>
      <c r="D2811" s="25"/>
    </row>
    <row r="2812" spans="3:4">
      <c r="C2812" s="25"/>
      <c r="D2812" s="25"/>
    </row>
    <row r="2813" spans="3:4">
      <c r="C2813" s="25"/>
      <c r="D2813" s="25"/>
    </row>
    <row r="2814" spans="3:4">
      <c r="C2814" s="25"/>
      <c r="D2814" s="25"/>
    </row>
    <row r="2815" spans="3:4">
      <c r="C2815" s="25"/>
      <c r="D2815" s="25"/>
    </row>
    <row r="2816" spans="3:4">
      <c r="C2816" s="25"/>
      <c r="D2816" s="25"/>
    </row>
    <row r="2817" spans="3:4">
      <c r="C2817" s="25"/>
      <c r="D2817" s="25"/>
    </row>
    <row r="2818" spans="3:4">
      <c r="C2818" s="25"/>
      <c r="D2818" s="25"/>
    </row>
    <row r="2819" spans="3:4">
      <c r="C2819" s="25"/>
      <c r="D2819" s="25"/>
    </row>
    <row r="2820" spans="3:4">
      <c r="C2820" s="25"/>
      <c r="D2820" s="25"/>
    </row>
    <row r="2821" spans="3:4">
      <c r="C2821" s="25"/>
      <c r="D2821" s="25"/>
    </row>
    <row r="2822" spans="3:4">
      <c r="C2822" s="25"/>
      <c r="D2822" s="25"/>
    </row>
    <row r="2823" spans="3:4">
      <c r="C2823" s="25"/>
      <c r="D2823" s="25"/>
    </row>
    <row r="2824" spans="3:4">
      <c r="C2824" s="25"/>
      <c r="D2824" s="25"/>
    </row>
    <row r="2825" spans="3:4">
      <c r="C2825" s="25"/>
      <c r="D2825" s="25"/>
    </row>
    <row r="2826" spans="3:4">
      <c r="C2826" s="25"/>
      <c r="D2826" s="25"/>
    </row>
    <row r="2827" spans="3:4">
      <c r="C2827" s="25"/>
      <c r="D2827" s="25"/>
    </row>
    <row r="2828" spans="3:4">
      <c r="C2828" s="25"/>
      <c r="D2828" s="25"/>
    </row>
    <row r="2829" spans="3:4">
      <c r="C2829" s="25"/>
      <c r="D2829" s="25"/>
    </row>
    <row r="2830" spans="3:4">
      <c r="C2830" s="25"/>
      <c r="D2830" s="25"/>
    </row>
    <row r="2831" spans="3:4">
      <c r="C2831" s="25"/>
      <c r="D2831" s="25"/>
    </row>
    <row r="2832" spans="3:4">
      <c r="C2832" s="25"/>
      <c r="D2832" s="25"/>
    </row>
    <row r="2833" spans="3:4">
      <c r="C2833" s="25"/>
      <c r="D2833" s="25"/>
    </row>
    <row r="2834" spans="3:4">
      <c r="C2834" s="25"/>
      <c r="D2834" s="25"/>
    </row>
    <row r="2835" spans="3:4">
      <c r="C2835" s="25"/>
      <c r="D2835" s="25"/>
    </row>
    <row r="2836" spans="3:4">
      <c r="C2836" s="25"/>
      <c r="D2836" s="25"/>
    </row>
    <row r="2837" spans="3:4">
      <c r="C2837" s="25"/>
      <c r="D2837" s="25"/>
    </row>
    <row r="2838" spans="3:4">
      <c r="C2838" s="25"/>
      <c r="D2838" s="25"/>
    </row>
    <row r="2839" spans="3:4">
      <c r="C2839" s="25"/>
      <c r="D2839" s="25"/>
    </row>
    <row r="2840" spans="3:4">
      <c r="C2840" s="25"/>
      <c r="D2840" s="25"/>
    </row>
    <row r="2841" spans="3:4">
      <c r="C2841" s="25"/>
      <c r="D2841" s="25"/>
    </row>
    <row r="2842" spans="3:4">
      <c r="C2842" s="25"/>
      <c r="D2842" s="25"/>
    </row>
    <row r="2843" spans="3:4">
      <c r="C2843" s="25"/>
      <c r="D2843" s="25"/>
    </row>
    <row r="2844" spans="3:4">
      <c r="C2844" s="25"/>
      <c r="D2844" s="25"/>
    </row>
    <row r="2845" spans="3:4">
      <c r="C2845" s="25"/>
      <c r="D2845" s="25"/>
    </row>
    <row r="2846" spans="3:4">
      <c r="C2846" s="25"/>
      <c r="D2846" s="25"/>
    </row>
    <row r="2847" spans="3:4">
      <c r="C2847" s="25"/>
      <c r="D2847" s="25"/>
    </row>
    <row r="2848" spans="3:4">
      <c r="C2848" s="25"/>
      <c r="D2848" s="25"/>
    </row>
    <row r="2849" spans="3:4">
      <c r="C2849" s="25"/>
      <c r="D2849" s="25"/>
    </row>
    <row r="2850" spans="3:4">
      <c r="C2850" s="25"/>
      <c r="D2850" s="25"/>
    </row>
    <row r="2851" spans="3:4">
      <c r="C2851" s="25"/>
      <c r="D2851" s="25"/>
    </row>
    <row r="2852" spans="3:4">
      <c r="C2852" s="25"/>
      <c r="D2852" s="25"/>
    </row>
    <row r="2853" spans="3:4">
      <c r="C2853" s="25"/>
      <c r="D2853" s="25"/>
    </row>
    <row r="2854" spans="3:4">
      <c r="C2854" s="25"/>
      <c r="D2854" s="25"/>
    </row>
    <row r="2855" spans="3:4">
      <c r="C2855" s="25"/>
      <c r="D2855" s="25"/>
    </row>
    <row r="2856" spans="3:4">
      <c r="C2856" s="25"/>
      <c r="D2856" s="25"/>
    </row>
    <row r="2857" spans="3:4">
      <c r="C2857" s="25"/>
      <c r="D2857" s="25"/>
    </row>
    <row r="2858" spans="3:4">
      <c r="C2858" s="25"/>
      <c r="D2858" s="25"/>
    </row>
    <row r="2859" spans="3:4">
      <c r="C2859" s="25"/>
      <c r="D2859" s="25"/>
    </row>
    <row r="2860" spans="3:4">
      <c r="C2860" s="25"/>
      <c r="D2860" s="25"/>
    </row>
    <row r="2861" spans="3:4">
      <c r="C2861" s="25"/>
      <c r="D2861" s="25"/>
    </row>
    <row r="2862" spans="3:4">
      <c r="C2862" s="25"/>
      <c r="D2862" s="25"/>
    </row>
    <row r="2863" spans="3:4">
      <c r="C2863" s="25"/>
      <c r="D2863" s="25"/>
    </row>
    <row r="2864" spans="3:4">
      <c r="C2864" s="25"/>
      <c r="D2864" s="25"/>
    </row>
    <row r="2865" spans="3:4">
      <c r="C2865" s="25"/>
      <c r="D2865" s="25"/>
    </row>
    <row r="2866" spans="3:4">
      <c r="C2866" s="25"/>
      <c r="D2866" s="25"/>
    </row>
    <row r="2867" spans="3:4">
      <c r="C2867" s="25"/>
      <c r="D2867" s="25"/>
    </row>
    <row r="2868" spans="3:4">
      <c r="C2868" s="25"/>
      <c r="D2868" s="25"/>
    </row>
    <row r="2869" spans="3:4">
      <c r="C2869" s="25"/>
      <c r="D2869" s="25"/>
    </row>
    <row r="2870" spans="3:4">
      <c r="C2870" s="25"/>
      <c r="D2870" s="25"/>
    </row>
    <row r="2871" spans="3:4">
      <c r="C2871" s="25"/>
      <c r="D2871" s="25"/>
    </row>
    <row r="2872" spans="3:4">
      <c r="C2872" s="25"/>
      <c r="D2872" s="25"/>
    </row>
    <row r="2873" spans="3:4">
      <c r="C2873" s="25"/>
      <c r="D2873" s="25"/>
    </row>
    <row r="2874" spans="3:4">
      <c r="C2874" s="25"/>
      <c r="D2874" s="25"/>
    </row>
    <row r="2875" spans="3:4">
      <c r="C2875" s="25"/>
      <c r="D2875" s="25"/>
    </row>
    <row r="2876" spans="3:4">
      <c r="C2876" s="25"/>
      <c r="D2876" s="25"/>
    </row>
    <row r="2877" spans="3:4">
      <c r="C2877" s="25"/>
      <c r="D2877" s="25"/>
    </row>
    <row r="2878" spans="3:4">
      <c r="C2878" s="25"/>
      <c r="D2878" s="25"/>
    </row>
    <row r="2879" spans="3:4">
      <c r="C2879" s="25"/>
      <c r="D2879" s="25"/>
    </row>
    <row r="2880" spans="3:4">
      <c r="C2880" s="25"/>
      <c r="D2880" s="25"/>
    </row>
    <row r="2881" spans="3:4">
      <c r="C2881" s="25"/>
      <c r="D2881" s="25"/>
    </row>
    <row r="2882" spans="3:4">
      <c r="C2882" s="25"/>
      <c r="D2882" s="25"/>
    </row>
    <row r="2883" spans="3:4">
      <c r="C2883" s="25"/>
      <c r="D2883" s="25"/>
    </row>
    <row r="2884" spans="3:4">
      <c r="C2884" s="25"/>
      <c r="D2884" s="25"/>
    </row>
    <row r="2885" spans="3:4">
      <c r="C2885" s="25"/>
      <c r="D2885" s="25"/>
    </row>
    <row r="2886" spans="3:4">
      <c r="C2886" s="25"/>
      <c r="D2886" s="25"/>
    </row>
    <row r="2887" spans="3:4">
      <c r="C2887" s="25"/>
      <c r="D2887" s="25"/>
    </row>
    <row r="2888" spans="3:4">
      <c r="C2888" s="25"/>
      <c r="D2888" s="25"/>
    </row>
    <row r="2889" spans="3:4">
      <c r="C2889" s="25"/>
      <c r="D2889" s="25"/>
    </row>
    <row r="2890" spans="3:4">
      <c r="C2890" s="25"/>
      <c r="D2890" s="25"/>
    </row>
    <row r="2891" spans="3:4">
      <c r="C2891" s="25"/>
      <c r="D2891" s="25"/>
    </row>
    <row r="2892" spans="3:4">
      <c r="C2892" s="25"/>
      <c r="D2892" s="25"/>
    </row>
    <row r="2893" spans="3:4">
      <c r="C2893" s="25"/>
      <c r="D2893" s="25"/>
    </row>
    <row r="2894" spans="3:4">
      <c r="C2894" s="25"/>
      <c r="D2894" s="25"/>
    </row>
    <row r="2895" spans="3:4">
      <c r="C2895" s="25"/>
      <c r="D2895" s="25"/>
    </row>
    <row r="2896" spans="3:4">
      <c r="C2896" s="25"/>
      <c r="D2896" s="25"/>
    </row>
    <row r="2897" spans="3:4">
      <c r="C2897" s="25"/>
      <c r="D2897" s="25"/>
    </row>
    <row r="2898" spans="3:4">
      <c r="C2898" s="25"/>
      <c r="D2898" s="25"/>
    </row>
    <row r="2899" spans="3:4">
      <c r="C2899" s="25"/>
      <c r="D2899" s="25"/>
    </row>
    <row r="2900" spans="3:4">
      <c r="C2900" s="25"/>
      <c r="D2900" s="25"/>
    </row>
    <row r="2901" spans="3:4">
      <c r="C2901" s="25"/>
      <c r="D2901" s="25"/>
    </row>
    <row r="2902" spans="3:4">
      <c r="C2902" s="25"/>
      <c r="D2902" s="25"/>
    </row>
    <row r="2903" spans="3:4">
      <c r="C2903" s="25"/>
      <c r="D2903" s="25"/>
    </row>
    <row r="2904" spans="3:4">
      <c r="C2904" s="25"/>
      <c r="D2904" s="25"/>
    </row>
    <row r="2905" spans="3:4">
      <c r="C2905" s="25"/>
      <c r="D2905" s="25"/>
    </row>
    <row r="2906" spans="3:4">
      <c r="C2906" s="25"/>
      <c r="D2906" s="25"/>
    </row>
    <row r="2907" spans="3:4">
      <c r="C2907" s="25"/>
      <c r="D2907" s="25"/>
    </row>
    <row r="2908" spans="3:4">
      <c r="C2908" s="25"/>
      <c r="D2908" s="25"/>
    </row>
    <row r="2909" spans="3:4">
      <c r="C2909" s="25"/>
      <c r="D2909" s="25"/>
    </row>
    <row r="2910" spans="3:4">
      <c r="C2910" s="25"/>
      <c r="D2910" s="25"/>
    </row>
    <row r="2911" spans="3:4">
      <c r="C2911" s="25"/>
      <c r="D2911" s="25"/>
    </row>
    <row r="2912" spans="3:4">
      <c r="C2912" s="25"/>
      <c r="D2912" s="25"/>
    </row>
    <row r="2913" spans="3:4">
      <c r="C2913" s="25"/>
      <c r="D2913" s="25"/>
    </row>
    <row r="2914" spans="3:4">
      <c r="C2914" s="25"/>
      <c r="D2914" s="25"/>
    </row>
    <row r="2915" spans="3:4">
      <c r="C2915" s="25"/>
      <c r="D2915" s="25"/>
    </row>
    <row r="2916" spans="3:4">
      <c r="C2916" s="25"/>
      <c r="D2916" s="25"/>
    </row>
    <row r="2917" spans="3:4">
      <c r="C2917" s="25"/>
      <c r="D2917" s="25"/>
    </row>
    <row r="2918" spans="3:4">
      <c r="C2918" s="25"/>
      <c r="D2918" s="25"/>
    </row>
    <row r="2919" spans="3:4">
      <c r="C2919" s="25"/>
      <c r="D2919" s="25"/>
    </row>
    <row r="2920" spans="3:4">
      <c r="C2920" s="25"/>
      <c r="D2920" s="25"/>
    </row>
    <row r="2921" spans="3:4">
      <c r="C2921" s="25"/>
      <c r="D2921" s="25"/>
    </row>
    <row r="2922" spans="3:4">
      <c r="C2922" s="25"/>
      <c r="D2922" s="25"/>
    </row>
    <row r="2923" spans="3:4">
      <c r="C2923" s="25"/>
      <c r="D2923" s="25"/>
    </row>
    <row r="2924" spans="3:4">
      <c r="C2924" s="25"/>
      <c r="D2924" s="25"/>
    </row>
    <row r="2925" spans="3:4">
      <c r="C2925" s="25"/>
      <c r="D2925" s="25"/>
    </row>
    <row r="2926" spans="3:4">
      <c r="C2926" s="25"/>
      <c r="D2926" s="25"/>
    </row>
    <row r="2927" spans="3:4">
      <c r="C2927" s="25"/>
      <c r="D2927" s="25"/>
    </row>
    <row r="2928" spans="3:4">
      <c r="C2928" s="25"/>
      <c r="D2928" s="25"/>
    </row>
    <row r="2929" spans="3:4">
      <c r="C2929" s="25"/>
      <c r="D2929" s="25"/>
    </row>
    <row r="2930" spans="3:4">
      <c r="C2930" s="25"/>
      <c r="D2930" s="25"/>
    </row>
    <row r="2931" spans="3:4">
      <c r="C2931" s="25"/>
      <c r="D2931" s="25"/>
    </row>
    <row r="2932" spans="3:4">
      <c r="C2932" s="25"/>
      <c r="D2932" s="25"/>
    </row>
    <row r="2933" spans="3:4">
      <c r="C2933" s="25"/>
      <c r="D2933" s="25"/>
    </row>
    <row r="2934" spans="3:4">
      <c r="C2934" s="25"/>
      <c r="D2934" s="25"/>
    </row>
    <row r="2935" spans="3:4">
      <c r="C2935" s="25"/>
      <c r="D2935" s="25"/>
    </row>
    <row r="2936" spans="3:4">
      <c r="C2936" s="25"/>
      <c r="D2936" s="25"/>
    </row>
    <row r="2937" spans="3:4">
      <c r="C2937" s="25"/>
      <c r="D2937" s="25"/>
    </row>
    <row r="2938" spans="3:4">
      <c r="C2938" s="25"/>
      <c r="D2938" s="25"/>
    </row>
    <row r="2939" spans="3:4">
      <c r="C2939" s="25"/>
      <c r="D2939" s="25"/>
    </row>
    <row r="2940" spans="3:4">
      <c r="C2940" s="25"/>
      <c r="D2940" s="25"/>
    </row>
    <row r="2941" spans="3:4">
      <c r="C2941" s="25"/>
      <c r="D2941" s="25"/>
    </row>
    <row r="2942" spans="3:4">
      <c r="C2942" s="25"/>
      <c r="D2942" s="25"/>
    </row>
    <row r="2943" spans="3:4">
      <c r="C2943" s="25"/>
      <c r="D2943" s="25"/>
    </row>
    <row r="2944" spans="3:4">
      <c r="C2944" s="25"/>
      <c r="D2944" s="25"/>
    </row>
    <row r="2945" spans="3:4">
      <c r="C2945" s="25"/>
      <c r="D2945" s="25"/>
    </row>
    <row r="2946" spans="3:4">
      <c r="C2946" s="25"/>
      <c r="D2946" s="25"/>
    </row>
    <row r="2947" spans="3:4">
      <c r="C2947" s="25"/>
      <c r="D2947" s="25"/>
    </row>
    <row r="2948" spans="3:4">
      <c r="C2948" s="25"/>
      <c r="D2948" s="25"/>
    </row>
    <row r="2949" spans="3:4">
      <c r="C2949" s="25"/>
      <c r="D2949" s="25"/>
    </row>
    <row r="2950" spans="3:4">
      <c r="C2950" s="25"/>
      <c r="D2950" s="25"/>
    </row>
    <row r="2951" spans="3:4">
      <c r="C2951" s="25"/>
      <c r="D2951" s="25"/>
    </row>
    <row r="2952" spans="3:4">
      <c r="C2952" s="25"/>
      <c r="D2952" s="25"/>
    </row>
    <row r="2953" spans="3:4">
      <c r="C2953" s="25"/>
      <c r="D2953" s="25"/>
    </row>
    <row r="2954" spans="3:4">
      <c r="C2954" s="25"/>
      <c r="D2954" s="25"/>
    </row>
    <row r="2955" spans="3:4">
      <c r="C2955" s="25"/>
      <c r="D2955" s="25"/>
    </row>
    <row r="2956" spans="3:4">
      <c r="C2956" s="25"/>
      <c r="D2956" s="25"/>
    </row>
    <row r="2957" spans="3:4">
      <c r="C2957" s="25"/>
      <c r="D2957" s="25"/>
    </row>
    <row r="2958" spans="3:4">
      <c r="C2958" s="25"/>
      <c r="D2958" s="25"/>
    </row>
    <row r="2959" spans="3:4">
      <c r="C2959" s="25"/>
      <c r="D2959" s="25"/>
    </row>
    <row r="2960" spans="3:4">
      <c r="C2960" s="25"/>
      <c r="D2960" s="25"/>
    </row>
    <row r="2961" spans="3:4">
      <c r="C2961" s="25"/>
      <c r="D2961" s="25"/>
    </row>
    <row r="2962" spans="3:4">
      <c r="C2962" s="25"/>
      <c r="D2962" s="25"/>
    </row>
    <row r="2963" spans="3:4">
      <c r="C2963" s="25"/>
      <c r="D2963" s="25"/>
    </row>
    <row r="2964" spans="3:4">
      <c r="C2964" s="25"/>
      <c r="D2964" s="25"/>
    </row>
    <row r="2965" spans="3:4">
      <c r="C2965" s="25"/>
      <c r="D2965" s="25"/>
    </row>
    <row r="2966" spans="3:4">
      <c r="C2966" s="25"/>
      <c r="D2966" s="25"/>
    </row>
    <row r="2967" spans="3:4">
      <c r="C2967" s="25"/>
      <c r="D2967" s="25"/>
    </row>
    <row r="2968" spans="3:4">
      <c r="C2968" s="25"/>
      <c r="D2968" s="25"/>
    </row>
    <row r="2969" spans="3:4">
      <c r="C2969" s="25"/>
      <c r="D2969" s="25"/>
    </row>
    <row r="2970" spans="3:4">
      <c r="C2970" s="25"/>
      <c r="D2970" s="25"/>
    </row>
    <row r="2971" spans="3:4">
      <c r="C2971" s="25"/>
      <c r="D2971" s="25"/>
    </row>
    <row r="2972" spans="3:4">
      <c r="C2972" s="25"/>
      <c r="D2972" s="25"/>
    </row>
    <row r="2973" spans="3:4">
      <c r="C2973" s="25"/>
      <c r="D2973" s="25"/>
    </row>
    <row r="2974" spans="3:4">
      <c r="C2974" s="25"/>
      <c r="D2974" s="25"/>
    </row>
    <row r="2975" spans="3:4">
      <c r="C2975" s="25"/>
      <c r="D2975" s="25"/>
    </row>
    <row r="2976" spans="3:4">
      <c r="C2976" s="25"/>
      <c r="D2976" s="25"/>
    </row>
    <row r="2977" spans="3:4">
      <c r="C2977" s="25"/>
      <c r="D2977" s="25"/>
    </row>
    <row r="2978" spans="3:4">
      <c r="C2978" s="25"/>
      <c r="D2978" s="25"/>
    </row>
    <row r="2979" spans="3:4">
      <c r="C2979" s="25"/>
      <c r="D2979" s="25"/>
    </row>
    <row r="2980" spans="3:4">
      <c r="C2980" s="25"/>
      <c r="D2980" s="25"/>
    </row>
    <row r="2981" spans="3:4">
      <c r="C2981" s="25"/>
      <c r="D2981" s="25"/>
    </row>
    <row r="2982" spans="3:4">
      <c r="C2982" s="25"/>
      <c r="D2982" s="25"/>
    </row>
    <row r="2983" spans="3:4">
      <c r="C2983" s="25"/>
      <c r="D2983" s="25"/>
    </row>
    <row r="2984" spans="3:4">
      <c r="C2984" s="25"/>
      <c r="D2984" s="25"/>
    </row>
    <row r="2985" spans="3:4">
      <c r="C2985" s="25"/>
      <c r="D2985" s="25"/>
    </row>
    <row r="2986" spans="3:4">
      <c r="C2986" s="25"/>
      <c r="D2986" s="25"/>
    </row>
    <row r="2987" spans="3:4">
      <c r="C2987" s="25"/>
      <c r="D2987" s="25"/>
    </row>
    <row r="2988" spans="3:4">
      <c r="C2988" s="25"/>
      <c r="D2988" s="25"/>
    </row>
    <row r="2989" spans="3:4">
      <c r="C2989" s="25"/>
      <c r="D2989" s="25"/>
    </row>
    <row r="2990" spans="3:4">
      <c r="C2990" s="25"/>
      <c r="D2990" s="25"/>
    </row>
    <row r="2991" spans="3:4">
      <c r="C2991" s="25"/>
      <c r="D2991" s="25"/>
    </row>
    <row r="2992" spans="3:4">
      <c r="C2992" s="25"/>
      <c r="D2992" s="25"/>
    </row>
    <row r="2993" spans="3:4">
      <c r="C2993" s="25"/>
      <c r="D2993" s="25"/>
    </row>
    <row r="2994" spans="3:4">
      <c r="C2994" s="25"/>
      <c r="D2994" s="25"/>
    </row>
    <row r="2995" spans="3:4">
      <c r="C2995" s="25"/>
      <c r="D2995" s="25"/>
    </row>
    <row r="2996" spans="3:4">
      <c r="C2996" s="25"/>
      <c r="D2996" s="25"/>
    </row>
    <row r="2997" spans="3:4">
      <c r="C2997" s="25"/>
      <c r="D2997" s="25"/>
    </row>
    <row r="2998" spans="3:4">
      <c r="C2998" s="25"/>
      <c r="D2998" s="25"/>
    </row>
    <row r="2999" spans="3:4">
      <c r="C2999" s="25"/>
      <c r="D2999" s="25"/>
    </row>
    <row r="3000" spans="3:4">
      <c r="C3000" s="25"/>
      <c r="D3000" s="25"/>
    </row>
    <row r="3001" spans="3:4">
      <c r="C3001" s="25"/>
      <c r="D3001" s="25"/>
    </row>
    <row r="3002" spans="3:4">
      <c r="C3002" s="25"/>
      <c r="D3002" s="25"/>
    </row>
    <row r="3003" spans="3:4">
      <c r="C3003" s="25"/>
      <c r="D3003" s="25"/>
    </row>
    <row r="3004" spans="3:4">
      <c r="C3004" s="25"/>
      <c r="D3004" s="25"/>
    </row>
    <row r="3005" spans="3:4">
      <c r="C3005" s="25"/>
      <c r="D3005" s="25"/>
    </row>
    <row r="3006" spans="3:4">
      <c r="C3006" s="25"/>
      <c r="D3006" s="25"/>
    </row>
    <row r="3007" spans="3:4">
      <c r="C3007" s="25"/>
      <c r="D3007" s="25"/>
    </row>
    <row r="3008" spans="3:4">
      <c r="C3008" s="25"/>
      <c r="D3008" s="25"/>
    </row>
    <row r="3009" spans="3:4">
      <c r="C3009" s="25"/>
      <c r="D3009" s="25"/>
    </row>
    <row r="3010" spans="3:4">
      <c r="C3010" s="25"/>
      <c r="D3010" s="25"/>
    </row>
    <row r="3011" spans="3:4">
      <c r="C3011" s="25"/>
      <c r="D3011" s="25"/>
    </row>
    <row r="3012" spans="3:4">
      <c r="C3012" s="25"/>
      <c r="D3012" s="25"/>
    </row>
    <row r="3013" spans="3:4">
      <c r="C3013" s="25"/>
      <c r="D3013" s="25"/>
    </row>
    <row r="3014" spans="3:4">
      <c r="C3014" s="25"/>
      <c r="D3014" s="25"/>
    </row>
    <row r="3015" spans="3:4">
      <c r="C3015" s="25"/>
      <c r="D3015" s="25"/>
    </row>
    <row r="3016" spans="3:4">
      <c r="C3016" s="25"/>
      <c r="D3016" s="25"/>
    </row>
    <row r="3017" spans="3:4">
      <c r="C3017" s="25"/>
      <c r="D3017" s="25"/>
    </row>
    <row r="3018" spans="3:4">
      <c r="C3018" s="25"/>
      <c r="D3018" s="25"/>
    </row>
    <row r="3019" spans="3:4">
      <c r="C3019" s="25"/>
      <c r="D3019" s="25"/>
    </row>
    <row r="3020" spans="3:4">
      <c r="C3020" s="25"/>
      <c r="D3020" s="25"/>
    </row>
    <row r="3021" spans="3:4">
      <c r="C3021" s="25"/>
      <c r="D3021" s="25"/>
    </row>
    <row r="3022" spans="3:4">
      <c r="C3022" s="25"/>
      <c r="D3022" s="25"/>
    </row>
    <row r="3023" spans="3:4">
      <c r="C3023" s="25"/>
      <c r="D3023" s="25"/>
    </row>
    <row r="3024" spans="3:4">
      <c r="C3024" s="25"/>
      <c r="D3024" s="25"/>
    </row>
    <row r="3025" spans="3:4">
      <c r="C3025" s="25"/>
      <c r="D3025" s="25"/>
    </row>
    <row r="3026" spans="3:4">
      <c r="C3026" s="25"/>
      <c r="D3026" s="25"/>
    </row>
    <row r="3027" spans="3:4">
      <c r="C3027" s="25"/>
      <c r="D3027" s="25"/>
    </row>
    <row r="3028" spans="3:4">
      <c r="C3028" s="25"/>
      <c r="D3028" s="25"/>
    </row>
    <row r="3029" spans="3:4">
      <c r="C3029" s="25"/>
      <c r="D3029" s="25"/>
    </row>
    <row r="3030" spans="3:4">
      <c r="C3030" s="25"/>
      <c r="D3030" s="25"/>
    </row>
    <row r="3031" spans="3:4">
      <c r="C3031" s="25"/>
      <c r="D3031" s="25"/>
    </row>
    <row r="3032" spans="3:4">
      <c r="C3032" s="25"/>
      <c r="D3032" s="25"/>
    </row>
    <row r="3033" spans="3:4">
      <c r="C3033" s="25"/>
      <c r="D3033" s="25"/>
    </row>
    <row r="3034" spans="3:4">
      <c r="C3034" s="25"/>
      <c r="D3034" s="25"/>
    </row>
    <row r="3035" spans="3:4">
      <c r="C3035" s="25"/>
      <c r="D3035" s="25"/>
    </row>
    <row r="3036" spans="3:4">
      <c r="C3036" s="25"/>
      <c r="D3036" s="25"/>
    </row>
    <row r="3037" spans="3:4">
      <c r="C3037" s="25"/>
      <c r="D3037" s="25"/>
    </row>
    <row r="3038" spans="3:4">
      <c r="C3038" s="25"/>
      <c r="D3038" s="25"/>
    </row>
    <row r="3039" spans="3:4">
      <c r="C3039" s="25"/>
      <c r="D3039" s="25"/>
    </row>
    <row r="3040" spans="3:4">
      <c r="C3040" s="25"/>
      <c r="D3040" s="25"/>
    </row>
    <row r="3041" spans="3:4">
      <c r="C3041" s="25"/>
      <c r="D3041" s="25"/>
    </row>
    <row r="3042" spans="3:4">
      <c r="C3042" s="25"/>
      <c r="D3042" s="25"/>
    </row>
    <row r="3043" spans="3:4">
      <c r="C3043" s="25"/>
      <c r="D3043" s="25"/>
    </row>
    <row r="3044" spans="3:4">
      <c r="C3044" s="25"/>
      <c r="D3044" s="25"/>
    </row>
    <row r="3045" spans="3:4">
      <c r="C3045" s="25"/>
      <c r="D3045" s="25"/>
    </row>
    <row r="3046" spans="3:4">
      <c r="C3046" s="25"/>
      <c r="D3046" s="25"/>
    </row>
    <row r="3047" spans="3:4">
      <c r="C3047" s="25"/>
      <c r="D3047" s="25"/>
    </row>
    <row r="3048" spans="3:4">
      <c r="C3048" s="25"/>
      <c r="D3048" s="25"/>
    </row>
    <row r="3049" spans="3:4">
      <c r="C3049" s="25"/>
      <c r="D3049" s="25"/>
    </row>
    <row r="3050" spans="3:4">
      <c r="C3050" s="25"/>
      <c r="D3050" s="25"/>
    </row>
    <row r="3051" spans="3:4">
      <c r="C3051" s="25"/>
      <c r="D3051" s="25"/>
    </row>
    <row r="3052" spans="3:4">
      <c r="C3052" s="25"/>
      <c r="D3052" s="25"/>
    </row>
    <row r="3053" spans="3:4">
      <c r="C3053" s="25"/>
      <c r="D3053" s="25"/>
    </row>
    <row r="3054" spans="3:4">
      <c r="C3054" s="25"/>
      <c r="D3054" s="25"/>
    </row>
    <row r="3055" spans="3:4">
      <c r="C3055" s="25"/>
      <c r="D3055" s="25"/>
    </row>
    <row r="3056" spans="3:4">
      <c r="C3056" s="25"/>
      <c r="D3056" s="25"/>
    </row>
    <row r="3057" spans="3:4">
      <c r="C3057" s="25"/>
      <c r="D3057" s="25"/>
    </row>
    <row r="3058" spans="3:4">
      <c r="C3058" s="25"/>
      <c r="D3058" s="25"/>
    </row>
    <row r="3059" spans="3:4">
      <c r="C3059" s="25"/>
      <c r="D3059" s="25"/>
    </row>
    <row r="3060" spans="3:4">
      <c r="C3060" s="25"/>
      <c r="D3060" s="25"/>
    </row>
    <row r="3061" spans="3:4">
      <c r="C3061" s="25"/>
      <c r="D3061" s="25"/>
    </row>
    <row r="3062" spans="3:4">
      <c r="C3062" s="25"/>
      <c r="D3062" s="25"/>
    </row>
    <row r="3063" spans="3:4">
      <c r="C3063" s="25"/>
      <c r="D3063" s="25"/>
    </row>
    <row r="3064" spans="3:4">
      <c r="C3064" s="25"/>
      <c r="D3064" s="25"/>
    </row>
    <row r="3065" spans="3:4">
      <c r="C3065" s="25"/>
      <c r="D3065" s="25"/>
    </row>
    <row r="3066" spans="3:4">
      <c r="C3066" s="25"/>
      <c r="D3066" s="25"/>
    </row>
    <row r="3067" spans="3:4">
      <c r="C3067" s="25"/>
      <c r="D3067" s="25"/>
    </row>
    <row r="3068" spans="3:4">
      <c r="C3068" s="25"/>
      <c r="D3068" s="25"/>
    </row>
    <row r="3069" spans="3:4">
      <c r="C3069" s="25"/>
      <c r="D3069" s="25"/>
    </row>
    <row r="3070" spans="3:4">
      <c r="C3070" s="25"/>
      <c r="D3070" s="25"/>
    </row>
    <row r="3071" spans="3:4">
      <c r="C3071" s="25"/>
      <c r="D3071" s="25"/>
    </row>
    <row r="3072" spans="3:4">
      <c r="C3072" s="25"/>
      <c r="D3072" s="25"/>
    </row>
    <row r="3073" spans="3:4">
      <c r="C3073" s="25"/>
      <c r="D3073" s="25"/>
    </row>
    <row r="3074" spans="3:4">
      <c r="C3074" s="25"/>
      <c r="D3074" s="25"/>
    </row>
    <row r="3075" spans="3:4">
      <c r="C3075" s="25"/>
      <c r="D3075" s="25"/>
    </row>
    <row r="3076" spans="3:4">
      <c r="C3076" s="25"/>
      <c r="D3076" s="25"/>
    </row>
    <row r="3077" spans="3:4">
      <c r="C3077" s="25"/>
      <c r="D3077" s="25"/>
    </row>
    <row r="3078" spans="3:4">
      <c r="C3078" s="25"/>
      <c r="D3078" s="25"/>
    </row>
    <row r="3079" spans="3:4">
      <c r="C3079" s="25"/>
      <c r="D3079" s="25"/>
    </row>
    <row r="3080" spans="3:4">
      <c r="C3080" s="25"/>
      <c r="D3080" s="25"/>
    </row>
    <row r="3081" spans="3:4">
      <c r="C3081" s="25"/>
      <c r="D3081" s="25"/>
    </row>
    <row r="3082" spans="3:4">
      <c r="C3082" s="25"/>
      <c r="D3082" s="25"/>
    </row>
    <row r="3083" spans="3:4">
      <c r="C3083" s="25"/>
      <c r="D3083" s="25"/>
    </row>
    <row r="3084" spans="3:4">
      <c r="C3084" s="25"/>
      <c r="D3084" s="25"/>
    </row>
    <row r="3085" spans="3:4">
      <c r="C3085" s="25"/>
      <c r="D3085" s="25"/>
    </row>
    <row r="3086" spans="3:4">
      <c r="C3086" s="25"/>
      <c r="D3086" s="25"/>
    </row>
    <row r="3087" spans="3:4">
      <c r="C3087" s="25"/>
      <c r="D3087" s="25"/>
    </row>
    <row r="3088" spans="3:4">
      <c r="C3088" s="25"/>
      <c r="D3088" s="25"/>
    </row>
    <row r="3089" spans="3:4">
      <c r="C3089" s="25"/>
      <c r="D3089" s="25"/>
    </row>
    <row r="3090" spans="3:4">
      <c r="C3090" s="25"/>
      <c r="D3090" s="25"/>
    </row>
    <row r="3091" spans="3:4">
      <c r="C3091" s="25"/>
      <c r="D3091" s="25"/>
    </row>
    <row r="3092" spans="3:4">
      <c r="C3092" s="25"/>
      <c r="D3092" s="25"/>
    </row>
    <row r="3093" spans="3:4">
      <c r="C3093" s="25"/>
      <c r="D3093" s="25"/>
    </row>
    <row r="3094" spans="3:4">
      <c r="C3094" s="25"/>
      <c r="D3094" s="25"/>
    </row>
    <row r="3095" spans="3:4">
      <c r="C3095" s="25"/>
      <c r="D3095" s="25"/>
    </row>
    <row r="3096" spans="3:4">
      <c r="C3096" s="25"/>
      <c r="D3096" s="25"/>
    </row>
    <row r="3097" spans="3:4">
      <c r="C3097" s="25"/>
      <c r="D3097" s="25"/>
    </row>
    <row r="3098" spans="3:4">
      <c r="C3098" s="25"/>
      <c r="D3098" s="25"/>
    </row>
    <row r="3099" spans="3:4">
      <c r="C3099" s="25"/>
      <c r="D3099" s="25"/>
    </row>
    <row r="3100" spans="3:4">
      <c r="C3100" s="25"/>
      <c r="D3100" s="25"/>
    </row>
    <row r="3101" spans="3:4">
      <c r="C3101" s="25"/>
      <c r="D3101" s="25"/>
    </row>
    <row r="3102" spans="3:4">
      <c r="C3102" s="25"/>
      <c r="D3102" s="25"/>
    </row>
    <row r="3103" spans="3:4">
      <c r="C3103" s="25"/>
      <c r="D3103" s="25"/>
    </row>
    <row r="3104" spans="3:4">
      <c r="C3104" s="25"/>
      <c r="D3104" s="25"/>
    </row>
    <row r="3105" spans="3:4">
      <c r="C3105" s="25"/>
      <c r="D3105" s="25"/>
    </row>
    <row r="3106" spans="3:4">
      <c r="C3106" s="25"/>
      <c r="D3106" s="25"/>
    </row>
    <row r="3107" spans="3:4">
      <c r="C3107" s="25"/>
      <c r="D3107" s="25"/>
    </row>
    <row r="3108" spans="3:4">
      <c r="C3108" s="25"/>
      <c r="D3108" s="25"/>
    </row>
    <row r="3109" spans="3:4">
      <c r="C3109" s="25"/>
      <c r="D3109" s="25"/>
    </row>
    <row r="3110" spans="3:4">
      <c r="C3110" s="25"/>
      <c r="D3110" s="25"/>
    </row>
    <row r="3111" spans="3:4">
      <c r="C3111" s="25"/>
      <c r="D3111" s="25"/>
    </row>
    <row r="3112" spans="3:4">
      <c r="C3112" s="25"/>
      <c r="D3112" s="25"/>
    </row>
    <row r="3113" spans="3:4">
      <c r="C3113" s="25"/>
      <c r="D3113" s="25"/>
    </row>
    <row r="3114" spans="3:4">
      <c r="C3114" s="25"/>
      <c r="D3114" s="25"/>
    </row>
    <row r="3115" spans="3:4">
      <c r="C3115" s="25"/>
      <c r="D3115" s="25"/>
    </row>
    <row r="3116" spans="3:4">
      <c r="C3116" s="25"/>
      <c r="D3116" s="25"/>
    </row>
    <row r="3117" spans="3:4">
      <c r="C3117" s="25"/>
      <c r="D3117" s="25"/>
    </row>
    <row r="3118" spans="3:4">
      <c r="C3118" s="25"/>
      <c r="D3118" s="25"/>
    </row>
    <row r="3119" spans="3:4">
      <c r="C3119" s="25"/>
      <c r="D3119" s="25"/>
    </row>
    <row r="3120" spans="3:4">
      <c r="C3120" s="25"/>
      <c r="D3120" s="25"/>
    </row>
    <row r="3121" spans="3:4">
      <c r="C3121" s="25"/>
      <c r="D3121" s="25"/>
    </row>
    <row r="3122" spans="3:4">
      <c r="C3122" s="25"/>
      <c r="D3122" s="25"/>
    </row>
    <row r="3123" spans="3:4">
      <c r="C3123" s="25"/>
      <c r="D3123" s="25"/>
    </row>
    <row r="3124" spans="3:4">
      <c r="C3124" s="25"/>
      <c r="D3124" s="25"/>
    </row>
    <row r="3125" spans="3:4">
      <c r="C3125" s="25"/>
      <c r="D3125" s="25"/>
    </row>
    <row r="3126" spans="3:4">
      <c r="C3126" s="25"/>
      <c r="D3126" s="25"/>
    </row>
    <row r="3127" spans="3:4">
      <c r="C3127" s="25"/>
      <c r="D3127" s="25"/>
    </row>
    <row r="3128" spans="3:4">
      <c r="C3128" s="25"/>
      <c r="D3128" s="25"/>
    </row>
    <row r="3129" spans="3:4">
      <c r="C3129" s="25"/>
      <c r="D3129" s="25"/>
    </row>
    <row r="3130" spans="3:4">
      <c r="C3130" s="25"/>
      <c r="D3130" s="25"/>
    </row>
    <row r="3131" spans="3:4">
      <c r="C3131" s="25"/>
      <c r="D3131" s="25"/>
    </row>
    <row r="3132" spans="3:4">
      <c r="C3132" s="25"/>
      <c r="D3132" s="25"/>
    </row>
    <row r="3133" spans="3:4">
      <c r="C3133" s="25"/>
      <c r="D3133" s="25"/>
    </row>
    <row r="3134" spans="3:4">
      <c r="C3134" s="25"/>
      <c r="D3134" s="25"/>
    </row>
    <row r="3135" spans="3:4">
      <c r="C3135" s="25"/>
      <c r="D3135" s="25"/>
    </row>
    <row r="3136" spans="3:4">
      <c r="C3136" s="25"/>
      <c r="D3136" s="25"/>
    </row>
    <row r="3137" spans="3:4">
      <c r="C3137" s="25"/>
      <c r="D3137" s="25"/>
    </row>
    <row r="3138" spans="3:4">
      <c r="C3138" s="25"/>
      <c r="D3138" s="25"/>
    </row>
    <row r="3139" spans="3:4">
      <c r="C3139" s="25"/>
      <c r="D3139" s="25"/>
    </row>
    <row r="3140" spans="3:4">
      <c r="C3140" s="25"/>
      <c r="D3140" s="25"/>
    </row>
    <row r="3141" spans="3:4">
      <c r="C3141" s="25"/>
      <c r="D3141" s="25"/>
    </row>
    <row r="3142" spans="3:4">
      <c r="C3142" s="25"/>
      <c r="D3142" s="25"/>
    </row>
    <row r="3143" spans="3:4">
      <c r="C3143" s="25"/>
      <c r="D3143" s="25"/>
    </row>
    <row r="3144" spans="3:4">
      <c r="C3144" s="25"/>
      <c r="D3144" s="25"/>
    </row>
    <row r="3145" spans="3:4">
      <c r="C3145" s="25"/>
      <c r="D3145" s="25"/>
    </row>
    <row r="3146" spans="3:4">
      <c r="C3146" s="25"/>
      <c r="D3146" s="25"/>
    </row>
    <row r="3147" spans="3:4">
      <c r="C3147" s="25"/>
      <c r="D3147" s="25"/>
    </row>
    <row r="3148" spans="3:4">
      <c r="C3148" s="25"/>
      <c r="D3148" s="25"/>
    </row>
    <row r="3149" spans="3:4">
      <c r="C3149" s="25"/>
      <c r="D3149" s="25"/>
    </row>
    <row r="3150" spans="3:4">
      <c r="C3150" s="25"/>
      <c r="D3150" s="25"/>
    </row>
    <row r="3151" spans="3:4">
      <c r="C3151" s="25"/>
      <c r="D3151" s="25"/>
    </row>
    <row r="3152" spans="3:4">
      <c r="C3152" s="25"/>
      <c r="D3152" s="25"/>
    </row>
    <row r="3153" spans="3:4">
      <c r="C3153" s="25"/>
      <c r="D3153" s="25"/>
    </row>
    <row r="3154" spans="3:4">
      <c r="C3154" s="25"/>
      <c r="D3154" s="25"/>
    </row>
    <row r="3155" spans="3:4">
      <c r="C3155" s="25"/>
      <c r="D3155" s="25"/>
    </row>
    <row r="3156" spans="3:4">
      <c r="C3156" s="25"/>
      <c r="D3156" s="25"/>
    </row>
    <row r="3157" spans="3:4">
      <c r="C3157" s="25"/>
      <c r="D3157" s="25"/>
    </row>
    <row r="3158" spans="3:4">
      <c r="C3158" s="25"/>
      <c r="D3158" s="25"/>
    </row>
    <row r="3159" spans="3:4">
      <c r="C3159" s="25"/>
      <c r="D3159" s="25"/>
    </row>
    <row r="3160" spans="3:4">
      <c r="C3160" s="25"/>
      <c r="D3160" s="25"/>
    </row>
    <row r="3161" spans="3:4">
      <c r="C3161" s="25"/>
      <c r="D3161" s="25"/>
    </row>
    <row r="3162" spans="3:4">
      <c r="C3162" s="25"/>
      <c r="D3162" s="25"/>
    </row>
    <row r="3163" spans="3:4">
      <c r="C3163" s="25"/>
      <c r="D3163" s="25"/>
    </row>
    <row r="3164" spans="3:4">
      <c r="C3164" s="25"/>
      <c r="D3164" s="25"/>
    </row>
    <row r="3165" spans="3:4">
      <c r="C3165" s="25"/>
      <c r="D3165" s="25"/>
    </row>
    <row r="3166" spans="3:4">
      <c r="C3166" s="25"/>
      <c r="D3166" s="25"/>
    </row>
    <row r="3167" spans="3:4">
      <c r="C3167" s="25"/>
      <c r="D3167" s="25"/>
    </row>
    <row r="3168" spans="3:4">
      <c r="C3168" s="25"/>
      <c r="D3168" s="25"/>
    </row>
    <row r="3169" spans="3:4">
      <c r="C3169" s="25"/>
      <c r="D3169" s="25"/>
    </row>
    <row r="3170" spans="3:4">
      <c r="C3170" s="25"/>
      <c r="D3170" s="25"/>
    </row>
    <row r="3171" spans="3:4">
      <c r="C3171" s="25"/>
      <c r="D3171" s="25"/>
    </row>
    <row r="3172" spans="3:4">
      <c r="C3172" s="25"/>
      <c r="D3172" s="25"/>
    </row>
    <row r="3173" spans="3:4">
      <c r="C3173" s="25"/>
      <c r="D3173" s="25"/>
    </row>
    <row r="3174" spans="3:4">
      <c r="C3174" s="25"/>
      <c r="D3174" s="25"/>
    </row>
    <row r="3175" spans="3:4">
      <c r="C3175" s="25"/>
      <c r="D3175" s="25"/>
    </row>
    <row r="3176" spans="3:4">
      <c r="C3176" s="25"/>
      <c r="D3176" s="25"/>
    </row>
    <row r="3177" spans="3:4">
      <c r="C3177" s="25"/>
      <c r="D3177" s="25"/>
    </row>
    <row r="3178" spans="3:4">
      <c r="C3178" s="25"/>
      <c r="D3178" s="25"/>
    </row>
    <row r="3179" spans="3:4">
      <c r="C3179" s="25"/>
      <c r="D3179" s="25"/>
    </row>
    <row r="3180" spans="3:4">
      <c r="C3180" s="25"/>
      <c r="D3180" s="25"/>
    </row>
    <row r="3181" spans="3:4">
      <c r="C3181" s="25"/>
      <c r="D3181" s="25"/>
    </row>
    <row r="3182" spans="3:4">
      <c r="C3182" s="25"/>
      <c r="D3182" s="25"/>
    </row>
    <row r="3183" spans="3:4">
      <c r="C3183" s="25"/>
      <c r="D3183" s="25"/>
    </row>
    <row r="3184" spans="3:4">
      <c r="C3184" s="25"/>
      <c r="D3184" s="25"/>
    </row>
    <row r="3185" spans="3:4">
      <c r="C3185" s="25"/>
      <c r="D3185" s="25"/>
    </row>
    <row r="3186" spans="3:4">
      <c r="C3186" s="25"/>
      <c r="D3186" s="25"/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5"/>
  </sheetPr>
  <dimension ref="A1:AH3187"/>
  <sheetViews>
    <sheetView workbookViewId="0">
      <pane xSplit="13" ySplit="21" topLeftCell="N82" activePane="bottomRight" state="frozen"/>
      <selection pane="topRight" activeCell="N1" sqref="N1"/>
      <selection pane="bottomLeft" activeCell="A22" sqref="A22"/>
      <selection pane="bottomRight" activeCell="M37" sqref="M37"/>
    </sheetView>
  </sheetViews>
  <sheetFormatPr defaultColWidth="10.28515625" defaultRowHeight="12.75"/>
  <cols>
    <col min="1" max="1" width="18.28515625" customWidth="1"/>
    <col min="2" max="2" width="5.140625" customWidth="1"/>
    <col min="3" max="3" width="11.85546875" customWidth="1"/>
    <col min="4" max="4" width="9.42578125" customWidth="1"/>
    <col min="5" max="5" width="12" customWidth="1"/>
    <col min="6" max="6" width="16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9.140625" customWidth="1"/>
  </cols>
  <sheetData>
    <row r="1" spans="1:34" ht="21" thickBot="1">
      <c r="A1" s="1" t="s">
        <v>470</v>
      </c>
      <c r="E1" s="103" t="s">
        <v>474</v>
      </c>
      <c r="F1" s="103"/>
      <c r="G1" s="103"/>
      <c r="H1" s="103"/>
      <c r="U1" s="7" t="s">
        <v>51</v>
      </c>
      <c r="V1" s="7" t="s">
        <v>120</v>
      </c>
      <c r="AG1">
        <v>-753</v>
      </c>
      <c r="AH1">
        <v>2.2666474094876321E-2</v>
      </c>
    </row>
    <row r="2" spans="1:34">
      <c r="A2" t="s">
        <v>68</v>
      </c>
      <c r="B2" t="s">
        <v>111</v>
      </c>
      <c r="E2" s="125" t="s">
        <v>479</v>
      </c>
      <c r="F2" s="130" t="s">
        <v>482</v>
      </c>
      <c r="U2">
        <v>-753</v>
      </c>
      <c r="V2">
        <f t="shared" ref="V2:V34" si="0">+D$11+D$12*U2+D$13*U2^2</f>
        <v>7.2220255398955978E-3</v>
      </c>
      <c r="AG2">
        <v>-598</v>
      </c>
      <c r="AH2">
        <v>-1.8052388437354239E-2</v>
      </c>
    </row>
    <row r="3" spans="1:34" ht="13.5" thickBot="1">
      <c r="E3" s="123" t="s">
        <v>465</v>
      </c>
      <c r="F3" s="126">
        <v>1</v>
      </c>
      <c r="U3">
        <v>0</v>
      </c>
      <c r="V3">
        <f t="shared" si="0"/>
        <v>-2.6270627067513409E-3</v>
      </c>
      <c r="AG3">
        <v>-597</v>
      </c>
      <c r="AH3">
        <v>2.7723618903110037E-2</v>
      </c>
    </row>
    <row r="4" spans="1:34" ht="14.25" thickTop="1" thickBot="1">
      <c r="A4" s="8" t="s">
        <v>41</v>
      </c>
      <c r="C4" s="3">
        <v>28860.222000000002</v>
      </c>
      <c r="D4" s="122">
        <v>0.92421370000000003</v>
      </c>
      <c r="E4" s="123" t="s">
        <v>466</v>
      </c>
      <c r="F4" s="127">
        <f ca="1">NOW()+15018.5+$C$5/24</f>
        <v>60578.219063425931</v>
      </c>
      <c r="U4">
        <v>1000</v>
      </c>
      <c r="V4">
        <f t="shared" si="0"/>
        <v>-1.5313251727336713E-2</v>
      </c>
      <c r="AG4">
        <v>-571</v>
      </c>
      <c r="AH4">
        <v>-2.3100190297554946E-2</v>
      </c>
    </row>
    <row r="5" spans="1:34" ht="13.5" thickTop="1">
      <c r="A5" s="97" t="s">
        <v>461</v>
      </c>
      <c r="B5" s="39"/>
      <c r="C5" s="98">
        <v>8</v>
      </c>
      <c r="D5" s="39" t="s">
        <v>462</v>
      </c>
      <c r="E5" s="123" t="s">
        <v>467</v>
      </c>
      <c r="F5" s="127">
        <f ca="1">ROUND(2*($F$4-$C$7)/$C$8,0)/2+$F$3</f>
        <v>34319.5</v>
      </c>
      <c r="U5">
        <v>2000</v>
      </c>
      <c r="V5">
        <f t="shared" si="0"/>
        <v>-2.7550371212568685E-2</v>
      </c>
      <c r="AG5">
        <v>-477</v>
      </c>
      <c r="AH5">
        <v>2.84449952232535E-3</v>
      </c>
    </row>
    <row r="6" spans="1:34">
      <c r="A6" s="8" t="s">
        <v>42</v>
      </c>
      <c r="E6" s="123" t="s">
        <v>468</v>
      </c>
      <c r="F6" s="127">
        <f ca="1">ROUND(2*($F$4-$C$15)/$C$16,0)/2+$F$3</f>
        <v>464.5</v>
      </c>
      <c r="U6">
        <v>3000</v>
      </c>
      <c r="V6">
        <f t="shared" si="0"/>
        <v>-3.9338421162447262E-2</v>
      </c>
      <c r="AG6">
        <v>-243</v>
      </c>
      <c r="AH6">
        <v>-2.3569783261336852E-2</v>
      </c>
    </row>
    <row r="7" spans="1:34">
      <c r="A7" t="s">
        <v>43</v>
      </c>
      <c r="C7" s="102">
        <v>28860.222000000002</v>
      </c>
      <c r="E7" s="123" t="s">
        <v>480</v>
      </c>
      <c r="F7" s="128">
        <f ca="1">+$C$15+$C$16*$F$6-15018.5-$C$5/24</f>
        <v>45560.104609097652</v>
      </c>
      <c r="U7">
        <v>4000</v>
      </c>
      <c r="V7">
        <f t="shared" si="0"/>
        <v>-5.0677401576972432E-2</v>
      </c>
      <c r="AG7">
        <v>-27</v>
      </c>
      <c r="AH7">
        <v>5.0478018602007069E-3</v>
      </c>
    </row>
    <row r="8" spans="1:34">
      <c r="A8" t="s">
        <v>44</v>
      </c>
      <c r="C8" s="102">
        <v>0.92422399266148014</v>
      </c>
      <c r="E8" s="124" t="s">
        <v>481</v>
      </c>
      <c r="F8" s="129">
        <f ca="1">+($C$15+$C$16*$F$6)-($C$16/2)-15018.5-$C$5/24</f>
        <v>45559.642497443485</v>
      </c>
      <c r="U8">
        <v>5000</v>
      </c>
      <c r="V8">
        <f t="shared" si="0"/>
        <v>-6.1567312456144198E-2</v>
      </c>
      <c r="AG8">
        <v>0</v>
      </c>
      <c r="AH8">
        <v>0</v>
      </c>
    </row>
    <row r="9" spans="1:34">
      <c r="A9" s="31" t="s">
        <v>121</v>
      </c>
      <c r="B9" s="65">
        <v>60</v>
      </c>
      <c r="C9" s="31" t="str">
        <f>"F"&amp;B9</f>
        <v>F60</v>
      </c>
      <c r="D9" s="31" t="str">
        <f>"G"&amp;B9</f>
        <v>G60</v>
      </c>
      <c r="U9">
        <v>6000</v>
      </c>
      <c r="V9">
        <f t="shared" si="0"/>
        <v>-7.2008153799962588E-2</v>
      </c>
      <c r="AG9">
        <v>422</v>
      </c>
      <c r="AH9">
        <v>1.0475096853042487E-2</v>
      </c>
    </row>
    <row r="10" spans="1:34" ht="13.5" thickBot="1">
      <c r="C10" s="7" t="s">
        <v>63</v>
      </c>
      <c r="D10" s="7" t="s">
        <v>64</v>
      </c>
      <c r="U10">
        <v>7000</v>
      </c>
      <c r="V10">
        <f t="shared" si="0"/>
        <v>-8.1999925608427546E-2</v>
      </c>
      <c r="AG10">
        <v>7845</v>
      </c>
      <c r="AH10">
        <v>-8.1222429311310407E-2</v>
      </c>
    </row>
    <row r="11" spans="1:34">
      <c r="A11" t="s">
        <v>57</v>
      </c>
      <c r="C11" s="27">
        <f ca="1">INTERCEPT(INDIRECT(D9):G986,INDIRECT(C9):$F986)</f>
        <v>-0.1658880568183686</v>
      </c>
      <c r="D11" s="6">
        <f>E11*F11</f>
        <v>-2.6270627067513409E-3</v>
      </c>
      <c r="E11" s="18">
        <v>-2.6270627067513409E-3</v>
      </c>
      <c r="F11">
        <v>1</v>
      </c>
      <c r="U11">
        <v>8000</v>
      </c>
      <c r="V11">
        <f t="shared" si="0"/>
        <v>-9.1542627881539135E-2</v>
      </c>
      <c r="AG11">
        <v>7912</v>
      </c>
      <c r="AH11">
        <v>-8.2229937637748662E-2</v>
      </c>
    </row>
    <row r="12" spans="1:34">
      <c r="A12" t="s">
        <v>58</v>
      </c>
      <c r="C12" s="27">
        <f ca="1">SLOPE(INDIRECT(D9):G986,INDIRECT(C9):$F986)</f>
        <v>-6.8432401028595612E-7</v>
      </c>
      <c r="D12" s="6">
        <f>E12*F12</f>
        <v>-1.2910723788262072E-5</v>
      </c>
      <c r="E12" s="19">
        <v>-0.12910723788262071</v>
      </c>
      <c r="F12" s="72">
        <v>1E-4</v>
      </c>
      <c r="U12">
        <v>9000</v>
      </c>
      <c r="V12">
        <f t="shared" si="0"/>
        <v>-0.1006362606192973</v>
      </c>
      <c r="AG12">
        <v>8202</v>
      </c>
      <c r="AH12">
        <v>-8.4187809465220198E-2</v>
      </c>
    </row>
    <row r="13" spans="1:34" ht="13.5" thickBot="1">
      <c r="A13" t="s">
        <v>62</v>
      </c>
      <c r="C13" s="6" t="s">
        <v>55</v>
      </c>
      <c r="D13" s="6">
        <f>E13*F13</f>
        <v>2.245347676766998E-10</v>
      </c>
      <c r="E13" s="20">
        <v>2.245347676766998E-2</v>
      </c>
      <c r="F13" s="72">
        <v>1E-8</v>
      </c>
      <c r="U13">
        <v>10000</v>
      </c>
      <c r="V13">
        <f t="shared" si="0"/>
        <v>-0.10928082382170207</v>
      </c>
      <c r="AG13">
        <v>20014</v>
      </c>
      <c r="AH13">
        <v>-0.16598912687186385</v>
      </c>
    </row>
    <row r="14" spans="1:34">
      <c r="A14" t="s">
        <v>67</v>
      </c>
      <c r="C14" s="13">
        <f>SUM(T21:T300)</f>
        <v>4.4749246892189363E-4</v>
      </c>
      <c r="E14">
        <f>SUM(R21:R72)</f>
        <v>0.16882267898382664</v>
      </c>
      <c r="U14">
        <v>11000</v>
      </c>
      <c r="V14">
        <f t="shared" si="0"/>
        <v>-0.11747631748875345</v>
      </c>
      <c r="AG14">
        <v>20027</v>
      </c>
      <c r="AH14">
        <v>-0.17390103146317415</v>
      </c>
    </row>
    <row r="15" spans="1:34">
      <c r="A15" s="5" t="s">
        <v>59</v>
      </c>
      <c r="C15" s="22">
        <f ca="1">(C7+C11)+(C8+C12)*INT(MAX(F21:F3498))</f>
        <v>60149.636215708233</v>
      </c>
      <c r="D15" s="13">
        <f>+C7+INT(MAX(F21:F1553))*C8+D11+D12*INT(MAX(F21:F3988))+D13*INT(MAX(F21:F4015)^2)</f>
        <v>60149.642904937318</v>
      </c>
      <c r="E15" s="99"/>
      <c r="F15" s="98"/>
      <c r="U15">
        <v>12000</v>
      </c>
      <c r="V15">
        <f t="shared" si="0"/>
        <v>-0.12522274162045144</v>
      </c>
      <c r="AG15">
        <v>20027</v>
      </c>
      <c r="AH15">
        <v>-0.1729010314666084</v>
      </c>
    </row>
    <row r="16" spans="1:34">
      <c r="A16" s="8" t="s">
        <v>45</v>
      </c>
      <c r="C16" s="23">
        <f ca="1">+C8+C12</f>
        <v>0.92422330833746991</v>
      </c>
      <c r="D16" s="73">
        <f>+C8+D12+2*D13*MAX(F21:F101)</f>
        <v>0.92422628518681127</v>
      </c>
      <c r="E16" s="99"/>
      <c r="F16" s="100"/>
      <c r="U16">
        <v>13000</v>
      </c>
      <c r="V16">
        <f t="shared" si="0"/>
        <v>-0.13252009621679603</v>
      </c>
      <c r="AG16">
        <v>20357</v>
      </c>
      <c r="AH16">
        <v>-0.17581860975042218</v>
      </c>
    </row>
    <row r="17" spans="1:34" ht="13.5" thickBot="1">
      <c r="A17" s="27" t="s">
        <v>115</v>
      </c>
      <c r="C17">
        <f>COUNT(C21:C2156)</f>
        <v>79</v>
      </c>
      <c r="E17" s="99"/>
      <c r="F17" s="100"/>
      <c r="U17">
        <v>14000</v>
      </c>
      <c r="V17">
        <f t="shared" si="0"/>
        <v>-0.13936838127778717</v>
      </c>
      <c r="AG17">
        <v>20423</v>
      </c>
      <c r="AH17">
        <v>-0.1846021254095831</v>
      </c>
    </row>
    <row r="18" spans="1:34" ht="14.25" thickTop="1" thickBot="1">
      <c r="A18" s="8" t="s">
        <v>463</v>
      </c>
      <c r="C18" s="36">
        <f ca="1">+C15</f>
        <v>60149.636215708233</v>
      </c>
      <c r="D18" s="37">
        <f ca="1">C16</f>
        <v>0.92422330833746991</v>
      </c>
      <c r="E18" s="99"/>
      <c r="F18" s="13"/>
      <c r="U18">
        <v>15000</v>
      </c>
      <c r="V18">
        <f t="shared" si="0"/>
        <v>-0.14576759680342496</v>
      </c>
      <c r="AG18">
        <v>20423</v>
      </c>
      <c r="AH18">
        <v>-0.18260212540917564</v>
      </c>
    </row>
    <row r="19" spans="1:34" ht="13.5" thickBot="1">
      <c r="A19" s="8" t="s">
        <v>464</v>
      </c>
      <c r="C19" s="32">
        <f>+D15</f>
        <v>60149.642904937318</v>
      </c>
      <c r="D19" s="33">
        <f>+D16</f>
        <v>0.92422628518681127</v>
      </c>
      <c r="E19" s="99"/>
      <c r="F19" s="101"/>
      <c r="U19">
        <v>16000</v>
      </c>
      <c r="V19">
        <f t="shared" si="0"/>
        <v>-0.15171774279370936</v>
      </c>
      <c r="AG19">
        <v>20423</v>
      </c>
      <c r="AH19">
        <v>-0.17260212540713837</v>
      </c>
    </row>
    <row r="20" spans="1:34" ht="15" thickBot="1">
      <c r="A20" s="7" t="s">
        <v>47</v>
      </c>
      <c r="B20" s="7" t="s">
        <v>48</v>
      </c>
      <c r="C20" s="7" t="s">
        <v>49</v>
      </c>
      <c r="D20" s="7" t="s">
        <v>54</v>
      </c>
      <c r="E20" s="7" t="s">
        <v>50</v>
      </c>
      <c r="F20" s="7" t="s">
        <v>51</v>
      </c>
      <c r="G20" s="7" t="s">
        <v>52</v>
      </c>
      <c r="H20" s="10" t="s">
        <v>204</v>
      </c>
      <c r="I20" s="10" t="s">
        <v>123</v>
      </c>
      <c r="J20" s="10" t="s">
        <v>202</v>
      </c>
      <c r="K20" s="10" t="s">
        <v>124</v>
      </c>
      <c r="L20" s="10" t="s">
        <v>69</v>
      </c>
      <c r="M20" s="10" t="s">
        <v>70</v>
      </c>
      <c r="N20" s="10" t="s">
        <v>71</v>
      </c>
      <c r="O20" s="10" t="s">
        <v>66</v>
      </c>
      <c r="P20" s="9" t="s">
        <v>65</v>
      </c>
      <c r="Q20" s="7" t="s">
        <v>56</v>
      </c>
      <c r="R20" s="9" t="s">
        <v>471</v>
      </c>
      <c r="S20" s="9" t="s">
        <v>473</v>
      </c>
      <c r="T20" s="9" t="s">
        <v>472</v>
      </c>
      <c r="U20">
        <v>17000</v>
      </c>
      <c r="V20">
        <f t="shared" si="0"/>
        <v>-0.15721881924864034</v>
      </c>
      <c r="AG20">
        <v>20752</v>
      </c>
      <c r="AH20">
        <v>-0.17829571103357011</v>
      </c>
    </row>
    <row r="21" spans="1:34">
      <c r="A21" s="76" t="s">
        <v>82</v>
      </c>
      <c r="B21" s="77"/>
      <c r="C21" s="14">
        <v>28164.304</v>
      </c>
      <c r="D21" s="25"/>
      <c r="E21">
        <f t="shared" ref="E21:E52" si="1">+(C21-C$7)/C$8</f>
        <v>-752.97547512911046</v>
      </c>
      <c r="F21">
        <f t="shared" ref="F21:F52" si="2">ROUND(2*E21,0)/2</f>
        <v>-753</v>
      </c>
      <c r="G21">
        <f t="shared" ref="G21:G33" si="3">+C21-(C$7+F21*C$8)</f>
        <v>2.2666474094876321E-2</v>
      </c>
      <c r="H21">
        <f t="shared" ref="H21:H27" si="4">+G21</f>
        <v>2.2666474094876321E-2</v>
      </c>
      <c r="O21">
        <f t="shared" ref="O21:O44" ca="1" si="5">+C$11+C$12*F21</f>
        <v>-0.16537276083862329</v>
      </c>
      <c r="P21">
        <f t="shared" ref="P21:P52" si="6">+D$11+D$12*F21+D$13*F21^2</f>
        <v>7.2220255398955978E-3</v>
      </c>
      <c r="Q21" s="2">
        <f t="shared" ref="Q21:Q52" si="7">+C21-15018.5</f>
        <v>13145.804</v>
      </c>
      <c r="R21">
        <f t="shared" ref="R21:R33" si="8">+(P21-G21)^2</f>
        <v>2.3853099116744617E-4</v>
      </c>
      <c r="S21" s="6">
        <v>0.02</v>
      </c>
      <c r="U21">
        <v>18000</v>
      </c>
      <c r="V21">
        <f t="shared" si="0"/>
        <v>-0.16227082616821789</v>
      </c>
      <c r="AG21">
        <v>20819</v>
      </c>
      <c r="AH21">
        <v>-0.18530321935395477</v>
      </c>
    </row>
    <row r="22" spans="1:34">
      <c r="A22" s="76" t="s">
        <v>82</v>
      </c>
      <c r="B22" s="77"/>
      <c r="C22" s="14">
        <v>28307.518</v>
      </c>
      <c r="D22" s="25"/>
      <c r="E22">
        <f t="shared" si="1"/>
        <v>-598.01953248193047</v>
      </c>
      <c r="F22">
        <f t="shared" si="2"/>
        <v>-598</v>
      </c>
      <c r="G22">
        <f t="shared" si="3"/>
        <v>-1.8052388437354239E-2</v>
      </c>
      <c r="H22">
        <f t="shared" si="4"/>
        <v>-1.8052388437354239E-2</v>
      </c>
      <c r="O22">
        <f t="shared" ca="1" si="5"/>
        <v>-0.1654788310602176</v>
      </c>
      <c r="P22">
        <f t="shared" si="6"/>
        <v>5.1738446496896375E-3</v>
      </c>
      <c r="Q22" s="2">
        <f t="shared" si="7"/>
        <v>13289.018</v>
      </c>
      <c r="R22">
        <f t="shared" si="8"/>
        <v>5.3945790341369175E-4</v>
      </c>
      <c r="S22" s="6">
        <v>0.02</v>
      </c>
      <c r="U22">
        <v>19000</v>
      </c>
      <c r="V22">
        <f t="shared" si="0"/>
        <v>-0.1668737635524421</v>
      </c>
      <c r="AB22">
        <v>12</v>
      </c>
      <c r="AD22" t="s">
        <v>74</v>
      </c>
      <c r="AF22" t="s">
        <v>76</v>
      </c>
      <c r="AG22">
        <v>21189</v>
      </c>
      <c r="AH22">
        <v>-0.1801805041031912</v>
      </c>
    </row>
    <row r="23" spans="1:34">
      <c r="A23" s="76" t="s">
        <v>82</v>
      </c>
      <c r="B23" s="77"/>
      <c r="C23" s="14">
        <v>28308.488000000001</v>
      </c>
      <c r="D23" s="25"/>
      <c r="E23">
        <f t="shared" si="1"/>
        <v>-596.9700033551137</v>
      </c>
      <c r="F23">
        <f t="shared" si="2"/>
        <v>-597</v>
      </c>
      <c r="G23">
        <f t="shared" si="3"/>
        <v>2.7723618903110037E-2</v>
      </c>
      <c r="H23">
        <f t="shared" si="4"/>
        <v>2.7723618903110037E-2</v>
      </c>
      <c r="O23">
        <f t="shared" ca="1" si="5"/>
        <v>-0.16547951538422789</v>
      </c>
      <c r="P23">
        <f t="shared" si="6"/>
        <v>5.1606656068540011E-3</v>
      </c>
      <c r="Q23" s="2">
        <f t="shared" si="7"/>
        <v>13289.988000000001</v>
      </c>
      <c r="R23">
        <f t="shared" si="8"/>
        <v>5.0908686144903121E-4</v>
      </c>
      <c r="S23" s="6">
        <v>0.02</v>
      </c>
      <c r="U23">
        <v>20000</v>
      </c>
      <c r="V23">
        <f t="shared" si="0"/>
        <v>-0.17102763140131283</v>
      </c>
      <c r="AB23">
        <v>24</v>
      </c>
      <c r="AD23" t="s">
        <v>77</v>
      </c>
      <c r="AF23" t="s">
        <v>76</v>
      </c>
      <c r="AG23">
        <v>21611</v>
      </c>
      <c r="AH23">
        <v>-0.1917054072546307</v>
      </c>
    </row>
    <row r="24" spans="1:34">
      <c r="A24" s="76" t="s">
        <v>82</v>
      </c>
      <c r="B24" s="77"/>
      <c r="C24" s="14">
        <v>28332.467000000001</v>
      </c>
      <c r="D24" s="25"/>
      <c r="E24">
        <f t="shared" si="1"/>
        <v>-571.02499414695922</v>
      </c>
      <c r="F24">
        <f t="shared" si="2"/>
        <v>-571</v>
      </c>
      <c r="G24">
        <f t="shared" si="3"/>
        <v>-2.3100190297554946E-2</v>
      </c>
      <c r="H24">
        <f t="shared" si="4"/>
        <v>-2.3100190297554946E-2</v>
      </c>
      <c r="O24">
        <f t="shared" ca="1" si="5"/>
        <v>-0.16549730780849531</v>
      </c>
      <c r="P24">
        <f t="shared" si="6"/>
        <v>4.8181681165343814E-3</v>
      </c>
      <c r="Q24" s="2">
        <f t="shared" si="7"/>
        <v>13313.967000000001</v>
      </c>
      <c r="R24">
        <f t="shared" si="8"/>
        <v>7.7943473653755227E-4</v>
      </c>
      <c r="S24" s="6">
        <v>0.02</v>
      </c>
      <c r="U24">
        <v>21000</v>
      </c>
      <c r="V24">
        <f t="shared" si="0"/>
        <v>-0.17473242971483022</v>
      </c>
      <c r="AG24">
        <v>21611</v>
      </c>
      <c r="AH24">
        <v>-0.18270540724915918</v>
      </c>
    </row>
    <row r="25" spans="1:34">
      <c r="A25" s="76" t="s">
        <v>82</v>
      </c>
      <c r="B25" s="77"/>
      <c r="C25" s="14">
        <v>28419.37</v>
      </c>
      <c r="D25" s="25"/>
      <c r="E25">
        <f t="shared" si="1"/>
        <v>-476.99692228340098</v>
      </c>
      <c r="F25">
        <f t="shared" si="2"/>
        <v>-477</v>
      </c>
      <c r="G25">
        <f t="shared" si="3"/>
        <v>2.84449952232535E-3</v>
      </c>
      <c r="H25">
        <f t="shared" si="4"/>
        <v>2.84449952232535E-3</v>
      </c>
      <c r="O25">
        <f t="shared" ca="1" si="5"/>
        <v>-0.16556163426546219</v>
      </c>
      <c r="P25">
        <f t="shared" si="6"/>
        <v>3.5824407114043795E-3</v>
      </c>
      <c r="Q25" s="2">
        <f t="shared" si="7"/>
        <v>13400.869999999999</v>
      </c>
      <c r="R25">
        <f t="shared" si="8"/>
        <v>5.4455719853937205E-7</v>
      </c>
      <c r="S25" s="6">
        <v>0.02</v>
      </c>
      <c r="U25">
        <v>22000</v>
      </c>
      <c r="V25">
        <f t="shared" si="0"/>
        <v>-0.17798815849299421</v>
      </c>
      <c r="AG25">
        <v>21611</v>
      </c>
      <c r="AH25">
        <v>-0.17670540725521278</v>
      </c>
    </row>
    <row r="26" spans="1:34">
      <c r="A26" s="76" t="s">
        <v>82</v>
      </c>
      <c r="B26" s="77"/>
      <c r="C26" s="14">
        <v>28635.612000000001</v>
      </c>
      <c r="D26" s="25"/>
      <c r="E26">
        <f t="shared" si="1"/>
        <v>-243.02550224128356</v>
      </c>
      <c r="F26">
        <f t="shared" si="2"/>
        <v>-243</v>
      </c>
      <c r="G26">
        <f t="shared" si="3"/>
        <v>-2.3569783261336852E-2</v>
      </c>
      <c r="H26">
        <f t="shared" si="4"/>
        <v>-2.3569783261336852E-2</v>
      </c>
      <c r="O26">
        <f t="shared" ca="1" si="5"/>
        <v>-0.16572176608386913</v>
      </c>
      <c r="P26">
        <f t="shared" si="6"/>
        <v>5.235017272928839E-4</v>
      </c>
      <c r="Q26" s="2">
        <f t="shared" si="7"/>
        <v>13617.112000000001</v>
      </c>
      <c r="R26">
        <f t="shared" si="8"/>
        <v>5.8048638154333096E-4</v>
      </c>
      <c r="S26" s="6">
        <v>0.02</v>
      </c>
      <c r="U26">
        <v>23000</v>
      </c>
      <c r="V26">
        <f t="shared" si="0"/>
        <v>-0.1807948177358048</v>
      </c>
      <c r="AG26">
        <v>21611</v>
      </c>
      <c r="AH26">
        <v>-0.17670540725521278</v>
      </c>
    </row>
    <row r="27" spans="1:34">
      <c r="A27" s="76" t="s">
        <v>82</v>
      </c>
      <c r="B27" s="77"/>
      <c r="C27" s="14">
        <v>28835.273000000001</v>
      </c>
      <c r="D27" s="25"/>
      <c r="E27">
        <f t="shared" si="1"/>
        <v>-26.994538334971264</v>
      </c>
      <c r="F27">
        <f t="shared" si="2"/>
        <v>-27</v>
      </c>
      <c r="G27">
        <f t="shared" si="3"/>
        <v>5.0478018602007069E-3</v>
      </c>
      <c r="H27">
        <f t="shared" si="4"/>
        <v>5.0478018602007069E-3</v>
      </c>
      <c r="O27">
        <f t="shared" ca="1" si="5"/>
        <v>-0.16586958007009089</v>
      </c>
      <c r="P27">
        <f t="shared" si="6"/>
        <v>-2.2783094786226286E-3</v>
      </c>
      <c r="Q27" s="2">
        <f t="shared" si="7"/>
        <v>13816.773000000001</v>
      </c>
      <c r="R27">
        <f t="shared" si="8"/>
        <v>5.3671907348835845E-5</v>
      </c>
      <c r="S27" s="6">
        <v>0.02</v>
      </c>
      <c r="U27">
        <v>24000</v>
      </c>
      <c r="V27">
        <f t="shared" si="0"/>
        <v>-0.183152407443262</v>
      </c>
      <c r="AG27">
        <v>21611</v>
      </c>
      <c r="AH27">
        <v>-0.17570540725137107</v>
      </c>
    </row>
    <row r="28" spans="1:34">
      <c r="A28" s="77" t="s">
        <v>53</v>
      </c>
      <c r="B28" s="77"/>
      <c r="C28" s="78">
        <v>28860.222000000002</v>
      </c>
      <c r="D28" s="25" t="s">
        <v>55</v>
      </c>
      <c r="E28">
        <f t="shared" si="1"/>
        <v>0</v>
      </c>
      <c r="F28">
        <f t="shared" si="2"/>
        <v>0</v>
      </c>
      <c r="G28">
        <f t="shared" si="3"/>
        <v>0</v>
      </c>
      <c r="H28" s="13">
        <v>0</v>
      </c>
      <c r="O28">
        <f t="shared" ca="1" si="5"/>
        <v>-0.1658880568183686</v>
      </c>
      <c r="P28">
        <f t="shared" si="6"/>
        <v>-2.6270627067513409E-3</v>
      </c>
      <c r="Q28" s="2">
        <f t="shared" si="7"/>
        <v>13841.722000000002</v>
      </c>
      <c r="R28">
        <f t="shared" si="8"/>
        <v>6.9014584652036821E-6</v>
      </c>
      <c r="S28" s="6">
        <v>0.02</v>
      </c>
      <c r="U28">
        <v>25000</v>
      </c>
      <c r="V28">
        <f t="shared" si="0"/>
        <v>-0.18506092761536577</v>
      </c>
      <c r="AG28">
        <v>21611</v>
      </c>
      <c r="AH28">
        <v>-0.17370540725096362</v>
      </c>
    </row>
    <row r="29" spans="1:34">
      <c r="A29" s="94" t="s">
        <v>211</v>
      </c>
      <c r="B29" s="95" t="s">
        <v>113</v>
      </c>
      <c r="C29" s="94">
        <v>28860.223000000002</v>
      </c>
      <c r="D29" s="94" t="s">
        <v>123</v>
      </c>
      <c r="E29">
        <f t="shared" si="1"/>
        <v>1.0819887907519423E-3</v>
      </c>
      <c r="F29">
        <f t="shared" si="2"/>
        <v>0</v>
      </c>
      <c r="G29">
        <f t="shared" si="3"/>
        <v>1.0000000002037268E-3</v>
      </c>
      <c r="H29">
        <f>+G29</f>
        <v>1.0000000002037268E-3</v>
      </c>
      <c r="O29">
        <f t="shared" ca="1" si="5"/>
        <v>-0.1658880568183686</v>
      </c>
      <c r="P29">
        <f t="shared" si="6"/>
        <v>-2.6270627067513409E-3</v>
      </c>
      <c r="Q29" s="2">
        <f t="shared" si="7"/>
        <v>13841.723000000002</v>
      </c>
      <c r="R29">
        <f t="shared" si="8"/>
        <v>1.3155583880184224E-5</v>
      </c>
      <c r="S29" s="6">
        <v>0.02</v>
      </c>
      <c r="U29">
        <v>26000</v>
      </c>
      <c r="V29">
        <f t="shared" si="0"/>
        <v>-0.18652037825211618</v>
      </c>
      <c r="AG29">
        <v>21611</v>
      </c>
      <c r="AH29">
        <v>-0.17170540725055616</v>
      </c>
    </row>
    <row r="30" spans="1:34">
      <c r="A30" s="76" t="s">
        <v>82</v>
      </c>
      <c r="B30" s="77"/>
      <c r="C30" s="14">
        <v>29250.255000000001</v>
      </c>
      <c r="D30" s="25"/>
      <c r="E30">
        <f t="shared" si="1"/>
        <v>422.01133393737666</v>
      </c>
      <c r="F30">
        <f t="shared" si="2"/>
        <v>422</v>
      </c>
      <c r="G30">
        <f t="shared" si="3"/>
        <v>1.0475096853042487E-2</v>
      </c>
      <c r="H30">
        <f>+G30</f>
        <v>1.0475096853042487E-2</v>
      </c>
      <c r="O30">
        <f t="shared" ca="1" si="5"/>
        <v>-0.16617684155070928</v>
      </c>
      <c r="P30">
        <f t="shared" si="6"/>
        <v>-8.0354020958309982E-3</v>
      </c>
      <c r="Q30" s="2">
        <f t="shared" si="7"/>
        <v>14231.755000000001</v>
      </c>
      <c r="R30">
        <f t="shared" si="8"/>
        <v>3.4263857133624647E-4</v>
      </c>
      <c r="S30" s="6">
        <v>0.02</v>
      </c>
      <c r="U30">
        <v>27000</v>
      </c>
      <c r="V30">
        <f t="shared" si="0"/>
        <v>-0.1875307593535131</v>
      </c>
      <c r="AG30">
        <v>21611</v>
      </c>
      <c r="AH30">
        <v>-0.16870540725358296</v>
      </c>
    </row>
    <row r="31" spans="1:34">
      <c r="A31" s="76" t="s">
        <v>83</v>
      </c>
      <c r="B31" s="77"/>
      <c r="C31" s="14">
        <v>36110.678</v>
      </c>
      <c r="D31" s="25"/>
      <c r="E31">
        <f t="shared" si="1"/>
        <v>7844.9121182419431</v>
      </c>
      <c r="F31">
        <f t="shared" si="2"/>
        <v>7845</v>
      </c>
      <c r="G31">
        <f t="shared" si="3"/>
        <v>-8.1222429311310407E-2</v>
      </c>
      <c r="H31">
        <f>+G31</f>
        <v>-8.1222429311310407E-2</v>
      </c>
      <c r="O31">
        <f t="shared" ca="1" si="5"/>
        <v>-0.17125657867906194</v>
      </c>
      <c r="P31">
        <f t="shared" si="6"/>
        <v>-9.0092917470403294E-2</v>
      </c>
      <c r="Q31" s="2">
        <f t="shared" si="7"/>
        <v>21092.178</v>
      </c>
      <c r="R31">
        <f t="shared" si="8"/>
        <v>7.8685560180607125E-5</v>
      </c>
      <c r="S31" s="6">
        <v>0.02</v>
      </c>
      <c r="U31">
        <v>28000</v>
      </c>
      <c r="V31">
        <f t="shared" si="0"/>
        <v>-0.18809207091955671</v>
      </c>
      <c r="AG31">
        <v>21611</v>
      </c>
      <c r="AH31">
        <v>-0.16470540725276805</v>
      </c>
    </row>
    <row r="32" spans="1:34">
      <c r="A32" s="76" t="s">
        <v>83</v>
      </c>
      <c r="B32" s="77"/>
      <c r="C32" s="14">
        <v>36172.6</v>
      </c>
      <c r="D32" s="25"/>
      <c r="E32">
        <f t="shared" si="1"/>
        <v>7911.9110281292342</v>
      </c>
      <c r="F32">
        <f t="shared" si="2"/>
        <v>7912</v>
      </c>
      <c r="G32">
        <f t="shared" si="3"/>
        <v>-8.2229937637748662E-2</v>
      </c>
      <c r="H32">
        <f>+G32</f>
        <v>-8.2229937637748662E-2</v>
      </c>
      <c r="O32">
        <f t="shared" ca="1" si="5"/>
        <v>-0.17130242838775109</v>
      </c>
      <c r="P32">
        <f t="shared" si="6"/>
        <v>-9.0720890343819971E-2</v>
      </c>
      <c r="Q32" s="2">
        <f t="shared" si="7"/>
        <v>21154.1</v>
      </c>
      <c r="R32">
        <f t="shared" si="8"/>
        <v>7.2096277856739674E-5</v>
      </c>
      <c r="S32" s="6">
        <v>0.02</v>
      </c>
      <c r="U32">
        <v>29000</v>
      </c>
      <c r="V32">
        <f t="shared" si="0"/>
        <v>-0.18820431295024689</v>
      </c>
      <c r="AG32">
        <v>21676</v>
      </c>
      <c r="AH32">
        <v>-0.17826493024767842</v>
      </c>
    </row>
    <row r="33" spans="1:34">
      <c r="A33" s="76" t="s">
        <v>83</v>
      </c>
      <c r="B33" s="77"/>
      <c r="C33" s="14">
        <v>36440.623</v>
      </c>
      <c r="D33" s="25"/>
      <c r="E33">
        <f t="shared" si="1"/>
        <v>8201.9089097338619</v>
      </c>
      <c r="F33">
        <f t="shared" si="2"/>
        <v>8202</v>
      </c>
      <c r="G33">
        <f t="shared" si="3"/>
        <v>-8.4187809465220198E-2</v>
      </c>
      <c r="H33">
        <f>+G33</f>
        <v>-8.4187809465220198E-2</v>
      </c>
      <c r="O33">
        <f t="shared" ca="1" si="5"/>
        <v>-0.17150088235073402</v>
      </c>
      <c r="P33">
        <f t="shared" si="6"/>
        <v>-9.3415735800976687E-2</v>
      </c>
      <c r="Q33" s="2">
        <f t="shared" si="7"/>
        <v>21422.123</v>
      </c>
      <c r="R33">
        <f t="shared" si="8"/>
        <v>8.5154624458148187E-5</v>
      </c>
      <c r="S33" s="6">
        <v>0.02</v>
      </c>
      <c r="U33">
        <v>30000</v>
      </c>
      <c r="V33">
        <f t="shared" si="0"/>
        <v>-0.18786748544558368</v>
      </c>
      <c r="AG33">
        <v>22336</v>
      </c>
      <c r="AH33">
        <v>-0.18390008682035841</v>
      </c>
    </row>
    <row r="34" spans="1:34">
      <c r="A34" s="76" t="s">
        <v>84</v>
      </c>
      <c r="B34" s="77"/>
      <c r="C34" s="14">
        <v>45556.157333333336</v>
      </c>
      <c r="D34" s="25"/>
      <c r="E34" s="17">
        <f t="shared" si="1"/>
        <v>18064.814878105673</v>
      </c>
      <c r="F34">
        <f t="shared" si="2"/>
        <v>18065</v>
      </c>
      <c r="G34" s="17"/>
      <c r="O34">
        <f t="shared" ca="1" si="5"/>
        <v>-0.1782503700641844</v>
      </c>
      <c r="P34">
        <f t="shared" si="6"/>
        <v>-0.16258366319869799</v>
      </c>
      <c r="Q34" s="2">
        <f t="shared" si="7"/>
        <v>30537.657333333336</v>
      </c>
      <c r="S34" s="6"/>
      <c r="U34">
        <v>31000</v>
      </c>
      <c r="V34">
        <f t="shared" si="0"/>
        <v>-0.18708158840556707</v>
      </c>
      <c r="AG34">
        <v>22349</v>
      </c>
      <c r="AH34">
        <v>-0.18361199141509132</v>
      </c>
    </row>
    <row r="35" spans="1:34">
      <c r="A35" s="76" t="s">
        <v>85</v>
      </c>
      <c r="B35" s="77"/>
      <c r="C35" s="14">
        <v>45556.164333333334</v>
      </c>
      <c r="D35" s="25"/>
      <c r="E35" s="17">
        <f t="shared" si="1"/>
        <v>18064.822452027205</v>
      </c>
      <c r="F35">
        <f t="shared" si="2"/>
        <v>18065</v>
      </c>
      <c r="G35" s="17"/>
      <c r="O35">
        <f t="shared" ca="1" si="5"/>
        <v>-0.1782503700641844</v>
      </c>
      <c r="P35">
        <f t="shared" si="6"/>
        <v>-0.16258366319869799</v>
      </c>
      <c r="Q35" s="2">
        <f t="shared" si="7"/>
        <v>30537.664333333334</v>
      </c>
      <c r="S35" s="6"/>
      <c r="AG35">
        <v>22362</v>
      </c>
      <c r="AH35">
        <v>-0.18222389602306066</v>
      </c>
    </row>
    <row r="36" spans="1:34">
      <c r="A36" s="94" t="s">
        <v>251</v>
      </c>
      <c r="B36" s="95" t="s">
        <v>199</v>
      </c>
      <c r="C36" s="94">
        <v>45556.449000000001</v>
      </c>
      <c r="D36" s="94" t="s">
        <v>123</v>
      </c>
      <c r="E36">
        <f t="shared" si="1"/>
        <v>18065.130458169577</v>
      </c>
      <c r="F36">
        <f t="shared" si="2"/>
        <v>18065</v>
      </c>
      <c r="G36">
        <f t="shared" ref="G36:G47" si="9">+C36-(C$7+F36*C$8)</f>
        <v>0.12057257035485236</v>
      </c>
      <c r="H36">
        <f t="shared" ref="H36:H42" si="10">+G36</f>
        <v>0.12057257035485236</v>
      </c>
      <c r="O36">
        <f t="shared" ca="1" si="5"/>
        <v>-0.1782503700641844</v>
      </c>
      <c r="P36">
        <f t="shared" si="6"/>
        <v>-0.16258366319869799</v>
      </c>
      <c r="Q36" s="2">
        <f t="shared" si="7"/>
        <v>30537.949000000001</v>
      </c>
      <c r="R36">
        <f t="shared" ref="R36:R47" si="11">+(P36-G36)^2</f>
        <v>8.0177452600232749E-2</v>
      </c>
      <c r="S36" s="6">
        <v>0.02</v>
      </c>
      <c r="AG36">
        <v>23524</v>
      </c>
      <c r="AH36">
        <v>-0.18720336865953868</v>
      </c>
    </row>
    <row r="37" spans="1:34">
      <c r="A37" s="94" t="s">
        <v>251</v>
      </c>
      <c r="B37" s="95" t="s">
        <v>199</v>
      </c>
      <c r="C37" s="94">
        <v>45556.455999999998</v>
      </c>
      <c r="D37" s="94" t="s">
        <v>123</v>
      </c>
      <c r="E37">
        <f t="shared" si="1"/>
        <v>18065.138032091105</v>
      </c>
      <c r="F37">
        <f t="shared" si="2"/>
        <v>18065</v>
      </c>
      <c r="G37">
        <f t="shared" si="9"/>
        <v>0.12757257035264047</v>
      </c>
      <c r="H37">
        <f t="shared" si="10"/>
        <v>0.12757257035264047</v>
      </c>
      <c r="O37">
        <f t="shared" ca="1" si="5"/>
        <v>-0.1782503700641844</v>
      </c>
      <c r="P37">
        <f t="shared" si="6"/>
        <v>-0.16258366319869799</v>
      </c>
      <c r="Q37" s="2">
        <f t="shared" si="7"/>
        <v>30537.955999999998</v>
      </c>
      <c r="R37">
        <f t="shared" si="11"/>
        <v>8.4190639868698874E-2</v>
      </c>
      <c r="S37" s="6">
        <v>0.02</v>
      </c>
      <c r="AG37">
        <v>23973</v>
      </c>
      <c r="AH37">
        <v>-0.18357607366488082</v>
      </c>
    </row>
    <row r="38" spans="1:34">
      <c r="A38" s="76" t="s">
        <v>86</v>
      </c>
      <c r="B38" s="77"/>
      <c r="C38" s="14">
        <v>47357.474999999999</v>
      </c>
      <c r="D38" s="25"/>
      <c r="E38">
        <f t="shared" si="1"/>
        <v>20013.82040162538</v>
      </c>
      <c r="F38">
        <f t="shared" si="2"/>
        <v>20014</v>
      </c>
      <c r="G38">
        <f t="shared" si="9"/>
        <v>-0.16598912687186385</v>
      </c>
      <c r="H38">
        <f t="shared" si="10"/>
        <v>-0.16598912687186385</v>
      </c>
      <c r="O38">
        <f t="shared" ca="1" si="5"/>
        <v>-0.17958411756023174</v>
      </c>
      <c r="P38">
        <f t="shared" si="6"/>
        <v>-0.17108259805563514</v>
      </c>
      <c r="Q38" s="2">
        <f t="shared" si="7"/>
        <v>32338.974999999999</v>
      </c>
      <c r="R38">
        <f t="shared" si="11"/>
        <v>2.5943448699908526E-5</v>
      </c>
      <c r="S38" s="6">
        <v>0.02</v>
      </c>
      <c r="T38">
        <f t="shared" ref="T38:T52" si="12">+S38*R38</f>
        <v>5.1886897399817054E-7</v>
      </c>
      <c r="AG38">
        <v>23973</v>
      </c>
      <c r="AH38">
        <v>-0.18357607366488082</v>
      </c>
    </row>
    <row r="39" spans="1:34">
      <c r="A39" s="76" t="s">
        <v>87</v>
      </c>
      <c r="B39" s="77"/>
      <c r="C39" s="14">
        <v>47369.482000000004</v>
      </c>
      <c r="D39" s="25"/>
      <c r="E39">
        <f t="shared" si="1"/>
        <v>20026.811841033297</v>
      </c>
      <c r="F39">
        <f t="shared" si="2"/>
        <v>20027</v>
      </c>
      <c r="G39">
        <f t="shared" si="9"/>
        <v>-0.17390103146317415</v>
      </c>
      <c r="H39">
        <f t="shared" si="10"/>
        <v>-0.17390103146317415</v>
      </c>
      <c r="O39">
        <f t="shared" ca="1" si="5"/>
        <v>-0.17959301377236545</v>
      </c>
      <c r="P39">
        <f t="shared" si="6"/>
        <v>-0.17113355970865948</v>
      </c>
      <c r="Q39" s="2">
        <f t="shared" si="7"/>
        <v>32350.982000000004</v>
      </c>
      <c r="R39">
        <f t="shared" si="11"/>
        <v>7.6588999120364861E-6</v>
      </c>
      <c r="S39" s="6">
        <v>0.02</v>
      </c>
      <c r="T39">
        <f t="shared" si="12"/>
        <v>1.5317799824072972E-7</v>
      </c>
      <c r="AG39">
        <v>23973</v>
      </c>
      <c r="AH39">
        <v>-0.18217607366386801</v>
      </c>
    </row>
    <row r="40" spans="1:34">
      <c r="A40" s="76" t="s">
        <v>88</v>
      </c>
      <c r="B40" s="77"/>
      <c r="C40" s="14">
        <v>47369.483</v>
      </c>
      <c r="D40" s="25"/>
      <c r="E40">
        <f t="shared" si="1"/>
        <v>20026.812923022084</v>
      </c>
      <c r="F40">
        <f t="shared" si="2"/>
        <v>20027</v>
      </c>
      <c r="G40">
        <f t="shared" si="9"/>
        <v>-0.1729010314666084</v>
      </c>
      <c r="H40">
        <f t="shared" si="10"/>
        <v>-0.1729010314666084</v>
      </c>
      <c r="O40">
        <f t="shared" ca="1" si="5"/>
        <v>-0.17959301377236545</v>
      </c>
      <c r="P40">
        <f t="shared" si="6"/>
        <v>-0.17113355970865948</v>
      </c>
      <c r="Q40" s="2">
        <f t="shared" si="7"/>
        <v>32350.983</v>
      </c>
      <c r="R40">
        <f t="shared" si="11"/>
        <v>3.1239564151470403E-6</v>
      </c>
      <c r="S40" s="6">
        <v>0.02</v>
      </c>
      <c r="T40">
        <f t="shared" si="12"/>
        <v>6.2479128302940805E-8</v>
      </c>
      <c r="AG40">
        <v>23973</v>
      </c>
      <c r="AH40">
        <v>-0.1807760736628552</v>
      </c>
    </row>
    <row r="41" spans="1:34">
      <c r="A41" s="76" t="s">
        <v>88</v>
      </c>
      <c r="B41" s="77"/>
      <c r="C41" s="14">
        <v>47674.474000000002</v>
      </c>
      <c r="D41" s="25"/>
      <c r="E41">
        <f t="shared" si="1"/>
        <v>20356.809766235081</v>
      </c>
      <c r="F41">
        <f t="shared" si="2"/>
        <v>20357</v>
      </c>
      <c r="G41">
        <f t="shared" si="9"/>
        <v>-0.17581860975042218</v>
      </c>
      <c r="H41">
        <f t="shared" si="10"/>
        <v>-0.17581860975042218</v>
      </c>
      <c r="O41">
        <f t="shared" ca="1" si="5"/>
        <v>-0.17981884069575982</v>
      </c>
      <c r="P41">
        <f t="shared" si="6"/>
        <v>-0.17240178657969352</v>
      </c>
      <c r="Q41" s="2">
        <f t="shared" si="7"/>
        <v>32655.974000000002</v>
      </c>
      <c r="R41">
        <f t="shared" si="11"/>
        <v>1.16746805800283E-5</v>
      </c>
      <c r="S41" s="6">
        <v>0.02</v>
      </c>
      <c r="T41">
        <f t="shared" si="12"/>
        <v>2.33493611600566E-7</v>
      </c>
      <c r="AG41">
        <v>23973</v>
      </c>
      <c r="AH41">
        <v>-0.1807760736628552</v>
      </c>
    </row>
    <row r="42" spans="1:34">
      <c r="A42" s="76" t="s">
        <v>87</v>
      </c>
      <c r="B42" s="77"/>
      <c r="C42" s="14">
        <v>47735.464</v>
      </c>
      <c r="D42" s="25"/>
      <c r="E42">
        <f t="shared" si="1"/>
        <v>20422.800262569599</v>
      </c>
      <c r="F42">
        <f t="shared" si="2"/>
        <v>20423</v>
      </c>
      <c r="G42">
        <f t="shared" si="9"/>
        <v>-0.1846021254095831</v>
      </c>
      <c r="H42">
        <f t="shared" si="10"/>
        <v>-0.1846021254095831</v>
      </c>
      <c r="O42">
        <f t="shared" ca="1" si="5"/>
        <v>-0.17986400608043868</v>
      </c>
      <c r="P42">
        <f t="shared" si="6"/>
        <v>-0.17264956351321234</v>
      </c>
      <c r="Q42" s="2">
        <f t="shared" si="7"/>
        <v>32716.964</v>
      </c>
      <c r="R42">
        <f t="shared" si="11"/>
        <v>1.4286373588657408E-4</v>
      </c>
      <c r="S42" s="6">
        <v>0.02</v>
      </c>
      <c r="T42">
        <f t="shared" si="12"/>
        <v>2.8572747177314818E-6</v>
      </c>
      <c r="AG42">
        <v>23973</v>
      </c>
      <c r="AH42">
        <v>-0.17797607366810553</v>
      </c>
    </row>
    <row r="43" spans="1:34">
      <c r="A43" s="76" t="s">
        <v>89</v>
      </c>
      <c r="B43" s="77"/>
      <c r="C43" s="14">
        <v>47735.466</v>
      </c>
      <c r="D43" s="25"/>
      <c r="E43">
        <f t="shared" si="1"/>
        <v>20422.802426547179</v>
      </c>
      <c r="F43">
        <f t="shared" si="2"/>
        <v>20423</v>
      </c>
      <c r="G43">
        <f t="shared" si="9"/>
        <v>-0.18260212540917564</v>
      </c>
      <c r="I43">
        <f>+G43</f>
        <v>-0.18260212540917564</v>
      </c>
      <c r="O43">
        <f t="shared" ca="1" si="5"/>
        <v>-0.17986400608043868</v>
      </c>
      <c r="P43">
        <f t="shared" si="6"/>
        <v>-0.17264956351321234</v>
      </c>
      <c r="Q43" s="2">
        <f t="shared" si="7"/>
        <v>32716.966</v>
      </c>
      <c r="R43">
        <f t="shared" si="11"/>
        <v>9.9053488292980636E-5</v>
      </c>
      <c r="S43" s="6">
        <v>0.01</v>
      </c>
      <c r="T43">
        <f t="shared" si="12"/>
        <v>9.9053488292980648E-7</v>
      </c>
      <c r="AG43">
        <v>23973</v>
      </c>
      <c r="AH43">
        <v>-0.1766760736645665</v>
      </c>
    </row>
    <row r="44" spans="1:34">
      <c r="A44" s="76" t="s">
        <v>90</v>
      </c>
      <c r="B44" s="77"/>
      <c r="C44" s="14">
        <v>47735.476000000002</v>
      </c>
      <c r="D44" s="25"/>
      <c r="E44">
        <f t="shared" si="1"/>
        <v>20422.813246435086</v>
      </c>
      <c r="F44">
        <f t="shared" si="2"/>
        <v>20423</v>
      </c>
      <c r="G44">
        <f t="shared" si="9"/>
        <v>-0.17260212540713837</v>
      </c>
      <c r="I44">
        <f>+G44</f>
        <v>-0.17260212540713837</v>
      </c>
      <c r="O44">
        <f t="shared" ca="1" si="5"/>
        <v>-0.17986400608043868</v>
      </c>
      <c r="P44">
        <f t="shared" si="6"/>
        <v>-0.17264956351321234</v>
      </c>
      <c r="Q44" s="2">
        <f t="shared" si="7"/>
        <v>32716.976000000002</v>
      </c>
      <c r="R44">
        <f t="shared" si="11"/>
        <v>2.2503739078848427E-9</v>
      </c>
      <c r="S44" s="6">
        <v>0.01</v>
      </c>
      <c r="T44">
        <f t="shared" si="12"/>
        <v>2.2503739078848426E-11</v>
      </c>
      <c r="AG44">
        <v>23973</v>
      </c>
      <c r="AH44">
        <v>-0.17547607366577722</v>
      </c>
    </row>
    <row r="45" spans="1:34">
      <c r="A45" s="76" t="s">
        <v>91</v>
      </c>
      <c r="B45" s="77"/>
      <c r="C45" s="14">
        <v>48039.54</v>
      </c>
      <c r="D45" s="25"/>
      <c r="E45">
        <f t="shared" si="1"/>
        <v>20751.807086039258</v>
      </c>
      <c r="F45">
        <f t="shared" si="2"/>
        <v>20752</v>
      </c>
      <c r="G45">
        <f t="shared" si="9"/>
        <v>-0.17829571103357011</v>
      </c>
      <c r="I45">
        <f>+G45</f>
        <v>-0.17829571103357011</v>
      </c>
      <c r="O45">
        <f t="shared" ref="O45:O67" ca="1" si="13">+C$11+C$12*F45</f>
        <v>-0.18008914867982276</v>
      </c>
      <c r="P45">
        <f t="shared" si="6"/>
        <v>-0.17385551456911058</v>
      </c>
      <c r="Q45" s="2">
        <f t="shared" si="7"/>
        <v>33021.040000000001</v>
      </c>
      <c r="R45">
        <f t="shared" si="11"/>
        <v>1.9715344642998944E-5</v>
      </c>
      <c r="S45" s="6">
        <v>0.01</v>
      </c>
      <c r="T45">
        <f t="shared" si="12"/>
        <v>1.9715344642998944E-7</v>
      </c>
      <c r="AG45">
        <v>24404</v>
      </c>
      <c r="AH45">
        <v>-0.17717027441540267</v>
      </c>
    </row>
    <row r="46" spans="1:34">
      <c r="A46" s="77" t="s">
        <v>75</v>
      </c>
      <c r="B46" s="77"/>
      <c r="C46" s="79">
        <v>48101.455999999998</v>
      </c>
      <c r="D46" s="25"/>
      <c r="E46">
        <f t="shared" si="1"/>
        <v>20818.799503993803</v>
      </c>
      <c r="F46">
        <f t="shared" si="2"/>
        <v>20819</v>
      </c>
      <c r="G46">
        <f t="shared" si="9"/>
        <v>-0.18530321935395477</v>
      </c>
      <c r="I46">
        <f>+G46</f>
        <v>-0.18530321935395477</v>
      </c>
      <c r="O46">
        <f t="shared" ca="1" si="13"/>
        <v>-0.18013499838851194</v>
      </c>
      <c r="P46">
        <f t="shared" si="6"/>
        <v>-0.17409514602950921</v>
      </c>
      <c r="Q46" s="2">
        <f t="shared" si="7"/>
        <v>33082.955999999998</v>
      </c>
      <c r="R46">
        <f t="shared" si="11"/>
        <v>1.256209076461483E-4</v>
      </c>
      <c r="S46" s="6">
        <v>0.01</v>
      </c>
      <c r="T46">
        <f t="shared" si="12"/>
        <v>1.2562090764614831E-6</v>
      </c>
      <c r="AG46">
        <v>24712</v>
      </c>
      <c r="AH46">
        <v>-0.18360665049840463</v>
      </c>
    </row>
    <row r="47" spans="1:34">
      <c r="A47" s="76" t="s">
        <v>92</v>
      </c>
      <c r="B47" s="77"/>
      <c r="C47" s="14">
        <v>48443.423999999999</v>
      </c>
      <c r="D47" s="25"/>
      <c r="E47">
        <f t="shared" si="1"/>
        <v>21188.805046714286</v>
      </c>
      <c r="F47">
        <f t="shared" si="2"/>
        <v>21189</v>
      </c>
      <c r="G47">
        <f t="shared" si="9"/>
        <v>-0.1801805041031912</v>
      </c>
      <c r="I47">
        <f>+G47</f>
        <v>-0.1801805041031912</v>
      </c>
      <c r="O47">
        <f t="shared" ca="1" si="13"/>
        <v>-0.18038819827231772</v>
      </c>
      <c r="P47">
        <f t="shared" si="6"/>
        <v>-0.17538217891855795</v>
      </c>
      <c r="Q47" s="2">
        <f t="shared" si="7"/>
        <v>33424.923999999999</v>
      </c>
      <c r="R47">
        <f t="shared" si="11"/>
        <v>2.3023924577485668E-5</v>
      </c>
      <c r="S47" s="6">
        <v>0.01</v>
      </c>
      <c r="T47">
        <f t="shared" si="12"/>
        <v>2.3023924577485668E-7</v>
      </c>
      <c r="AG47">
        <v>24803</v>
      </c>
      <c r="AH47">
        <v>-0.18530998269125121</v>
      </c>
    </row>
    <row r="48" spans="1:34">
      <c r="A48" s="76" t="s">
        <v>93</v>
      </c>
      <c r="B48" s="77"/>
      <c r="C48" s="14">
        <v>48443.455000000002</v>
      </c>
      <c r="D48" s="25"/>
      <c r="E48">
        <f t="shared" si="1"/>
        <v>21188.838588366794</v>
      </c>
      <c r="F48">
        <f t="shared" si="2"/>
        <v>21189</v>
      </c>
      <c r="I48" s="13">
        <v>-0.14918050410051364</v>
      </c>
      <c r="O48">
        <f t="shared" ca="1" si="13"/>
        <v>-0.18038819827231772</v>
      </c>
      <c r="P48">
        <f t="shared" si="6"/>
        <v>-0.17538217891855795</v>
      </c>
      <c r="Q48" s="2">
        <f t="shared" si="7"/>
        <v>33424.955000000002</v>
      </c>
      <c r="S48" s="6">
        <v>0.01</v>
      </c>
      <c r="T48">
        <f t="shared" si="12"/>
        <v>0</v>
      </c>
      <c r="AG48">
        <v>25067</v>
      </c>
      <c r="AH48">
        <v>-0.18507404532283545</v>
      </c>
    </row>
    <row r="49" spans="1:34">
      <c r="A49" s="76" t="s">
        <v>94</v>
      </c>
      <c r="B49" s="77"/>
      <c r="C49" s="14">
        <v>48443.455999999998</v>
      </c>
      <c r="D49" s="25"/>
      <c r="E49">
        <f t="shared" si="1"/>
        <v>21188.839670355581</v>
      </c>
      <c r="F49">
        <f t="shared" si="2"/>
        <v>21189</v>
      </c>
      <c r="I49" s="13">
        <v>-0.1481805041039479</v>
      </c>
      <c r="O49">
        <f t="shared" ca="1" si="13"/>
        <v>-0.18038819827231772</v>
      </c>
      <c r="P49">
        <f t="shared" si="6"/>
        <v>-0.17538217891855795</v>
      </c>
      <c r="Q49" s="2">
        <f t="shared" si="7"/>
        <v>33424.955999999998</v>
      </c>
      <c r="S49" s="6">
        <v>0.01</v>
      </c>
      <c r="T49">
        <f t="shared" si="12"/>
        <v>0</v>
      </c>
      <c r="AG49">
        <v>25095</v>
      </c>
      <c r="AH49">
        <v>-0.18419583984359633</v>
      </c>
    </row>
    <row r="50" spans="1:34">
      <c r="A50" s="76" t="s">
        <v>95</v>
      </c>
      <c r="B50" s="77"/>
      <c r="C50" s="14">
        <v>48833.434999999998</v>
      </c>
      <c r="D50" s="25"/>
      <c r="E50">
        <f t="shared" si="1"/>
        <v>21610.792576898271</v>
      </c>
      <c r="F50">
        <f t="shared" si="2"/>
        <v>21611</v>
      </c>
      <c r="G50">
        <f t="shared" ref="G50:G70" si="14">+C50-(C$7+F50*C$8)</f>
        <v>-0.1917054072546307</v>
      </c>
      <c r="I50">
        <f>+G50</f>
        <v>-0.1917054072546307</v>
      </c>
      <c r="O50">
        <f t="shared" ca="1" si="13"/>
        <v>-0.1806769830046584</v>
      </c>
      <c r="P50">
        <f t="shared" si="6"/>
        <v>-0.17677504719733506</v>
      </c>
      <c r="Q50" s="2">
        <f t="shared" si="7"/>
        <v>33814.934999999998</v>
      </c>
      <c r="R50">
        <f t="shared" ref="R50:R70" si="15">+(P50-G50)^2</f>
        <v>2.2291565144048919E-4</v>
      </c>
      <c r="S50" s="6">
        <v>0.01</v>
      </c>
      <c r="T50">
        <f t="shared" si="12"/>
        <v>2.2291565144048921E-6</v>
      </c>
      <c r="AG50">
        <v>25254</v>
      </c>
      <c r="AH50">
        <v>-0.1840106730160187</v>
      </c>
    </row>
    <row r="51" spans="1:34">
      <c r="A51" s="76" t="s">
        <v>96</v>
      </c>
      <c r="B51" s="77"/>
      <c r="C51" s="14">
        <v>48833.444000000003</v>
      </c>
      <c r="D51" s="25"/>
      <c r="E51">
        <f t="shared" si="1"/>
        <v>21610.802314797391</v>
      </c>
      <c r="F51">
        <f t="shared" si="2"/>
        <v>21611</v>
      </c>
      <c r="G51">
        <f t="shared" si="14"/>
        <v>-0.18270540724915918</v>
      </c>
      <c r="I51">
        <f>+G51</f>
        <v>-0.18270540724915918</v>
      </c>
      <c r="O51">
        <f t="shared" ca="1" si="13"/>
        <v>-0.1806769830046584</v>
      </c>
      <c r="P51">
        <f t="shared" si="6"/>
        <v>-0.17677504719733506</v>
      </c>
      <c r="Q51" s="2">
        <f t="shared" si="7"/>
        <v>33814.944000000003</v>
      </c>
      <c r="R51">
        <f t="shared" si="15"/>
        <v>3.5169170344271425E-5</v>
      </c>
      <c r="S51" s="6">
        <v>0.01</v>
      </c>
      <c r="T51">
        <f t="shared" si="12"/>
        <v>3.5169170344271424E-7</v>
      </c>
      <c r="AG51">
        <v>27177</v>
      </c>
      <c r="AH51">
        <v>-0.18514856104593491</v>
      </c>
    </row>
    <row r="52" spans="1:34">
      <c r="A52" s="76" t="s">
        <v>97</v>
      </c>
      <c r="B52" s="77"/>
      <c r="C52" s="14">
        <v>48833.45</v>
      </c>
      <c r="D52" s="25"/>
      <c r="E52">
        <f t="shared" si="1"/>
        <v>21610.808806730129</v>
      </c>
      <c r="F52">
        <f t="shared" si="2"/>
        <v>21611</v>
      </c>
      <c r="G52">
        <f t="shared" si="14"/>
        <v>-0.17670540725521278</v>
      </c>
      <c r="H52">
        <f>+G52</f>
        <v>-0.17670540725521278</v>
      </c>
      <c r="O52">
        <f t="shared" ca="1" si="13"/>
        <v>-0.1806769830046584</v>
      </c>
      <c r="P52">
        <f t="shared" si="6"/>
        <v>-0.17677504719733506</v>
      </c>
      <c r="Q52" s="2">
        <f t="shared" si="7"/>
        <v>33814.949999999997</v>
      </c>
      <c r="R52">
        <f t="shared" si="15"/>
        <v>4.8497215387944119E-9</v>
      </c>
      <c r="S52" s="6">
        <v>0.02</v>
      </c>
      <c r="T52">
        <f t="shared" si="12"/>
        <v>9.6994430775888245E-11</v>
      </c>
      <c r="U52" s="17" t="s">
        <v>110</v>
      </c>
      <c r="AG52">
        <v>27177</v>
      </c>
      <c r="AH52">
        <v>-0.18514856083493214</v>
      </c>
    </row>
    <row r="53" spans="1:34">
      <c r="A53" s="76" t="s">
        <v>93</v>
      </c>
      <c r="B53" s="77"/>
      <c r="C53" s="14">
        <v>48833.45</v>
      </c>
      <c r="D53" s="25"/>
      <c r="E53">
        <f t="shared" ref="E53:E84" si="16">+(C53-C$7)/C$8</f>
        <v>21610.808806730129</v>
      </c>
      <c r="F53">
        <f t="shared" ref="F53:F84" si="17">ROUND(2*E53,0)/2</f>
        <v>21611</v>
      </c>
      <c r="G53">
        <f t="shared" si="14"/>
        <v>-0.17670540725521278</v>
      </c>
      <c r="I53">
        <f>+G53</f>
        <v>-0.17670540725521278</v>
      </c>
      <c r="O53">
        <f t="shared" ca="1" si="13"/>
        <v>-0.1806769830046584</v>
      </c>
      <c r="P53">
        <f t="shared" ref="P53:P84" si="18">+D$11+D$12*F53+D$13*F53^2</f>
        <v>-0.17677504719733506</v>
      </c>
      <c r="Q53" s="2">
        <f t="shared" ref="Q53:Q84" si="19">+C53-15018.5</f>
        <v>33814.949999999997</v>
      </c>
      <c r="R53">
        <f t="shared" si="15"/>
        <v>4.8497215387944119E-9</v>
      </c>
      <c r="S53" s="6">
        <v>0.01</v>
      </c>
      <c r="T53">
        <f t="shared" ref="T53:T84" si="20">+S53*R53</f>
        <v>4.8497215387944123E-11</v>
      </c>
      <c r="U53" s="17" t="s">
        <v>110</v>
      </c>
    </row>
    <row r="54" spans="1:34">
      <c r="A54" s="76" t="s">
        <v>92</v>
      </c>
      <c r="B54" s="77"/>
      <c r="C54" s="14">
        <v>48833.451000000001</v>
      </c>
      <c r="D54" s="25"/>
      <c r="E54">
        <f t="shared" si="16"/>
        <v>21610.809888718923</v>
      </c>
      <c r="F54">
        <f t="shared" si="17"/>
        <v>21611</v>
      </c>
      <c r="G54">
        <f t="shared" si="14"/>
        <v>-0.17570540725137107</v>
      </c>
      <c r="I54">
        <f>+G54</f>
        <v>-0.17570540725137107</v>
      </c>
      <c r="O54">
        <f t="shared" ca="1" si="13"/>
        <v>-0.1806769830046584</v>
      </c>
      <c r="P54">
        <f t="shared" si="18"/>
        <v>-0.17677504719733506</v>
      </c>
      <c r="Q54" s="2">
        <f t="shared" si="19"/>
        <v>33814.951000000001</v>
      </c>
      <c r="R54">
        <f t="shared" si="15"/>
        <v>1.1441296140018366E-6</v>
      </c>
      <c r="S54" s="6">
        <v>0.01</v>
      </c>
      <c r="T54">
        <f t="shared" si="20"/>
        <v>1.1441296140018366E-8</v>
      </c>
    </row>
    <row r="55" spans="1:34">
      <c r="A55" s="76" t="s">
        <v>98</v>
      </c>
      <c r="B55" s="77"/>
      <c r="C55" s="14">
        <v>48833.453000000001</v>
      </c>
      <c r="D55" s="25"/>
      <c r="E55">
        <f t="shared" si="16"/>
        <v>21610.812052696503</v>
      </c>
      <c r="F55">
        <f t="shared" si="17"/>
        <v>21611</v>
      </c>
      <c r="G55">
        <f t="shared" si="14"/>
        <v>-0.17370540725096362</v>
      </c>
      <c r="I55">
        <f>+G55</f>
        <v>-0.17370540725096362</v>
      </c>
      <c r="O55">
        <f t="shared" ca="1" si="13"/>
        <v>-0.1806769830046584</v>
      </c>
      <c r="P55">
        <f t="shared" si="18"/>
        <v>-0.17677504719733506</v>
      </c>
      <c r="Q55" s="2">
        <f t="shared" si="19"/>
        <v>33814.953000000001</v>
      </c>
      <c r="R55">
        <f t="shared" si="15"/>
        <v>9.4226894003592488E-6</v>
      </c>
      <c r="S55" s="6">
        <v>0.01</v>
      </c>
      <c r="T55">
        <f t="shared" si="20"/>
        <v>9.4226894003592492E-8</v>
      </c>
    </row>
    <row r="56" spans="1:34">
      <c r="A56" s="76" t="s">
        <v>99</v>
      </c>
      <c r="B56" s="77"/>
      <c r="C56" s="14">
        <v>48833.455000000002</v>
      </c>
      <c r="D56" s="25"/>
      <c r="E56">
        <f t="shared" si="16"/>
        <v>21610.814216674084</v>
      </c>
      <c r="F56">
        <f t="shared" si="17"/>
        <v>21611</v>
      </c>
      <c r="G56">
        <f t="shared" si="14"/>
        <v>-0.17170540725055616</v>
      </c>
      <c r="I56">
        <f>+G56</f>
        <v>-0.17170540725055616</v>
      </c>
      <c r="O56">
        <f t="shared" ca="1" si="13"/>
        <v>-0.1806769830046584</v>
      </c>
      <c r="P56">
        <f t="shared" si="18"/>
        <v>-0.17677504719733506</v>
      </c>
      <c r="Q56" s="2">
        <f t="shared" si="19"/>
        <v>33814.955000000002</v>
      </c>
      <c r="R56">
        <f t="shared" si="15"/>
        <v>2.5701249189976288E-5</v>
      </c>
      <c r="S56" s="6">
        <v>0.01</v>
      </c>
      <c r="T56">
        <f t="shared" si="20"/>
        <v>2.570124918997629E-7</v>
      </c>
    </row>
    <row r="57" spans="1:34">
      <c r="A57" s="76" t="s">
        <v>100</v>
      </c>
      <c r="B57" s="77"/>
      <c r="C57" s="14">
        <v>48833.457999999999</v>
      </c>
      <c r="D57" s="25"/>
      <c r="E57">
        <f t="shared" si="16"/>
        <v>21610.817462640454</v>
      </c>
      <c r="F57">
        <f t="shared" si="17"/>
        <v>21611</v>
      </c>
      <c r="G57">
        <f t="shared" si="14"/>
        <v>-0.16870540725358296</v>
      </c>
      <c r="J57">
        <f>+G57</f>
        <v>-0.16870540725358296</v>
      </c>
      <c r="O57">
        <f t="shared" ca="1" si="13"/>
        <v>-0.1806769830046584</v>
      </c>
      <c r="P57">
        <f t="shared" si="18"/>
        <v>-0.17677504719733506</v>
      </c>
      <c r="Q57" s="2">
        <f t="shared" si="19"/>
        <v>33814.957999999999</v>
      </c>
      <c r="R57">
        <f t="shared" si="15"/>
        <v>6.5119088821799292E-5</v>
      </c>
      <c r="S57" s="6">
        <v>1</v>
      </c>
      <c r="T57">
        <f t="shared" si="20"/>
        <v>6.5119088821799292E-5</v>
      </c>
    </row>
    <row r="58" spans="1:34">
      <c r="A58" s="76" t="s">
        <v>101</v>
      </c>
      <c r="B58" s="77"/>
      <c r="C58" s="14">
        <v>48833.462</v>
      </c>
      <c r="D58" s="25"/>
      <c r="E58">
        <f t="shared" si="16"/>
        <v>21610.821790595615</v>
      </c>
      <c r="F58">
        <f t="shared" si="17"/>
        <v>21611</v>
      </c>
      <c r="G58">
        <f t="shared" si="14"/>
        <v>-0.16470540725276805</v>
      </c>
      <c r="I58">
        <f>+G58</f>
        <v>-0.16470540725276805</v>
      </c>
      <c r="O58">
        <f t="shared" ca="1" si="13"/>
        <v>-0.1806769830046584</v>
      </c>
      <c r="P58">
        <f t="shared" si="18"/>
        <v>-0.17677504719733506</v>
      </c>
      <c r="Q58" s="2">
        <f t="shared" si="19"/>
        <v>33814.962</v>
      </c>
      <c r="R58">
        <f t="shared" si="15"/>
        <v>1.4567620839148733E-4</v>
      </c>
      <c r="S58" s="6">
        <v>0.01</v>
      </c>
      <c r="T58">
        <f t="shared" si="20"/>
        <v>1.4567620839148733E-6</v>
      </c>
    </row>
    <row r="59" spans="1:34">
      <c r="A59" s="76" t="s">
        <v>101</v>
      </c>
      <c r="B59" s="77"/>
      <c r="C59" s="14">
        <v>48893.523000000001</v>
      </c>
      <c r="D59" s="25"/>
      <c r="E59">
        <f t="shared" si="16"/>
        <v>21675.807119343732</v>
      </c>
      <c r="F59">
        <f t="shared" si="17"/>
        <v>21676</v>
      </c>
      <c r="G59">
        <f t="shared" si="14"/>
        <v>-0.17826493024767842</v>
      </c>
      <c r="I59">
        <f>+G59</f>
        <v>-0.17826493024767842</v>
      </c>
      <c r="O59">
        <f t="shared" ca="1" si="13"/>
        <v>-0.18072146406532699</v>
      </c>
      <c r="P59">
        <f t="shared" si="18"/>
        <v>-0.17698248087182472</v>
      </c>
      <c r="Q59" s="2">
        <f t="shared" si="19"/>
        <v>33875.023000000001</v>
      </c>
      <c r="R59">
        <f t="shared" si="15"/>
        <v>1.6446764016275455E-6</v>
      </c>
      <c r="S59" s="6">
        <v>0.01</v>
      </c>
      <c r="T59">
        <f t="shared" si="20"/>
        <v>1.6446764016275456E-8</v>
      </c>
    </row>
    <row r="60" spans="1:34">
      <c r="A60" s="77" t="s">
        <v>80</v>
      </c>
      <c r="B60" s="77"/>
      <c r="C60" s="79">
        <v>49503.5052</v>
      </c>
      <c r="D60" s="25"/>
      <c r="E60">
        <f t="shared" si="16"/>
        <v>22335.801022167481</v>
      </c>
      <c r="F60">
        <f t="shared" si="17"/>
        <v>22336</v>
      </c>
      <c r="G60">
        <f t="shared" si="14"/>
        <v>-0.18390008682035841</v>
      </c>
      <c r="J60">
        <f>+G60</f>
        <v>-0.18390008682035841</v>
      </c>
      <c r="O60">
        <f t="shared" ca="1" si="13"/>
        <v>-0.18117311791211571</v>
      </c>
      <c r="P60">
        <f t="shared" si="18"/>
        <v>-0.1789812906033863</v>
      </c>
      <c r="Q60" s="2">
        <f t="shared" si="19"/>
        <v>34485.0052</v>
      </c>
      <c r="R60">
        <f t="shared" si="15"/>
        <v>2.4194556224099141E-5</v>
      </c>
      <c r="S60" s="6">
        <v>1</v>
      </c>
      <c r="T60">
        <f t="shared" si="20"/>
        <v>2.4194556224099141E-5</v>
      </c>
    </row>
    <row r="61" spans="1:34">
      <c r="A61" s="77" t="s">
        <v>80</v>
      </c>
      <c r="B61" s="77"/>
      <c r="C61" s="79">
        <v>49515.520400000001</v>
      </c>
      <c r="D61" s="25"/>
      <c r="E61">
        <f t="shared" si="16"/>
        <v>22348.801333883475</v>
      </c>
      <c r="F61">
        <f t="shared" si="17"/>
        <v>22349</v>
      </c>
      <c r="G61">
        <f t="shared" si="14"/>
        <v>-0.18361199141509132</v>
      </c>
      <c r="J61">
        <f>+G61</f>
        <v>-0.18361199141509132</v>
      </c>
      <c r="O61">
        <f t="shared" ca="1" si="13"/>
        <v>-0.18118201412424945</v>
      </c>
      <c r="P61">
        <f t="shared" si="18"/>
        <v>-0.17901869664341646</v>
      </c>
      <c r="Q61" s="2">
        <f t="shared" si="19"/>
        <v>34497.020400000001</v>
      </c>
      <c r="R61">
        <f t="shared" si="15"/>
        <v>2.1098356859495611E-5</v>
      </c>
      <c r="S61" s="6">
        <v>1</v>
      </c>
      <c r="T61">
        <f t="shared" si="20"/>
        <v>2.1098356859495611E-5</v>
      </c>
    </row>
    <row r="62" spans="1:34">
      <c r="A62" s="77" t="s">
        <v>80</v>
      </c>
      <c r="B62" s="77"/>
      <c r="C62" s="79">
        <v>49527.536699999997</v>
      </c>
      <c r="D62" s="25"/>
      <c r="E62">
        <f t="shared" si="16"/>
        <v>22361.802835787137</v>
      </c>
      <c r="F62">
        <f t="shared" si="17"/>
        <v>22362</v>
      </c>
      <c r="G62">
        <f t="shared" si="14"/>
        <v>-0.18222389602306066</v>
      </c>
      <c r="J62">
        <f>+G62</f>
        <v>-0.18222389602306066</v>
      </c>
      <c r="O62">
        <f t="shared" ca="1" si="13"/>
        <v>-0.18119091033638315</v>
      </c>
      <c r="P62">
        <f t="shared" si="18"/>
        <v>-0.17905602679069521</v>
      </c>
      <c r="Q62" s="2">
        <f t="shared" si="19"/>
        <v>34509.036699999997</v>
      </c>
      <c r="R62">
        <f t="shared" si="15"/>
        <v>1.0035395473367666E-5</v>
      </c>
      <c r="S62" s="6">
        <v>1</v>
      </c>
      <c r="T62">
        <f t="shared" si="20"/>
        <v>1.0035395473367666E-5</v>
      </c>
    </row>
    <row r="63" spans="1:34">
      <c r="A63" s="77" t="s">
        <v>78</v>
      </c>
      <c r="B63" s="77"/>
      <c r="C63" s="79">
        <v>50601.48</v>
      </c>
      <c r="D63" s="25">
        <v>8.0000000000000002E-3</v>
      </c>
      <c r="E63">
        <f t="shared" si="16"/>
        <v>23523.797448053563</v>
      </c>
      <c r="F63">
        <f t="shared" si="17"/>
        <v>23524</v>
      </c>
      <c r="G63">
        <f t="shared" si="14"/>
        <v>-0.18720336865953868</v>
      </c>
      <c r="I63">
        <f>+G63</f>
        <v>-0.18720336865953868</v>
      </c>
      <c r="O63">
        <f t="shared" ca="1" si="13"/>
        <v>-0.18198609483633543</v>
      </c>
      <c r="P63">
        <f t="shared" si="18"/>
        <v>-0.18208619910240534</v>
      </c>
      <c r="Q63" s="2">
        <f t="shared" si="19"/>
        <v>35582.980000000003</v>
      </c>
      <c r="R63">
        <f t="shared" si="15"/>
        <v>2.6185424276452266E-5</v>
      </c>
      <c r="S63" s="6">
        <v>0.01</v>
      </c>
      <c r="T63">
        <f t="shared" si="20"/>
        <v>2.6185424276452269E-7</v>
      </c>
    </row>
    <row r="64" spans="1:34">
      <c r="A64" s="77" t="s">
        <v>79</v>
      </c>
      <c r="B64" s="77"/>
      <c r="C64" s="78">
        <v>51016.460200000001</v>
      </c>
      <c r="D64" s="25">
        <v>3.0999999999999999E-3</v>
      </c>
      <c r="E64">
        <f t="shared" si="16"/>
        <v>23972.801372746086</v>
      </c>
      <c r="F64">
        <f t="shared" si="17"/>
        <v>23973</v>
      </c>
      <c r="G64">
        <f t="shared" si="14"/>
        <v>-0.18357607366488082</v>
      </c>
      <c r="K64">
        <f>+G64</f>
        <v>-0.18357607366488082</v>
      </c>
      <c r="O64">
        <f t="shared" ca="1" si="13"/>
        <v>-0.18229335631695381</v>
      </c>
      <c r="P64">
        <f t="shared" si="18"/>
        <v>-0.18309465127404229</v>
      </c>
      <c r="Q64" s="2">
        <f t="shared" si="19"/>
        <v>35997.960200000001</v>
      </c>
      <c r="R64">
        <f t="shared" si="15"/>
        <v>2.317675184006934E-7</v>
      </c>
      <c r="S64" s="6">
        <v>1</v>
      </c>
      <c r="T64">
        <f t="shared" si="20"/>
        <v>2.317675184006934E-7</v>
      </c>
    </row>
    <row r="65" spans="1:20">
      <c r="A65" s="76" t="s">
        <v>102</v>
      </c>
      <c r="B65" s="77"/>
      <c r="C65" s="14">
        <v>51016.460200000001</v>
      </c>
      <c r="D65" s="25"/>
      <c r="E65">
        <f t="shared" si="16"/>
        <v>23972.801372746086</v>
      </c>
      <c r="F65">
        <f t="shared" si="17"/>
        <v>23973</v>
      </c>
      <c r="G65">
        <f t="shared" si="14"/>
        <v>-0.18357607366488082</v>
      </c>
      <c r="J65">
        <f>+G65</f>
        <v>-0.18357607366488082</v>
      </c>
      <c r="O65">
        <f t="shared" ca="1" si="13"/>
        <v>-0.18229335631695381</v>
      </c>
      <c r="P65">
        <f t="shared" si="18"/>
        <v>-0.18309465127404229</v>
      </c>
      <c r="Q65" s="2">
        <f t="shared" si="19"/>
        <v>35997.960200000001</v>
      </c>
      <c r="R65">
        <f t="shared" si="15"/>
        <v>2.317675184006934E-7</v>
      </c>
      <c r="S65" s="6">
        <v>1</v>
      </c>
      <c r="T65">
        <f t="shared" si="20"/>
        <v>2.317675184006934E-7</v>
      </c>
    </row>
    <row r="66" spans="1:20">
      <c r="A66" s="76" t="s">
        <v>103</v>
      </c>
      <c r="B66" s="77"/>
      <c r="C66" s="14">
        <v>51016.461600000002</v>
      </c>
      <c r="D66" s="25"/>
      <c r="E66">
        <f t="shared" si="16"/>
        <v>23972.802887530393</v>
      </c>
      <c r="F66">
        <f t="shared" si="17"/>
        <v>23973</v>
      </c>
      <c r="G66">
        <f t="shared" si="14"/>
        <v>-0.18217607366386801</v>
      </c>
      <c r="J66">
        <f>+G66</f>
        <v>-0.18217607366386801</v>
      </c>
      <c r="O66">
        <f t="shared" ca="1" si="13"/>
        <v>-0.18229335631695381</v>
      </c>
      <c r="P66">
        <f t="shared" si="18"/>
        <v>-0.18309465127404229</v>
      </c>
      <c r="Q66" s="2">
        <f t="shared" si="19"/>
        <v>35997.961600000002</v>
      </c>
      <c r="R66">
        <f t="shared" si="15"/>
        <v>8.4378482591348415E-7</v>
      </c>
      <c r="S66" s="6">
        <v>1</v>
      </c>
      <c r="T66">
        <f t="shared" si="20"/>
        <v>8.4378482591348415E-7</v>
      </c>
    </row>
    <row r="67" spans="1:20">
      <c r="A67" s="76" t="s">
        <v>104</v>
      </c>
      <c r="B67" s="77"/>
      <c r="C67" s="14">
        <v>51016.463000000003</v>
      </c>
      <c r="D67" s="25"/>
      <c r="E67">
        <f t="shared" si="16"/>
        <v>23972.804402314701</v>
      </c>
      <c r="F67">
        <f t="shared" si="17"/>
        <v>23973</v>
      </c>
      <c r="G67">
        <f t="shared" si="14"/>
        <v>-0.1807760736628552</v>
      </c>
      <c r="J67">
        <f>+G67</f>
        <v>-0.1807760736628552</v>
      </c>
      <c r="O67">
        <f t="shared" ca="1" si="13"/>
        <v>-0.18229335631695381</v>
      </c>
      <c r="P67">
        <f t="shared" si="18"/>
        <v>-0.18309465127404229</v>
      </c>
      <c r="Q67" s="2">
        <f t="shared" si="19"/>
        <v>35997.963000000003</v>
      </c>
      <c r="R67">
        <f t="shared" si="15"/>
        <v>5.3758021390980293E-6</v>
      </c>
      <c r="S67" s="6">
        <v>1</v>
      </c>
      <c r="T67">
        <f t="shared" si="20"/>
        <v>5.3758021390980293E-6</v>
      </c>
    </row>
    <row r="68" spans="1:20">
      <c r="A68" s="76" t="s">
        <v>105</v>
      </c>
      <c r="B68" s="77"/>
      <c r="C68" s="14">
        <v>51016.463000000003</v>
      </c>
      <c r="D68" s="25"/>
      <c r="E68">
        <f t="shared" si="16"/>
        <v>23972.804402314701</v>
      </c>
      <c r="F68">
        <f t="shared" si="17"/>
        <v>23973</v>
      </c>
      <c r="G68">
        <f t="shared" si="14"/>
        <v>-0.1807760736628552</v>
      </c>
      <c r="I68">
        <f>+G68</f>
        <v>-0.1807760736628552</v>
      </c>
      <c r="O68">
        <f t="shared" ref="O68:O98" ca="1" si="21">+C$11+C$12*F68</f>
        <v>-0.18229335631695381</v>
      </c>
      <c r="P68">
        <f t="shared" si="18"/>
        <v>-0.18309465127404229</v>
      </c>
      <c r="Q68" s="2">
        <f t="shared" si="19"/>
        <v>35997.963000000003</v>
      </c>
      <c r="R68">
        <f t="shared" si="15"/>
        <v>5.3758021390980293E-6</v>
      </c>
      <c r="S68" s="6">
        <v>0.01</v>
      </c>
      <c r="T68">
        <f t="shared" si="20"/>
        <v>5.3758021390980291E-8</v>
      </c>
    </row>
    <row r="69" spans="1:20">
      <c r="A69" s="76" t="s">
        <v>106</v>
      </c>
      <c r="B69" s="77"/>
      <c r="C69" s="14">
        <v>51016.465799999998</v>
      </c>
      <c r="D69" s="25"/>
      <c r="E69">
        <f t="shared" si="16"/>
        <v>23972.80743188331</v>
      </c>
      <c r="F69">
        <f t="shared" si="17"/>
        <v>23973</v>
      </c>
      <c r="G69">
        <f t="shared" si="14"/>
        <v>-0.17797607366810553</v>
      </c>
      <c r="J69">
        <f>+G69</f>
        <v>-0.17797607366810553</v>
      </c>
      <c r="O69">
        <f t="shared" ca="1" si="21"/>
        <v>-0.18229335631695381</v>
      </c>
      <c r="P69">
        <f t="shared" si="18"/>
        <v>-0.18309465127404229</v>
      </c>
      <c r="Q69" s="2">
        <f t="shared" si="19"/>
        <v>35997.965799999998</v>
      </c>
      <c r="R69">
        <f t="shared" si="15"/>
        <v>2.6199836707997274E-5</v>
      </c>
      <c r="S69" s="6">
        <v>1</v>
      </c>
      <c r="T69">
        <f t="shared" si="20"/>
        <v>2.6199836707997274E-5</v>
      </c>
    </row>
    <row r="70" spans="1:20">
      <c r="A70" s="94" t="s">
        <v>378</v>
      </c>
      <c r="B70" s="95" t="s">
        <v>113</v>
      </c>
      <c r="C70" s="94">
        <v>51016.466</v>
      </c>
      <c r="D70" s="94" t="s">
        <v>123</v>
      </c>
      <c r="E70">
        <f t="shared" si="16"/>
        <v>23972.807648281068</v>
      </c>
      <c r="F70">
        <f t="shared" si="17"/>
        <v>23973</v>
      </c>
      <c r="G70">
        <f t="shared" si="14"/>
        <v>-0.177776073665882</v>
      </c>
      <c r="I70">
        <f>+G70</f>
        <v>-0.177776073665882</v>
      </c>
      <c r="O70">
        <f t="shared" ca="1" si="21"/>
        <v>-0.18229335631695381</v>
      </c>
      <c r="P70">
        <f t="shared" si="18"/>
        <v>-0.18309465127404229</v>
      </c>
      <c r="Q70" s="2">
        <f t="shared" si="19"/>
        <v>35997.966</v>
      </c>
      <c r="R70">
        <f t="shared" si="15"/>
        <v>2.8287267774024039E-5</v>
      </c>
      <c r="S70" s="6">
        <v>0.01</v>
      </c>
      <c r="T70">
        <f t="shared" si="20"/>
        <v>2.8287267774024042E-7</v>
      </c>
    </row>
    <row r="71" spans="1:20">
      <c r="A71" s="14" t="s">
        <v>122</v>
      </c>
      <c r="B71" s="80" t="s">
        <v>113</v>
      </c>
      <c r="C71" s="14">
        <v>51016.466500000002</v>
      </c>
      <c r="D71" s="34" t="s">
        <v>123</v>
      </c>
      <c r="E71">
        <f t="shared" si="16"/>
        <v>23972.808189275467</v>
      </c>
      <c r="F71">
        <f t="shared" si="17"/>
        <v>23973</v>
      </c>
      <c r="J71" s="13">
        <v>-0.17727607366396114</v>
      </c>
      <c r="O71">
        <f t="shared" ca="1" si="21"/>
        <v>-0.18229335631695381</v>
      </c>
      <c r="P71">
        <f t="shared" si="18"/>
        <v>-0.18309465127404229</v>
      </c>
      <c r="Q71" s="2">
        <f t="shared" si="19"/>
        <v>35997.966500000002</v>
      </c>
      <c r="S71" s="6"/>
      <c r="T71">
        <f t="shared" si="20"/>
        <v>0</v>
      </c>
    </row>
    <row r="72" spans="1:20">
      <c r="A72" s="76" t="s">
        <v>107</v>
      </c>
      <c r="B72" s="77"/>
      <c r="C72" s="14">
        <v>51016.467100000002</v>
      </c>
      <c r="D72" s="25"/>
      <c r="E72">
        <f t="shared" si="16"/>
        <v>23972.80883846874</v>
      </c>
      <c r="F72">
        <f t="shared" si="17"/>
        <v>23973</v>
      </c>
      <c r="G72">
        <f t="shared" ref="G72:G98" si="22">+C72-(C$7+F72*C$8)</f>
        <v>-0.1766760736645665</v>
      </c>
      <c r="J72">
        <f>+G72</f>
        <v>-0.1766760736645665</v>
      </c>
      <c r="O72">
        <f t="shared" ca="1" si="21"/>
        <v>-0.18229335631695381</v>
      </c>
      <c r="P72">
        <f t="shared" si="18"/>
        <v>-0.18309465127404229</v>
      </c>
      <c r="Q72" s="2">
        <f t="shared" si="19"/>
        <v>35997.967100000002</v>
      </c>
      <c r="R72">
        <f t="shared" ref="R72:R98" si="23">+(P72-G72)^2</f>
        <v>4.1198138528863871E-5</v>
      </c>
      <c r="S72" s="6">
        <v>1</v>
      </c>
      <c r="T72">
        <f t="shared" si="20"/>
        <v>4.1198138528863871E-5</v>
      </c>
    </row>
    <row r="73" spans="1:20">
      <c r="A73" s="76" t="s">
        <v>108</v>
      </c>
      <c r="B73" s="77"/>
      <c r="C73" s="14">
        <v>51016.4683</v>
      </c>
      <c r="D73" s="25"/>
      <c r="E73">
        <f t="shared" si="16"/>
        <v>23972.810136855289</v>
      </c>
      <c r="F73">
        <f t="shared" si="17"/>
        <v>23973</v>
      </c>
      <c r="G73">
        <f t="shared" si="22"/>
        <v>-0.17547607366577722</v>
      </c>
      <c r="J73">
        <f>+G73</f>
        <v>-0.17547607366577722</v>
      </c>
      <c r="O73">
        <f t="shared" ca="1" si="21"/>
        <v>-0.18229335631695381</v>
      </c>
      <c r="P73">
        <f t="shared" si="18"/>
        <v>-0.18309465127404229</v>
      </c>
      <c r="Q73" s="2">
        <f t="shared" si="19"/>
        <v>35997.9683</v>
      </c>
      <c r="R73">
        <f t="shared" si="23"/>
        <v>5.8042724773157835E-5</v>
      </c>
      <c r="S73" s="6">
        <v>1</v>
      </c>
      <c r="T73">
        <f t="shared" si="20"/>
        <v>5.8042724773157835E-5</v>
      </c>
    </row>
    <row r="74" spans="1:20">
      <c r="A74" s="76" t="s">
        <v>109</v>
      </c>
      <c r="B74" s="77"/>
      <c r="C74" s="78">
        <v>51414.807146636347</v>
      </c>
      <c r="D74" s="25"/>
      <c r="E74">
        <f t="shared" si="16"/>
        <v>24403.808303749065</v>
      </c>
      <c r="F74">
        <f t="shared" si="17"/>
        <v>24404</v>
      </c>
      <c r="G74">
        <f t="shared" si="22"/>
        <v>-0.17717027441540267</v>
      </c>
      <c r="J74">
        <f>+G74</f>
        <v>-0.17717027441540267</v>
      </c>
      <c r="O74">
        <f t="shared" ca="1" si="21"/>
        <v>-0.18258829996538709</v>
      </c>
      <c r="P74">
        <f t="shared" si="18"/>
        <v>-0.18397751397229217</v>
      </c>
      <c r="Q74" s="2">
        <f t="shared" si="19"/>
        <v>36396.307146636347</v>
      </c>
      <c r="R74">
        <f t="shared" si="23"/>
        <v>4.633851038488115E-5</v>
      </c>
      <c r="S74" s="6">
        <v>1</v>
      </c>
      <c r="T74">
        <f t="shared" si="20"/>
        <v>4.633851038488115E-5</v>
      </c>
    </row>
    <row r="75" spans="1:20">
      <c r="A75" s="34" t="s">
        <v>122</v>
      </c>
      <c r="B75" s="35" t="s">
        <v>113</v>
      </c>
      <c r="C75" s="34">
        <v>51699.4617</v>
      </c>
      <c r="D75" s="34" t="s">
        <v>124</v>
      </c>
      <c r="E75">
        <f t="shared" si="16"/>
        <v>24711.801339662292</v>
      </c>
      <c r="F75">
        <f t="shared" si="17"/>
        <v>24712</v>
      </c>
      <c r="G75">
        <f t="shared" si="22"/>
        <v>-0.18360665049840463</v>
      </c>
      <c r="K75">
        <f>+G75</f>
        <v>-0.18360665049840463</v>
      </c>
      <c r="O75">
        <f t="shared" ca="1" si="21"/>
        <v>-0.18279907176055515</v>
      </c>
      <c r="P75">
        <f t="shared" si="18"/>
        <v>-0.18455731600712058</v>
      </c>
      <c r="Q75" s="2">
        <f t="shared" si="19"/>
        <v>36680.9617</v>
      </c>
      <c r="R75">
        <f t="shared" si="23"/>
        <v>9.0376490946215156E-7</v>
      </c>
      <c r="S75" s="6">
        <v>1</v>
      </c>
      <c r="T75">
        <f t="shared" si="20"/>
        <v>9.0376490946215156E-7</v>
      </c>
    </row>
    <row r="76" spans="1:20">
      <c r="A76" s="34" t="s">
        <v>122</v>
      </c>
      <c r="B76" s="35" t="s">
        <v>113</v>
      </c>
      <c r="C76" s="34">
        <v>51783.564380000003</v>
      </c>
      <c r="D76" s="34">
        <v>1.9E-3</v>
      </c>
      <c r="E76">
        <f t="shared" si="16"/>
        <v>24802.799496675954</v>
      </c>
      <c r="F76">
        <f t="shared" si="17"/>
        <v>24803</v>
      </c>
      <c r="G76">
        <f t="shared" si="22"/>
        <v>-0.18530998269125121</v>
      </c>
      <c r="K76">
        <f>+G76</f>
        <v>-0.18530998269125121</v>
      </c>
      <c r="O76">
        <f t="shared" ca="1" si="21"/>
        <v>-0.18286134524549116</v>
      </c>
      <c r="P76">
        <f t="shared" si="18"/>
        <v>-0.18472046852089485</v>
      </c>
      <c r="Q76" s="2">
        <f t="shared" si="19"/>
        <v>36765.064380000003</v>
      </c>
      <c r="R76">
        <f t="shared" si="23"/>
        <v>3.4752695705093957E-7</v>
      </c>
      <c r="S76" s="6">
        <v>1</v>
      </c>
      <c r="T76">
        <f t="shared" si="20"/>
        <v>3.4752695705093957E-7</v>
      </c>
    </row>
    <row r="77" spans="1:20">
      <c r="A77" s="34" t="s">
        <v>122</v>
      </c>
      <c r="B77" s="35" t="s">
        <v>113</v>
      </c>
      <c r="C77" s="34">
        <v>52027.55975</v>
      </c>
      <c r="D77" s="34">
        <v>1.6999999999999999E-3</v>
      </c>
      <c r="E77">
        <f t="shared" si="16"/>
        <v>25066.79975195754</v>
      </c>
      <c r="F77">
        <f t="shared" si="17"/>
        <v>25067</v>
      </c>
      <c r="G77">
        <f t="shared" si="22"/>
        <v>-0.18507404532283545</v>
      </c>
      <c r="K77">
        <f>+G77</f>
        <v>-0.18507404532283545</v>
      </c>
      <c r="O77">
        <f t="shared" ca="1" si="21"/>
        <v>-0.18304200678420665</v>
      </c>
      <c r="P77">
        <f t="shared" si="18"/>
        <v>-0.18517274670089029</v>
      </c>
      <c r="Q77" s="2">
        <f t="shared" si="19"/>
        <v>37009.05975</v>
      </c>
      <c r="R77">
        <f t="shared" si="23"/>
        <v>9.7419620299252455E-9</v>
      </c>
      <c r="S77" s="6">
        <v>1</v>
      </c>
      <c r="T77">
        <f t="shared" si="20"/>
        <v>9.7419620299252455E-9</v>
      </c>
    </row>
    <row r="78" spans="1:20">
      <c r="A78" s="34" t="s">
        <v>122</v>
      </c>
      <c r="B78" s="35" t="s">
        <v>113</v>
      </c>
      <c r="C78" s="34">
        <v>52053.438900000001</v>
      </c>
      <c r="D78" s="34" t="s">
        <v>124</v>
      </c>
      <c r="E78">
        <f t="shared" si="16"/>
        <v>25094.800702166027</v>
      </c>
      <c r="F78">
        <f t="shared" si="17"/>
        <v>25095</v>
      </c>
      <c r="G78">
        <f t="shared" si="22"/>
        <v>-0.18419583984359633</v>
      </c>
      <c r="K78">
        <f>+G78</f>
        <v>-0.18419583984359633</v>
      </c>
      <c r="O78">
        <f t="shared" ca="1" si="21"/>
        <v>-0.18306116785649468</v>
      </c>
      <c r="P78">
        <f t="shared" si="18"/>
        <v>-0.18521887980250806</v>
      </c>
      <c r="Q78" s="2">
        <f t="shared" si="19"/>
        <v>37034.938900000001</v>
      </c>
      <c r="R78">
        <f t="shared" si="23"/>
        <v>1.0466107575301166E-6</v>
      </c>
      <c r="S78" s="6">
        <v>1</v>
      </c>
      <c r="T78">
        <f t="shared" si="20"/>
        <v>1.0466107575301166E-6</v>
      </c>
    </row>
    <row r="79" spans="1:20">
      <c r="A79" s="14" t="s">
        <v>81</v>
      </c>
      <c r="B79" s="15"/>
      <c r="C79" s="25">
        <v>52200.390700000004</v>
      </c>
      <c r="D79" s="25">
        <v>2.0000000000000001E-4</v>
      </c>
      <c r="E79">
        <f t="shared" si="16"/>
        <v>25253.800902514457</v>
      </c>
      <c r="F79">
        <f t="shared" si="17"/>
        <v>25254</v>
      </c>
      <c r="G79">
        <f t="shared" si="22"/>
        <v>-0.1840106730160187</v>
      </c>
      <c r="J79">
        <f>+G79</f>
        <v>-0.1840106730160187</v>
      </c>
      <c r="O79">
        <f t="shared" ca="1" si="21"/>
        <v>-0.18316997537413013</v>
      </c>
      <c r="P79">
        <f t="shared" si="18"/>
        <v>-0.18547417382301884</v>
      </c>
      <c r="Q79" s="2">
        <f t="shared" si="19"/>
        <v>37181.890700000004</v>
      </c>
      <c r="R79">
        <f t="shared" si="23"/>
        <v>2.1418346120900605E-6</v>
      </c>
      <c r="S79" s="6">
        <v>1</v>
      </c>
      <c r="T79">
        <f t="shared" si="20"/>
        <v>2.1418346120900605E-6</v>
      </c>
    </row>
    <row r="80" spans="1:20">
      <c r="A80" s="94" t="s">
        <v>378</v>
      </c>
      <c r="B80" s="95" t="s">
        <v>113</v>
      </c>
      <c r="C80" s="94">
        <v>52492.44</v>
      </c>
      <c r="D80" s="94" t="s">
        <v>123</v>
      </c>
      <c r="E80">
        <f t="shared" si="16"/>
        <v>25569.79497139703</v>
      </c>
      <c r="F80">
        <f t="shared" si="17"/>
        <v>25570</v>
      </c>
      <c r="G80">
        <f t="shared" si="22"/>
        <v>-0.18949235404579667</v>
      </c>
      <c r="I80">
        <f t="shared" ref="I80:I86" si="24">+G80</f>
        <v>-0.18949235404579667</v>
      </c>
      <c r="O80">
        <f t="shared" ca="1" si="21"/>
        <v>-0.1833862217613805</v>
      </c>
      <c r="P80">
        <f t="shared" si="18"/>
        <v>-0.18594784794987104</v>
      </c>
      <c r="Q80" s="2">
        <f t="shared" si="19"/>
        <v>37473.94</v>
      </c>
      <c r="R80">
        <f t="shared" si="23"/>
        <v>1.2563523464053962E-5</v>
      </c>
      <c r="S80" s="6">
        <v>0.01</v>
      </c>
      <c r="T80">
        <f t="shared" si="20"/>
        <v>1.2563523464053963E-7</v>
      </c>
    </row>
    <row r="81" spans="1:20">
      <c r="A81" s="94" t="s">
        <v>378</v>
      </c>
      <c r="B81" s="95" t="s">
        <v>113</v>
      </c>
      <c r="C81" s="94">
        <v>52492.442000000003</v>
      </c>
      <c r="D81" s="94" t="s">
        <v>123</v>
      </c>
      <c r="E81">
        <f t="shared" si="16"/>
        <v>25569.797135374611</v>
      </c>
      <c r="F81">
        <f t="shared" si="17"/>
        <v>25570</v>
      </c>
      <c r="G81">
        <f t="shared" si="22"/>
        <v>-0.18749235404538922</v>
      </c>
      <c r="I81">
        <f t="shared" si="24"/>
        <v>-0.18749235404538922</v>
      </c>
      <c r="O81">
        <f t="shared" ca="1" si="21"/>
        <v>-0.1833862217613805</v>
      </c>
      <c r="P81">
        <f t="shared" si="18"/>
        <v>-0.18594784794987104</v>
      </c>
      <c r="Q81" s="2">
        <f t="shared" si="19"/>
        <v>37473.942000000003</v>
      </c>
      <c r="R81">
        <f t="shared" si="23"/>
        <v>2.3854990790928064E-6</v>
      </c>
      <c r="S81" s="6">
        <v>0.01</v>
      </c>
      <c r="T81">
        <f t="shared" si="20"/>
        <v>2.3854990790928067E-8</v>
      </c>
    </row>
    <row r="82" spans="1:20">
      <c r="A82" s="94" t="s">
        <v>378</v>
      </c>
      <c r="B82" s="95" t="s">
        <v>113</v>
      </c>
      <c r="C82" s="94">
        <v>52492.445</v>
      </c>
      <c r="D82" s="94" t="s">
        <v>123</v>
      </c>
      <c r="E82">
        <f t="shared" si="16"/>
        <v>25569.800381340981</v>
      </c>
      <c r="F82">
        <f t="shared" si="17"/>
        <v>25570</v>
      </c>
      <c r="G82">
        <f t="shared" si="22"/>
        <v>-0.18449235404841602</v>
      </c>
      <c r="I82">
        <f t="shared" si="24"/>
        <v>-0.18449235404841602</v>
      </c>
      <c r="O82">
        <f t="shared" ca="1" si="21"/>
        <v>-0.1833862217613805</v>
      </c>
      <c r="P82">
        <f t="shared" si="18"/>
        <v>-0.18594784794987104</v>
      </c>
      <c r="Q82" s="2">
        <f t="shared" si="19"/>
        <v>37473.945</v>
      </c>
      <c r="R82">
        <f t="shared" si="23"/>
        <v>2.1184624971727667E-6</v>
      </c>
      <c r="S82" s="6">
        <v>0.01</v>
      </c>
      <c r="T82">
        <f t="shared" si="20"/>
        <v>2.1184624971727668E-8</v>
      </c>
    </row>
    <row r="83" spans="1:20">
      <c r="A83" s="94" t="s">
        <v>378</v>
      </c>
      <c r="B83" s="95" t="s">
        <v>113</v>
      </c>
      <c r="C83" s="94">
        <v>52492.447</v>
      </c>
      <c r="D83" s="94" t="s">
        <v>123</v>
      </c>
      <c r="E83">
        <f t="shared" si="16"/>
        <v>25569.802545318562</v>
      </c>
      <c r="F83">
        <f t="shared" si="17"/>
        <v>25570</v>
      </c>
      <c r="G83">
        <f t="shared" si="22"/>
        <v>-0.18249235404800856</v>
      </c>
      <c r="I83">
        <f t="shared" si="24"/>
        <v>-0.18249235404800856</v>
      </c>
      <c r="O83">
        <f t="shared" ca="1" si="21"/>
        <v>-0.1833862217613805</v>
      </c>
      <c r="P83">
        <f t="shared" si="18"/>
        <v>-0.18594784794987104</v>
      </c>
      <c r="Q83" s="2">
        <f t="shared" si="19"/>
        <v>37473.947</v>
      </c>
      <c r="R83">
        <f t="shared" si="23"/>
        <v>1.194043810580877E-5</v>
      </c>
      <c r="S83" s="6">
        <v>0.01</v>
      </c>
      <c r="T83">
        <f t="shared" si="20"/>
        <v>1.194043810580877E-7</v>
      </c>
    </row>
    <row r="84" spans="1:20">
      <c r="A84" s="94" t="s">
        <v>378</v>
      </c>
      <c r="B84" s="95" t="s">
        <v>113</v>
      </c>
      <c r="C84" s="94">
        <v>52492.447</v>
      </c>
      <c r="D84" s="94" t="s">
        <v>123</v>
      </c>
      <c r="E84">
        <f t="shared" si="16"/>
        <v>25569.802545318562</v>
      </c>
      <c r="F84">
        <f t="shared" si="17"/>
        <v>25570</v>
      </c>
      <c r="G84">
        <f t="shared" si="22"/>
        <v>-0.18249235404800856</v>
      </c>
      <c r="I84">
        <f t="shared" si="24"/>
        <v>-0.18249235404800856</v>
      </c>
      <c r="O84">
        <f t="shared" ca="1" si="21"/>
        <v>-0.1833862217613805</v>
      </c>
      <c r="P84">
        <f t="shared" si="18"/>
        <v>-0.18594784794987104</v>
      </c>
      <c r="Q84" s="2">
        <f t="shared" si="19"/>
        <v>37473.947</v>
      </c>
      <c r="R84">
        <f t="shared" si="23"/>
        <v>1.194043810580877E-5</v>
      </c>
      <c r="S84" s="6">
        <v>0.01</v>
      </c>
      <c r="T84">
        <f t="shared" si="20"/>
        <v>1.194043810580877E-7</v>
      </c>
    </row>
    <row r="85" spans="1:20">
      <c r="A85" s="94" t="s">
        <v>378</v>
      </c>
      <c r="B85" s="95" t="s">
        <v>113</v>
      </c>
      <c r="C85" s="94">
        <v>52858.442000000003</v>
      </c>
      <c r="D85" s="94" t="s">
        <v>123</v>
      </c>
      <c r="E85">
        <f t="shared" ref="E85:E98" si="25">+(C85-C$7)/C$8</f>
        <v>25965.805032709144</v>
      </c>
      <c r="F85">
        <f t="shared" ref="F85:F98" si="26">ROUND(2*E85,0)/2</f>
        <v>25966</v>
      </c>
      <c r="G85">
        <f t="shared" si="22"/>
        <v>-0.18019344799540704</v>
      </c>
      <c r="I85">
        <f t="shared" si="24"/>
        <v>-0.18019344799540704</v>
      </c>
      <c r="O85">
        <f t="shared" ca="1" si="21"/>
        <v>-0.18365721406945373</v>
      </c>
      <c r="P85">
        <f t="shared" ref="P85:P98" si="27">+D$11+D$12*F85+D$13*F85^2</f>
        <v>-0.18647813155037621</v>
      </c>
      <c r="Q85" s="2">
        <f t="shared" ref="Q85:Q98" si="28">+C85-15018.5</f>
        <v>37839.942000000003</v>
      </c>
      <c r="R85">
        <f t="shared" si="23"/>
        <v>3.9497247386099885E-5</v>
      </c>
      <c r="S85" s="6">
        <v>0.01</v>
      </c>
      <c r="T85">
        <f t="shared" ref="T85:T98" si="29">+S85*R85</f>
        <v>3.9497247386099885E-7</v>
      </c>
    </row>
    <row r="86" spans="1:20">
      <c r="A86" s="94" t="s">
        <v>378</v>
      </c>
      <c r="B86" s="95" t="s">
        <v>113</v>
      </c>
      <c r="C86" s="94">
        <v>53212.417000000001</v>
      </c>
      <c r="D86" s="94" t="s">
        <v>123</v>
      </c>
      <c r="E86">
        <f t="shared" si="25"/>
        <v>26348.802014837536</v>
      </c>
      <c r="F86">
        <f t="shared" si="26"/>
        <v>26349</v>
      </c>
      <c r="G86">
        <f t="shared" si="22"/>
        <v>-0.18298263734322973</v>
      </c>
      <c r="I86">
        <f t="shared" si="24"/>
        <v>-0.18298263734322973</v>
      </c>
      <c r="O86">
        <f t="shared" ca="1" si="21"/>
        <v>-0.18391931016539326</v>
      </c>
      <c r="P86">
        <f t="shared" si="27"/>
        <v>-0.18692401533118511</v>
      </c>
      <c r="Q86" s="2">
        <f t="shared" si="28"/>
        <v>38193.917000000001</v>
      </c>
      <c r="R86">
        <f t="shared" si="23"/>
        <v>1.5534460443939199E-5</v>
      </c>
      <c r="S86" s="6">
        <v>0.01</v>
      </c>
      <c r="T86">
        <f t="shared" si="29"/>
        <v>1.55344604439392E-7</v>
      </c>
    </row>
    <row r="87" spans="1:20">
      <c r="A87" s="94" t="s">
        <v>459</v>
      </c>
      <c r="B87" s="95" t="s">
        <v>113</v>
      </c>
      <c r="C87" s="94">
        <v>53613.5285</v>
      </c>
      <c r="D87" s="94" t="s">
        <v>123</v>
      </c>
      <c r="E87">
        <f t="shared" si="25"/>
        <v>26782.800161590814</v>
      </c>
      <c r="F87">
        <f t="shared" si="26"/>
        <v>26783</v>
      </c>
      <c r="G87">
        <f t="shared" si="22"/>
        <v>-0.1846954524226021</v>
      </c>
      <c r="K87">
        <f>+G87</f>
        <v>-0.1846954524226021</v>
      </c>
      <c r="O87">
        <f t="shared" ca="1" si="21"/>
        <v>-0.18421630678585738</v>
      </c>
      <c r="P87">
        <f t="shared" si="27"/>
        <v>-0.18734965758142072</v>
      </c>
      <c r="Q87" s="2">
        <f t="shared" si="28"/>
        <v>38595.0285</v>
      </c>
      <c r="R87">
        <f t="shared" si="23"/>
        <v>7.0448050250993635E-6</v>
      </c>
      <c r="S87" s="6">
        <v>1</v>
      </c>
      <c r="T87">
        <f t="shared" si="29"/>
        <v>7.0448050250993635E-6</v>
      </c>
    </row>
    <row r="88" spans="1:20">
      <c r="A88" s="16" t="s">
        <v>112</v>
      </c>
      <c r="B88" t="s">
        <v>113</v>
      </c>
      <c r="C88" s="25">
        <v>53977.672299999998</v>
      </c>
      <c r="D88" s="25">
        <v>1E-4</v>
      </c>
      <c r="E88">
        <f t="shared" si="25"/>
        <v>27176.799671332363</v>
      </c>
      <c r="F88">
        <f t="shared" si="26"/>
        <v>27177</v>
      </c>
      <c r="G88">
        <f t="shared" si="22"/>
        <v>-0.18514856104593491</v>
      </c>
      <c r="J88">
        <f>+G88</f>
        <v>-0.18514856104593491</v>
      </c>
      <c r="O88">
        <f t="shared" ca="1" si="21"/>
        <v>-0.18448593044591002</v>
      </c>
      <c r="P88">
        <f t="shared" si="27"/>
        <v>-0.18766281970484508</v>
      </c>
      <c r="Q88" s="2">
        <f t="shared" si="28"/>
        <v>38959.172299999998</v>
      </c>
      <c r="R88">
        <f t="shared" si="23"/>
        <v>6.3214966039047557E-6</v>
      </c>
      <c r="S88" s="6">
        <v>1</v>
      </c>
      <c r="T88">
        <f t="shared" si="29"/>
        <v>6.3214966039047557E-6</v>
      </c>
    </row>
    <row r="89" spans="1:20">
      <c r="A89" s="28" t="s">
        <v>117</v>
      </c>
      <c r="B89" s="29" t="s">
        <v>113</v>
      </c>
      <c r="C89" s="30">
        <v>53977.672300000209</v>
      </c>
      <c r="D89" s="30">
        <v>1E-4</v>
      </c>
      <c r="E89">
        <f t="shared" si="25"/>
        <v>27176.799671332592</v>
      </c>
      <c r="F89">
        <f t="shared" si="26"/>
        <v>27177</v>
      </c>
      <c r="G89">
        <f t="shared" si="22"/>
        <v>-0.18514856083493214</v>
      </c>
      <c r="K89">
        <f>+G89</f>
        <v>-0.18514856083493214</v>
      </c>
      <c r="O89">
        <f t="shared" ca="1" si="21"/>
        <v>-0.18448593044591002</v>
      </c>
      <c r="P89">
        <f t="shared" si="27"/>
        <v>-0.18766281970484508</v>
      </c>
      <c r="Q89" s="2">
        <f t="shared" si="28"/>
        <v>38959.172300000209</v>
      </c>
      <c r="R89">
        <f t="shared" si="23"/>
        <v>6.3214976649358871E-6</v>
      </c>
      <c r="S89" s="6">
        <v>1</v>
      </c>
      <c r="T89">
        <f t="shared" si="29"/>
        <v>6.3214976649358871E-6</v>
      </c>
    </row>
    <row r="90" spans="1:20">
      <c r="A90" s="74" t="s">
        <v>117</v>
      </c>
      <c r="B90" s="75" t="s">
        <v>113</v>
      </c>
      <c r="C90" s="74">
        <v>53977.672300000209</v>
      </c>
      <c r="D90" s="74">
        <v>1E-4</v>
      </c>
      <c r="E90">
        <f t="shared" si="25"/>
        <v>27176.799671332592</v>
      </c>
      <c r="F90">
        <f t="shared" si="26"/>
        <v>27177</v>
      </c>
      <c r="G90">
        <f t="shared" si="22"/>
        <v>-0.18514856083493214</v>
      </c>
      <c r="K90">
        <f>+G90</f>
        <v>-0.18514856083493214</v>
      </c>
      <c r="O90">
        <f t="shared" ca="1" si="21"/>
        <v>-0.18448593044591002</v>
      </c>
      <c r="P90">
        <f t="shared" si="27"/>
        <v>-0.18766281970484508</v>
      </c>
      <c r="Q90" s="2">
        <f t="shared" si="28"/>
        <v>38959.172300000209</v>
      </c>
      <c r="R90">
        <f t="shared" si="23"/>
        <v>6.3214976649358871E-6</v>
      </c>
      <c r="S90" s="6">
        <v>1</v>
      </c>
      <c r="T90">
        <f t="shared" si="29"/>
        <v>6.3214976649358871E-6</v>
      </c>
    </row>
    <row r="91" spans="1:20">
      <c r="A91" s="74" t="s">
        <v>197</v>
      </c>
      <c r="B91" s="75" t="s">
        <v>113</v>
      </c>
      <c r="C91" s="74">
        <v>54942.562899999997</v>
      </c>
      <c r="D91" s="74">
        <v>2.0000000000000001E-4</v>
      </c>
      <c r="E91">
        <f t="shared" si="25"/>
        <v>28220.800484621584</v>
      </c>
      <c r="F91">
        <f t="shared" si="26"/>
        <v>28221</v>
      </c>
      <c r="G91">
        <f t="shared" si="22"/>
        <v>-0.18439689963270212</v>
      </c>
      <c r="J91">
        <f>+G91</f>
        <v>-0.18439689963270212</v>
      </c>
      <c r="O91">
        <f t="shared" ca="1" si="21"/>
        <v>-0.18520036471264856</v>
      </c>
      <c r="P91">
        <f t="shared" si="27"/>
        <v>-0.18815553208940769</v>
      </c>
      <c r="Q91" s="2">
        <f t="shared" si="28"/>
        <v>39924.062899999997</v>
      </c>
      <c r="R91">
        <f t="shared" si="23"/>
        <v>1.4127317944600578E-5</v>
      </c>
      <c r="S91" s="6">
        <v>1</v>
      </c>
      <c r="T91">
        <f t="shared" si="29"/>
        <v>1.4127317944600578E-5</v>
      </c>
    </row>
    <row r="92" spans="1:20">
      <c r="A92" s="74" t="s">
        <v>198</v>
      </c>
      <c r="B92" s="75" t="s">
        <v>199</v>
      </c>
      <c r="C92" s="74">
        <v>55083.507700000002</v>
      </c>
      <c r="D92" s="74">
        <v>6.9999999999999999E-4</v>
      </c>
      <c r="E92">
        <f t="shared" si="25"/>
        <v>28373.301178305297</v>
      </c>
      <c r="F92">
        <f t="shared" si="26"/>
        <v>28373.5</v>
      </c>
      <c r="G92">
        <f t="shared" si="22"/>
        <v>-0.18375578050472541</v>
      </c>
      <c r="J92">
        <f>+G92</f>
        <v>-0.18375578050472541</v>
      </c>
      <c r="O92">
        <f t="shared" ca="1" si="21"/>
        <v>-0.18530472412421717</v>
      </c>
      <c r="P92">
        <f t="shared" si="27"/>
        <v>-0.18818653394845264</v>
      </c>
      <c r="Q92" s="2">
        <f t="shared" si="28"/>
        <v>40065.007700000002</v>
      </c>
      <c r="R92">
        <f t="shared" si="23"/>
        <v>1.9631576079100719E-5</v>
      </c>
      <c r="S92" s="6">
        <v>1</v>
      </c>
      <c r="T92">
        <f t="shared" si="29"/>
        <v>1.9631576079100719E-5</v>
      </c>
    </row>
    <row r="93" spans="1:20">
      <c r="A93" s="74" t="s">
        <v>198</v>
      </c>
      <c r="B93" s="75" t="s">
        <v>113</v>
      </c>
      <c r="C93" s="74">
        <v>55370.47</v>
      </c>
      <c r="D93" s="74">
        <v>1.6999999999999999E-3</v>
      </c>
      <c r="E93">
        <f t="shared" si="25"/>
        <v>28683.791170210436</v>
      </c>
      <c r="F93">
        <f t="shared" si="26"/>
        <v>28684</v>
      </c>
      <c r="G93">
        <f t="shared" si="22"/>
        <v>-0.19300550189655041</v>
      </c>
      <c r="J93">
        <f>+G93</f>
        <v>-0.19300550189655041</v>
      </c>
      <c r="O93">
        <f t="shared" ca="1" si="21"/>
        <v>-0.18551720672941097</v>
      </c>
      <c r="P93">
        <f t="shared" si="27"/>
        <v>-0.1882173763113735</v>
      </c>
      <c r="Q93" s="2">
        <f t="shared" si="28"/>
        <v>40351.97</v>
      </c>
      <c r="R93">
        <f t="shared" si="23"/>
        <v>2.2926146619425738E-5</v>
      </c>
      <c r="S93" s="6">
        <v>1</v>
      </c>
      <c r="T93">
        <f t="shared" si="29"/>
        <v>2.2926146619425738E-5</v>
      </c>
    </row>
    <row r="94" spans="1:20">
      <c r="A94" s="74" t="s">
        <v>200</v>
      </c>
      <c r="B94" s="75" t="s">
        <v>113</v>
      </c>
      <c r="C94" s="74">
        <v>55661.608399999997</v>
      </c>
      <c r="D94" s="74">
        <v>1E-4</v>
      </c>
      <c r="E94">
        <f t="shared" si="25"/>
        <v>28998.799655503713</v>
      </c>
      <c r="F94">
        <f t="shared" si="26"/>
        <v>28999</v>
      </c>
      <c r="G94">
        <f t="shared" si="22"/>
        <v>-0.18516319026821293</v>
      </c>
      <c r="J94">
        <f>+G94</f>
        <v>-0.18516319026821293</v>
      </c>
      <c r="O94">
        <f t="shared" ca="1" si="21"/>
        <v>-0.18573276879265105</v>
      </c>
      <c r="P94">
        <f t="shared" si="27"/>
        <v>-0.18820442501844914</v>
      </c>
      <c r="Q94" s="2">
        <f t="shared" si="28"/>
        <v>40643.108399999997</v>
      </c>
      <c r="R94">
        <f t="shared" si="23"/>
        <v>9.2491088060443041E-6</v>
      </c>
      <c r="S94" s="6">
        <v>1</v>
      </c>
      <c r="T94">
        <f t="shared" si="29"/>
        <v>9.2491088060443041E-6</v>
      </c>
    </row>
    <row r="95" spans="1:20">
      <c r="A95" s="96" t="s">
        <v>460</v>
      </c>
      <c r="B95" s="6"/>
      <c r="C95" s="25">
        <v>57901.926399999997</v>
      </c>
      <c r="D95" s="25">
        <v>2.0000000000000001E-4</v>
      </c>
      <c r="E95">
        <f t="shared" si="25"/>
        <v>31422.798618729688</v>
      </c>
      <c r="F95">
        <f t="shared" si="26"/>
        <v>31423</v>
      </c>
      <c r="G95">
        <f t="shared" si="22"/>
        <v>-0.1861214016971644</v>
      </c>
      <c r="K95">
        <f>+G95</f>
        <v>-0.1861214016971644</v>
      </c>
      <c r="O95">
        <f t="shared" ca="1" si="21"/>
        <v>-0.18739157019358421</v>
      </c>
      <c r="P95">
        <f t="shared" si="27"/>
        <v>-0.18661399996946715</v>
      </c>
      <c r="Q95" s="2">
        <f t="shared" si="28"/>
        <v>42883.426399999997</v>
      </c>
      <c r="R95">
        <f t="shared" si="23"/>
        <v>2.4265305787565095E-7</v>
      </c>
      <c r="S95" s="6">
        <v>1</v>
      </c>
      <c r="T95">
        <f t="shared" si="29"/>
        <v>2.4265305787565095E-7</v>
      </c>
    </row>
    <row r="96" spans="1:20">
      <c r="A96" s="96" t="s">
        <v>460</v>
      </c>
      <c r="B96" s="6"/>
      <c r="C96" s="25">
        <v>57908.858999999997</v>
      </c>
      <c r="D96" s="25">
        <v>5.9999999999999995E-4</v>
      </c>
      <c r="E96">
        <f t="shared" si="25"/>
        <v>31430.299614218926</v>
      </c>
      <c r="F96">
        <f t="shared" si="26"/>
        <v>31430.5</v>
      </c>
      <c r="G96">
        <f t="shared" si="22"/>
        <v>-0.18520134665595833</v>
      </c>
      <c r="K96">
        <f>+G96</f>
        <v>-0.18520134665595833</v>
      </c>
      <c r="O96">
        <f t="shared" ca="1" si="21"/>
        <v>-0.18739670262366134</v>
      </c>
      <c r="P96">
        <f t="shared" si="27"/>
        <v>-0.18660498442772791</v>
      </c>
      <c r="Q96" s="2">
        <f t="shared" si="28"/>
        <v>42890.358999999997</v>
      </c>
      <c r="R96">
        <f t="shared" si="23"/>
        <v>1.9701989943382662E-6</v>
      </c>
      <c r="S96" s="6">
        <v>1</v>
      </c>
      <c r="T96">
        <f t="shared" si="29"/>
        <v>1.9701989943382662E-6</v>
      </c>
    </row>
    <row r="97" spans="1:20">
      <c r="A97" s="96" t="s">
        <v>460</v>
      </c>
      <c r="B97" s="6"/>
      <c r="C97" s="25">
        <v>57913.939700000003</v>
      </c>
      <c r="D97" s="25">
        <v>4.0000000000000002E-4</v>
      </c>
      <c r="E97">
        <f t="shared" si="25"/>
        <v>31435.796874666987</v>
      </c>
      <c r="F97">
        <f t="shared" si="26"/>
        <v>31436</v>
      </c>
      <c r="G97">
        <f t="shared" si="22"/>
        <v>-0.18773330628755502</v>
      </c>
      <c r="K97">
        <f>+G97</f>
        <v>-0.18773330628755502</v>
      </c>
      <c r="O97">
        <f t="shared" ca="1" si="21"/>
        <v>-0.18740046640571792</v>
      </c>
      <c r="P97">
        <f t="shared" si="27"/>
        <v>-0.18659835697621649</v>
      </c>
      <c r="Q97" s="2">
        <f t="shared" si="28"/>
        <v>42895.439700000003</v>
      </c>
      <c r="R97">
        <f t="shared" si="23"/>
        <v>1.2881099393078136E-6</v>
      </c>
      <c r="S97" s="6">
        <v>1</v>
      </c>
      <c r="T97">
        <f t="shared" si="29"/>
        <v>1.2881099393078136E-6</v>
      </c>
    </row>
    <row r="98" spans="1:20">
      <c r="A98" s="96" t="s">
        <v>460</v>
      </c>
      <c r="B98" s="6"/>
      <c r="C98" s="25">
        <v>57914.863899999997</v>
      </c>
      <c r="D98" s="25">
        <v>8.9999999999999998E-4</v>
      </c>
      <c r="E98">
        <f t="shared" si="25"/>
        <v>31436.796848707188</v>
      </c>
      <c r="F98">
        <f t="shared" si="26"/>
        <v>31437</v>
      </c>
      <c r="G98">
        <f t="shared" si="22"/>
        <v>-0.18775729896151461</v>
      </c>
      <c r="K98">
        <f>+G98</f>
        <v>-0.18775729896151461</v>
      </c>
      <c r="O98">
        <f t="shared" ca="1" si="21"/>
        <v>-0.18740115072972821</v>
      </c>
      <c r="P98">
        <f t="shared" si="27"/>
        <v>-0.18659715052555664</v>
      </c>
      <c r="Q98" s="2">
        <f t="shared" si="28"/>
        <v>42896.363899999997</v>
      </c>
      <c r="R98">
        <f t="shared" si="23"/>
        <v>1.34594439345571E-6</v>
      </c>
      <c r="S98" s="6">
        <v>1</v>
      </c>
      <c r="T98">
        <f t="shared" si="29"/>
        <v>1.34594439345571E-6</v>
      </c>
    </row>
    <row r="99" spans="1:20">
      <c r="A99" s="119" t="s">
        <v>478</v>
      </c>
      <c r="B99" s="120" t="s">
        <v>113</v>
      </c>
      <c r="C99" s="121">
        <v>60149.637000000002</v>
      </c>
      <c r="D99" s="121">
        <v>5.9999999999999995E-4</v>
      </c>
      <c r="E99">
        <f t="shared" ref="E99" si="30">+(C99-C$7)/C$8</f>
        <v>33854.796292288556</v>
      </c>
      <c r="F99">
        <f t="shared" ref="F99" si="31">ROUND(2*E99,0)/2</f>
        <v>33855</v>
      </c>
      <c r="G99">
        <f t="shared" ref="G99" si="32">+C99-(C$7+F99*C$8)</f>
        <v>-0.18827155440521892</v>
      </c>
      <c r="K99">
        <f>+G99</f>
        <v>-0.18827155440521892</v>
      </c>
      <c r="O99">
        <f t="shared" ref="O99" ca="1" si="33">+C$11+C$12*F99</f>
        <v>-0.18905584618659965</v>
      </c>
      <c r="P99">
        <f t="shared" ref="P99" si="34">+D$11+D$12*F99+D$13*F99^2</f>
        <v>-0.18236661708990065</v>
      </c>
      <c r="Q99" s="2">
        <f t="shared" ref="Q99" si="35">+C99-15018.5</f>
        <v>45131.137000000002</v>
      </c>
      <c r="R99">
        <f t="shared" ref="R99" si="36">+(P99-G99)^2</f>
        <v>3.4868284697838145E-5</v>
      </c>
      <c r="S99" s="6">
        <v>1</v>
      </c>
      <c r="T99">
        <f t="shared" ref="T99" si="37">+S99*R99</f>
        <v>3.4868284697838145E-5</v>
      </c>
    </row>
    <row r="100" spans="1:20">
      <c r="B100" s="6"/>
      <c r="C100" s="25"/>
      <c r="D100" s="25"/>
    </row>
    <row r="101" spans="1:20">
      <c r="B101" s="6"/>
      <c r="C101" s="25"/>
      <c r="D101" s="25"/>
    </row>
    <row r="102" spans="1:20">
      <c r="B102" s="6"/>
      <c r="C102" s="25"/>
      <c r="D102" s="25"/>
    </row>
    <row r="103" spans="1:20">
      <c r="B103" s="6"/>
      <c r="C103" s="25"/>
      <c r="D103" s="25"/>
    </row>
    <row r="104" spans="1:20">
      <c r="B104" s="6"/>
      <c r="C104" s="25"/>
      <c r="D104" s="25"/>
    </row>
    <row r="105" spans="1:20">
      <c r="B105" s="6"/>
      <c r="C105" s="25"/>
      <c r="D105" s="25"/>
    </row>
    <row r="106" spans="1:20">
      <c r="B106" s="6"/>
      <c r="C106" s="25"/>
      <c r="D106" s="25"/>
    </row>
    <row r="107" spans="1:20">
      <c r="B107" s="6"/>
      <c r="C107" s="25"/>
      <c r="D107" s="25"/>
    </row>
    <row r="108" spans="1:20">
      <c r="B108" s="6"/>
      <c r="C108" s="25"/>
      <c r="D108" s="25"/>
    </row>
    <row r="109" spans="1:20">
      <c r="B109" s="6"/>
      <c r="C109" s="25"/>
      <c r="D109" s="25"/>
    </row>
    <row r="110" spans="1:20">
      <c r="B110" s="6"/>
      <c r="C110" s="25"/>
      <c r="D110" s="25"/>
    </row>
    <row r="111" spans="1:20">
      <c r="B111" s="6"/>
      <c r="C111" s="25"/>
      <c r="D111" s="25"/>
    </row>
    <row r="112" spans="1:20">
      <c r="B112" s="6"/>
      <c r="C112" s="25"/>
      <c r="D112" s="25"/>
    </row>
    <row r="113" spans="2:4">
      <c r="B113" s="6"/>
      <c r="C113" s="25"/>
      <c r="D113" s="25"/>
    </row>
    <row r="114" spans="2:4">
      <c r="B114" s="6"/>
      <c r="C114" s="25"/>
      <c r="D114" s="25"/>
    </row>
    <row r="115" spans="2:4">
      <c r="B115" s="6"/>
      <c r="C115" s="25"/>
      <c r="D115" s="25"/>
    </row>
    <row r="116" spans="2:4">
      <c r="B116" s="6"/>
      <c r="C116" s="25"/>
      <c r="D116" s="25"/>
    </row>
    <row r="117" spans="2:4">
      <c r="B117" s="6"/>
      <c r="C117" s="25"/>
      <c r="D117" s="25"/>
    </row>
    <row r="118" spans="2:4">
      <c r="B118" s="6"/>
      <c r="C118" s="25"/>
      <c r="D118" s="25"/>
    </row>
    <row r="119" spans="2:4">
      <c r="B119" s="6"/>
      <c r="C119" s="25"/>
      <c r="D119" s="25"/>
    </row>
    <row r="120" spans="2:4">
      <c r="B120" s="6"/>
      <c r="C120" s="25"/>
      <c r="D120" s="25"/>
    </row>
    <row r="121" spans="2:4">
      <c r="B121" s="6"/>
      <c r="C121" s="25"/>
      <c r="D121" s="25"/>
    </row>
    <row r="122" spans="2:4">
      <c r="B122" s="6"/>
      <c r="C122" s="25"/>
      <c r="D122" s="25"/>
    </row>
    <row r="123" spans="2:4">
      <c r="B123" s="6"/>
      <c r="C123" s="25"/>
      <c r="D123" s="25"/>
    </row>
    <row r="124" spans="2:4">
      <c r="B124" s="6"/>
      <c r="C124" s="25"/>
      <c r="D124" s="25"/>
    </row>
    <row r="125" spans="2:4">
      <c r="B125" s="6"/>
      <c r="C125" s="25"/>
      <c r="D125" s="25"/>
    </row>
    <row r="126" spans="2:4">
      <c r="B126" s="6"/>
      <c r="C126" s="25"/>
      <c r="D126" s="25"/>
    </row>
    <row r="127" spans="2:4">
      <c r="B127" s="6"/>
      <c r="C127" s="25"/>
      <c r="D127" s="25"/>
    </row>
    <row r="128" spans="2:4">
      <c r="B128" s="6"/>
      <c r="C128" s="25"/>
      <c r="D128" s="25"/>
    </row>
    <row r="129" spans="2:4">
      <c r="B129" s="6"/>
      <c r="C129" s="25"/>
      <c r="D129" s="25"/>
    </row>
    <row r="130" spans="2:4">
      <c r="B130" s="6"/>
      <c r="C130" s="25"/>
      <c r="D130" s="25"/>
    </row>
    <row r="131" spans="2:4">
      <c r="B131" s="6"/>
      <c r="C131" s="25"/>
      <c r="D131" s="25"/>
    </row>
    <row r="132" spans="2:4">
      <c r="B132" s="6"/>
      <c r="C132" s="25"/>
      <c r="D132" s="25"/>
    </row>
    <row r="133" spans="2:4">
      <c r="B133" s="6"/>
      <c r="C133" s="25"/>
      <c r="D133" s="25"/>
    </row>
    <row r="134" spans="2:4">
      <c r="B134" s="6"/>
      <c r="C134" s="25"/>
      <c r="D134" s="25"/>
    </row>
    <row r="135" spans="2:4">
      <c r="B135" s="6"/>
      <c r="C135" s="25"/>
      <c r="D135" s="25"/>
    </row>
    <row r="136" spans="2:4">
      <c r="B136" s="6"/>
      <c r="C136" s="25"/>
      <c r="D136" s="25"/>
    </row>
    <row r="137" spans="2:4">
      <c r="B137" s="6"/>
      <c r="C137" s="25"/>
      <c r="D137" s="25"/>
    </row>
    <row r="138" spans="2:4">
      <c r="B138" s="6"/>
      <c r="C138" s="25"/>
      <c r="D138" s="25"/>
    </row>
    <row r="139" spans="2:4">
      <c r="B139" s="6"/>
      <c r="C139" s="25"/>
      <c r="D139" s="25"/>
    </row>
    <row r="140" spans="2:4">
      <c r="B140" s="6"/>
      <c r="C140" s="25"/>
      <c r="D140" s="25"/>
    </row>
    <row r="141" spans="2:4">
      <c r="B141" s="6"/>
      <c r="C141" s="25"/>
      <c r="D141" s="25"/>
    </row>
    <row r="142" spans="2:4">
      <c r="B142" s="6"/>
      <c r="C142" s="25"/>
      <c r="D142" s="25"/>
    </row>
    <row r="143" spans="2:4">
      <c r="B143" s="6"/>
      <c r="C143" s="25"/>
      <c r="D143" s="25"/>
    </row>
    <row r="144" spans="2:4">
      <c r="B144" s="6"/>
      <c r="C144" s="25"/>
      <c r="D144" s="25"/>
    </row>
    <row r="145" spans="2:4">
      <c r="B145" s="6"/>
      <c r="C145" s="25"/>
      <c r="D145" s="25"/>
    </row>
    <row r="146" spans="2:4">
      <c r="B146" s="6"/>
      <c r="C146" s="25"/>
      <c r="D146" s="25"/>
    </row>
    <row r="147" spans="2:4">
      <c r="C147" s="25"/>
      <c r="D147" s="25"/>
    </row>
    <row r="148" spans="2:4">
      <c r="C148" s="25"/>
      <c r="D148" s="25"/>
    </row>
    <row r="149" spans="2:4">
      <c r="C149" s="25"/>
      <c r="D149" s="25"/>
    </row>
    <row r="150" spans="2:4">
      <c r="C150" s="25"/>
      <c r="D150" s="25"/>
    </row>
    <row r="151" spans="2:4">
      <c r="C151" s="25"/>
      <c r="D151" s="25"/>
    </row>
    <row r="152" spans="2:4">
      <c r="C152" s="25"/>
      <c r="D152" s="25"/>
    </row>
    <row r="153" spans="2:4">
      <c r="C153" s="25"/>
      <c r="D153" s="25"/>
    </row>
    <row r="154" spans="2:4">
      <c r="C154" s="25"/>
      <c r="D154" s="25"/>
    </row>
    <row r="155" spans="2:4">
      <c r="C155" s="25"/>
      <c r="D155" s="25"/>
    </row>
    <row r="156" spans="2:4">
      <c r="C156" s="25"/>
      <c r="D156" s="25"/>
    </row>
    <row r="157" spans="2:4">
      <c r="C157" s="25"/>
      <c r="D157" s="25"/>
    </row>
    <row r="158" spans="2:4">
      <c r="C158" s="25"/>
      <c r="D158" s="25"/>
    </row>
    <row r="159" spans="2:4">
      <c r="C159" s="25"/>
      <c r="D159" s="25"/>
    </row>
    <row r="160" spans="2:4">
      <c r="C160" s="25"/>
      <c r="D160" s="25"/>
    </row>
    <row r="161" spans="3:4">
      <c r="C161" s="25"/>
      <c r="D161" s="25"/>
    </row>
    <row r="162" spans="3:4">
      <c r="C162" s="25"/>
      <c r="D162" s="25"/>
    </row>
    <row r="163" spans="3:4">
      <c r="C163" s="25"/>
      <c r="D163" s="25"/>
    </row>
    <row r="164" spans="3:4">
      <c r="C164" s="25"/>
      <c r="D164" s="25"/>
    </row>
    <row r="165" spans="3:4">
      <c r="C165" s="25"/>
      <c r="D165" s="25"/>
    </row>
    <row r="166" spans="3:4">
      <c r="C166" s="25"/>
      <c r="D166" s="25"/>
    </row>
    <row r="167" spans="3:4">
      <c r="C167" s="25"/>
      <c r="D167" s="25"/>
    </row>
    <row r="168" spans="3:4">
      <c r="C168" s="25"/>
      <c r="D168" s="25"/>
    </row>
    <row r="169" spans="3:4">
      <c r="C169" s="25"/>
      <c r="D169" s="25"/>
    </row>
    <row r="170" spans="3:4">
      <c r="C170" s="25"/>
      <c r="D170" s="25"/>
    </row>
    <row r="171" spans="3:4">
      <c r="C171" s="25"/>
      <c r="D171" s="25"/>
    </row>
    <row r="172" spans="3:4">
      <c r="C172" s="25"/>
      <c r="D172" s="25"/>
    </row>
    <row r="173" spans="3:4">
      <c r="C173" s="25"/>
      <c r="D173" s="25"/>
    </row>
    <row r="174" spans="3:4">
      <c r="C174" s="25"/>
      <c r="D174" s="25"/>
    </row>
    <row r="175" spans="3:4">
      <c r="C175" s="25"/>
      <c r="D175" s="25"/>
    </row>
    <row r="176" spans="3:4">
      <c r="C176" s="25"/>
      <c r="D176" s="25"/>
    </row>
    <row r="177" spans="3:4">
      <c r="C177" s="25"/>
      <c r="D177" s="25"/>
    </row>
    <row r="178" spans="3:4">
      <c r="C178" s="25"/>
      <c r="D178" s="25"/>
    </row>
    <row r="179" spans="3:4">
      <c r="C179" s="25"/>
      <c r="D179" s="25"/>
    </row>
    <row r="180" spans="3:4">
      <c r="C180" s="25"/>
      <c r="D180" s="25"/>
    </row>
    <row r="181" spans="3:4">
      <c r="C181" s="25"/>
      <c r="D181" s="25"/>
    </row>
    <row r="182" spans="3:4">
      <c r="C182" s="25"/>
      <c r="D182" s="25"/>
    </row>
    <row r="183" spans="3:4">
      <c r="C183" s="25"/>
      <c r="D183" s="25"/>
    </row>
    <row r="184" spans="3:4">
      <c r="C184" s="25"/>
      <c r="D184" s="25"/>
    </row>
    <row r="185" spans="3:4">
      <c r="C185" s="25"/>
      <c r="D185" s="25"/>
    </row>
    <row r="186" spans="3:4">
      <c r="C186" s="25"/>
      <c r="D186" s="25"/>
    </row>
    <row r="187" spans="3:4">
      <c r="C187" s="25"/>
      <c r="D187" s="25"/>
    </row>
    <row r="188" spans="3:4">
      <c r="C188" s="25"/>
      <c r="D188" s="25"/>
    </row>
    <row r="189" spans="3:4">
      <c r="C189" s="25"/>
      <c r="D189" s="25"/>
    </row>
    <row r="190" spans="3:4">
      <c r="C190" s="25"/>
      <c r="D190" s="25"/>
    </row>
    <row r="191" spans="3:4">
      <c r="C191" s="25"/>
      <c r="D191" s="25"/>
    </row>
    <row r="192" spans="3:4">
      <c r="C192" s="25"/>
      <c r="D192" s="25"/>
    </row>
    <row r="193" spans="3:4">
      <c r="C193" s="25"/>
      <c r="D193" s="25"/>
    </row>
    <row r="194" spans="3:4">
      <c r="C194" s="25"/>
      <c r="D194" s="25"/>
    </row>
    <row r="195" spans="3:4">
      <c r="C195" s="25"/>
      <c r="D195" s="25"/>
    </row>
    <row r="196" spans="3:4">
      <c r="C196" s="25"/>
      <c r="D196" s="25"/>
    </row>
    <row r="197" spans="3:4">
      <c r="C197" s="25"/>
      <c r="D197" s="25"/>
    </row>
    <row r="198" spans="3:4">
      <c r="C198" s="25"/>
      <c r="D198" s="25"/>
    </row>
    <row r="199" spans="3:4">
      <c r="C199" s="25"/>
      <c r="D199" s="25"/>
    </row>
    <row r="200" spans="3:4">
      <c r="C200" s="25"/>
      <c r="D200" s="25"/>
    </row>
    <row r="201" spans="3:4">
      <c r="C201" s="25"/>
      <c r="D201" s="25"/>
    </row>
    <row r="202" spans="3:4">
      <c r="C202" s="25"/>
      <c r="D202" s="25"/>
    </row>
    <row r="203" spans="3:4">
      <c r="C203" s="25"/>
      <c r="D203" s="25"/>
    </row>
    <row r="204" spans="3:4">
      <c r="C204" s="25"/>
      <c r="D204" s="25"/>
    </row>
    <row r="205" spans="3:4">
      <c r="C205" s="25"/>
      <c r="D205" s="25"/>
    </row>
    <row r="206" spans="3:4">
      <c r="C206" s="25"/>
      <c r="D206" s="25"/>
    </row>
    <row r="207" spans="3:4">
      <c r="C207" s="25"/>
      <c r="D207" s="25"/>
    </row>
    <row r="208" spans="3:4">
      <c r="C208" s="25"/>
      <c r="D208" s="25"/>
    </row>
    <row r="209" spans="3:4">
      <c r="C209" s="25"/>
      <c r="D209" s="25"/>
    </row>
    <row r="210" spans="3:4">
      <c r="C210" s="25"/>
      <c r="D210" s="25"/>
    </row>
    <row r="211" spans="3:4">
      <c r="C211" s="25"/>
      <c r="D211" s="25"/>
    </row>
    <row r="212" spans="3:4">
      <c r="C212" s="25"/>
      <c r="D212" s="25"/>
    </row>
    <row r="213" spans="3:4">
      <c r="C213" s="25"/>
      <c r="D213" s="25"/>
    </row>
    <row r="214" spans="3:4">
      <c r="C214" s="25"/>
      <c r="D214" s="25"/>
    </row>
    <row r="215" spans="3:4">
      <c r="C215" s="25"/>
      <c r="D215" s="25"/>
    </row>
    <row r="216" spans="3:4">
      <c r="C216" s="25"/>
      <c r="D216" s="25"/>
    </row>
    <row r="217" spans="3:4">
      <c r="C217" s="25"/>
      <c r="D217" s="25"/>
    </row>
    <row r="218" spans="3:4">
      <c r="C218" s="25"/>
      <c r="D218" s="25"/>
    </row>
    <row r="219" spans="3:4">
      <c r="C219" s="25"/>
      <c r="D219" s="25"/>
    </row>
    <row r="220" spans="3:4">
      <c r="C220" s="25"/>
      <c r="D220" s="25"/>
    </row>
    <row r="221" spans="3:4">
      <c r="C221" s="25"/>
      <c r="D221" s="25"/>
    </row>
    <row r="222" spans="3:4">
      <c r="C222" s="25"/>
      <c r="D222" s="25"/>
    </row>
    <row r="223" spans="3:4">
      <c r="C223" s="25"/>
      <c r="D223" s="25"/>
    </row>
    <row r="224" spans="3:4">
      <c r="C224" s="25"/>
      <c r="D224" s="25"/>
    </row>
    <row r="225" spans="3:4">
      <c r="C225" s="25"/>
      <c r="D225" s="25"/>
    </row>
    <row r="226" spans="3:4">
      <c r="C226" s="25"/>
      <c r="D226" s="25"/>
    </row>
    <row r="227" spans="3:4">
      <c r="C227" s="25"/>
      <c r="D227" s="25"/>
    </row>
    <row r="228" spans="3:4">
      <c r="C228" s="25"/>
      <c r="D228" s="25"/>
    </row>
    <row r="229" spans="3:4">
      <c r="C229" s="25"/>
      <c r="D229" s="25"/>
    </row>
    <row r="230" spans="3:4">
      <c r="C230" s="25"/>
      <c r="D230" s="25"/>
    </row>
    <row r="231" spans="3:4">
      <c r="C231" s="25"/>
      <c r="D231" s="25"/>
    </row>
    <row r="232" spans="3:4">
      <c r="C232" s="25"/>
      <c r="D232" s="25"/>
    </row>
    <row r="233" spans="3:4">
      <c r="C233" s="25"/>
      <c r="D233" s="25"/>
    </row>
    <row r="234" spans="3:4">
      <c r="C234" s="25"/>
      <c r="D234" s="25"/>
    </row>
    <row r="235" spans="3:4">
      <c r="C235" s="25"/>
      <c r="D235" s="25"/>
    </row>
    <row r="236" spans="3:4">
      <c r="C236" s="25"/>
      <c r="D236" s="25"/>
    </row>
    <row r="237" spans="3:4">
      <c r="C237" s="25"/>
      <c r="D237" s="25"/>
    </row>
    <row r="238" spans="3:4">
      <c r="C238" s="25"/>
      <c r="D238" s="25"/>
    </row>
    <row r="239" spans="3:4">
      <c r="C239" s="25"/>
      <c r="D239" s="25"/>
    </row>
    <row r="240" spans="3:4">
      <c r="C240" s="25"/>
      <c r="D240" s="25"/>
    </row>
    <row r="241" spans="3:4">
      <c r="C241" s="25"/>
      <c r="D241" s="25"/>
    </row>
    <row r="242" spans="3:4">
      <c r="C242" s="25"/>
      <c r="D242" s="25"/>
    </row>
    <row r="243" spans="3:4">
      <c r="C243" s="25"/>
      <c r="D243" s="25"/>
    </row>
    <row r="244" spans="3:4">
      <c r="C244" s="25"/>
      <c r="D244" s="25"/>
    </row>
    <row r="245" spans="3:4">
      <c r="C245" s="25"/>
      <c r="D245" s="25"/>
    </row>
    <row r="246" spans="3:4">
      <c r="C246" s="25"/>
      <c r="D246" s="25"/>
    </row>
    <row r="247" spans="3:4">
      <c r="C247" s="25"/>
      <c r="D247" s="25"/>
    </row>
    <row r="248" spans="3:4">
      <c r="C248" s="25"/>
      <c r="D248" s="25"/>
    </row>
    <row r="249" spans="3:4">
      <c r="C249" s="25"/>
      <c r="D249" s="25"/>
    </row>
    <row r="250" spans="3:4">
      <c r="C250" s="25"/>
      <c r="D250" s="25"/>
    </row>
    <row r="251" spans="3:4">
      <c r="C251" s="25"/>
      <c r="D251" s="25"/>
    </row>
    <row r="252" spans="3:4">
      <c r="C252" s="25"/>
      <c r="D252" s="25"/>
    </row>
    <row r="253" spans="3:4">
      <c r="C253" s="25"/>
      <c r="D253" s="25"/>
    </row>
    <row r="254" spans="3:4">
      <c r="C254" s="25"/>
      <c r="D254" s="25"/>
    </row>
    <row r="255" spans="3:4">
      <c r="C255" s="25"/>
      <c r="D255" s="25"/>
    </row>
    <row r="256" spans="3:4">
      <c r="C256" s="25"/>
      <c r="D256" s="25"/>
    </row>
    <row r="257" spans="3:4">
      <c r="C257" s="25"/>
      <c r="D257" s="25"/>
    </row>
    <row r="258" spans="3:4">
      <c r="C258" s="25"/>
      <c r="D258" s="25"/>
    </row>
    <row r="259" spans="3:4">
      <c r="C259" s="25"/>
      <c r="D259" s="25"/>
    </row>
    <row r="260" spans="3:4">
      <c r="C260" s="25"/>
      <c r="D260" s="25"/>
    </row>
    <row r="261" spans="3:4">
      <c r="C261" s="25"/>
      <c r="D261" s="25"/>
    </row>
    <row r="262" spans="3:4">
      <c r="C262" s="25"/>
      <c r="D262" s="25"/>
    </row>
    <row r="263" spans="3:4">
      <c r="C263" s="25"/>
      <c r="D263" s="25"/>
    </row>
    <row r="264" spans="3:4">
      <c r="C264" s="25"/>
      <c r="D264" s="25"/>
    </row>
    <row r="265" spans="3:4">
      <c r="C265" s="25"/>
      <c r="D265" s="25"/>
    </row>
    <row r="266" spans="3:4">
      <c r="C266" s="25"/>
      <c r="D266" s="25"/>
    </row>
    <row r="267" spans="3:4">
      <c r="C267" s="25"/>
      <c r="D267" s="25"/>
    </row>
    <row r="268" spans="3:4">
      <c r="C268" s="25"/>
      <c r="D268" s="25"/>
    </row>
    <row r="269" spans="3:4">
      <c r="C269" s="25"/>
      <c r="D269" s="25"/>
    </row>
    <row r="270" spans="3:4">
      <c r="C270" s="25"/>
      <c r="D270" s="25"/>
    </row>
    <row r="271" spans="3:4">
      <c r="C271" s="25"/>
      <c r="D271" s="25"/>
    </row>
    <row r="272" spans="3:4">
      <c r="C272" s="25"/>
      <c r="D272" s="25"/>
    </row>
    <row r="273" spans="3:4">
      <c r="C273" s="25"/>
      <c r="D273" s="25"/>
    </row>
    <row r="274" spans="3:4">
      <c r="C274" s="25"/>
      <c r="D274" s="25"/>
    </row>
    <row r="275" spans="3:4">
      <c r="C275" s="25"/>
      <c r="D275" s="25"/>
    </row>
    <row r="276" spans="3:4">
      <c r="C276" s="25"/>
      <c r="D276" s="25"/>
    </row>
    <row r="277" spans="3:4">
      <c r="C277" s="25"/>
      <c r="D277" s="25"/>
    </row>
    <row r="278" spans="3:4">
      <c r="C278" s="25"/>
      <c r="D278" s="25"/>
    </row>
    <row r="279" spans="3:4">
      <c r="C279" s="25"/>
      <c r="D279" s="25"/>
    </row>
    <row r="280" spans="3:4">
      <c r="C280" s="25"/>
      <c r="D280" s="25"/>
    </row>
    <row r="281" spans="3:4">
      <c r="C281" s="25"/>
      <c r="D281" s="25"/>
    </row>
    <row r="282" spans="3:4">
      <c r="C282" s="25"/>
      <c r="D282" s="25"/>
    </row>
    <row r="283" spans="3:4">
      <c r="C283" s="25"/>
      <c r="D283" s="25"/>
    </row>
    <row r="284" spans="3:4">
      <c r="C284" s="25"/>
      <c r="D284" s="25"/>
    </row>
    <row r="285" spans="3:4">
      <c r="C285" s="25"/>
      <c r="D285" s="25"/>
    </row>
    <row r="286" spans="3:4">
      <c r="C286" s="25"/>
      <c r="D286" s="25"/>
    </row>
    <row r="287" spans="3:4">
      <c r="C287" s="25"/>
      <c r="D287" s="25"/>
    </row>
    <row r="288" spans="3:4">
      <c r="C288" s="25"/>
      <c r="D288" s="25"/>
    </row>
    <row r="289" spans="3:4">
      <c r="C289" s="25"/>
      <c r="D289" s="25"/>
    </row>
    <row r="290" spans="3:4">
      <c r="C290" s="25"/>
      <c r="D290" s="25"/>
    </row>
    <row r="291" spans="3:4">
      <c r="C291" s="25"/>
      <c r="D291" s="25"/>
    </row>
    <row r="292" spans="3:4">
      <c r="C292" s="25"/>
      <c r="D292" s="25"/>
    </row>
    <row r="293" spans="3:4">
      <c r="C293" s="25"/>
      <c r="D293" s="25"/>
    </row>
    <row r="294" spans="3:4">
      <c r="C294" s="25"/>
      <c r="D294" s="25"/>
    </row>
    <row r="295" spans="3:4">
      <c r="C295" s="25"/>
      <c r="D295" s="25"/>
    </row>
    <row r="296" spans="3:4">
      <c r="C296" s="25"/>
      <c r="D296" s="25"/>
    </row>
    <row r="297" spans="3:4">
      <c r="C297" s="25"/>
      <c r="D297" s="25"/>
    </row>
    <row r="298" spans="3:4">
      <c r="C298" s="25"/>
      <c r="D298" s="25"/>
    </row>
    <row r="299" spans="3:4">
      <c r="C299" s="25"/>
      <c r="D299" s="25"/>
    </row>
    <row r="300" spans="3:4">
      <c r="C300" s="25"/>
      <c r="D300" s="25"/>
    </row>
    <row r="301" spans="3:4">
      <c r="C301" s="25"/>
      <c r="D301" s="25"/>
    </row>
    <row r="302" spans="3:4">
      <c r="C302" s="25"/>
      <c r="D302" s="25"/>
    </row>
    <row r="303" spans="3:4">
      <c r="C303" s="25"/>
      <c r="D303" s="25"/>
    </row>
    <row r="304" spans="3:4">
      <c r="C304" s="25"/>
      <c r="D304" s="25"/>
    </row>
    <row r="305" spans="3:4">
      <c r="C305" s="25"/>
      <c r="D305" s="25"/>
    </row>
    <row r="306" spans="3:4">
      <c r="C306" s="25"/>
      <c r="D306" s="25"/>
    </row>
    <row r="307" spans="3:4">
      <c r="C307" s="25"/>
      <c r="D307" s="25"/>
    </row>
    <row r="308" spans="3:4">
      <c r="C308" s="25"/>
      <c r="D308" s="25"/>
    </row>
    <row r="309" spans="3:4">
      <c r="C309" s="25"/>
      <c r="D309" s="25"/>
    </row>
    <row r="310" spans="3:4">
      <c r="C310" s="25"/>
      <c r="D310" s="25"/>
    </row>
    <row r="311" spans="3:4">
      <c r="C311" s="25"/>
      <c r="D311" s="25"/>
    </row>
    <row r="312" spans="3:4">
      <c r="C312" s="25"/>
      <c r="D312" s="25"/>
    </row>
    <row r="313" spans="3:4">
      <c r="C313" s="25"/>
      <c r="D313" s="25"/>
    </row>
    <row r="314" spans="3:4">
      <c r="C314" s="25"/>
      <c r="D314" s="25"/>
    </row>
    <row r="315" spans="3:4">
      <c r="C315" s="25"/>
      <c r="D315" s="25"/>
    </row>
    <row r="316" spans="3:4">
      <c r="C316" s="25"/>
      <c r="D316" s="25"/>
    </row>
    <row r="317" spans="3:4">
      <c r="C317" s="25"/>
      <c r="D317" s="25"/>
    </row>
    <row r="318" spans="3:4">
      <c r="C318" s="25"/>
      <c r="D318" s="25"/>
    </row>
    <row r="319" spans="3:4">
      <c r="C319" s="25"/>
      <c r="D319" s="25"/>
    </row>
    <row r="320" spans="3:4">
      <c r="C320" s="25"/>
      <c r="D320" s="25"/>
    </row>
    <row r="321" spans="3:4">
      <c r="C321" s="25"/>
      <c r="D321" s="25"/>
    </row>
    <row r="322" spans="3:4">
      <c r="C322" s="25"/>
      <c r="D322" s="25"/>
    </row>
    <row r="323" spans="3:4">
      <c r="C323" s="25"/>
      <c r="D323" s="25"/>
    </row>
    <row r="324" spans="3:4">
      <c r="C324" s="25"/>
      <c r="D324" s="25"/>
    </row>
    <row r="325" spans="3:4">
      <c r="C325" s="25"/>
      <c r="D325" s="25"/>
    </row>
    <row r="326" spans="3:4">
      <c r="C326" s="25"/>
      <c r="D326" s="25"/>
    </row>
    <row r="327" spans="3:4">
      <c r="C327" s="25"/>
      <c r="D327" s="25"/>
    </row>
    <row r="328" spans="3:4">
      <c r="C328" s="25"/>
      <c r="D328" s="25"/>
    </row>
    <row r="329" spans="3:4">
      <c r="C329" s="25"/>
      <c r="D329" s="25"/>
    </row>
    <row r="330" spans="3:4">
      <c r="C330" s="25"/>
      <c r="D330" s="25"/>
    </row>
    <row r="331" spans="3:4">
      <c r="C331" s="25"/>
      <c r="D331" s="25"/>
    </row>
    <row r="332" spans="3:4">
      <c r="C332" s="25"/>
      <c r="D332" s="25"/>
    </row>
    <row r="333" spans="3:4">
      <c r="C333" s="25"/>
      <c r="D333" s="25"/>
    </row>
    <row r="334" spans="3:4">
      <c r="C334" s="25"/>
      <c r="D334" s="25"/>
    </row>
    <row r="335" spans="3:4">
      <c r="C335" s="25"/>
      <c r="D335" s="25"/>
    </row>
    <row r="336" spans="3:4">
      <c r="C336" s="25"/>
      <c r="D336" s="25"/>
    </row>
    <row r="337" spans="3:4">
      <c r="C337" s="25"/>
      <c r="D337" s="25"/>
    </row>
    <row r="338" spans="3:4">
      <c r="C338" s="25"/>
      <c r="D338" s="25"/>
    </row>
    <row r="339" spans="3:4">
      <c r="C339" s="25"/>
      <c r="D339" s="25"/>
    </row>
    <row r="340" spans="3:4">
      <c r="C340" s="25"/>
      <c r="D340" s="25"/>
    </row>
    <row r="341" spans="3:4">
      <c r="C341" s="25"/>
      <c r="D341" s="25"/>
    </row>
    <row r="342" spans="3:4">
      <c r="C342" s="25"/>
      <c r="D342" s="25"/>
    </row>
    <row r="343" spans="3:4">
      <c r="C343" s="25"/>
      <c r="D343" s="25"/>
    </row>
    <row r="344" spans="3:4">
      <c r="C344" s="25"/>
      <c r="D344" s="25"/>
    </row>
    <row r="345" spans="3:4">
      <c r="C345" s="25"/>
      <c r="D345" s="25"/>
    </row>
    <row r="346" spans="3:4">
      <c r="C346" s="25"/>
      <c r="D346" s="25"/>
    </row>
    <row r="347" spans="3:4">
      <c r="C347" s="25"/>
      <c r="D347" s="25"/>
    </row>
    <row r="348" spans="3:4">
      <c r="C348" s="25"/>
      <c r="D348" s="25"/>
    </row>
    <row r="349" spans="3:4">
      <c r="C349" s="25"/>
      <c r="D349" s="25"/>
    </row>
    <row r="350" spans="3:4">
      <c r="C350" s="25"/>
      <c r="D350" s="25"/>
    </row>
    <row r="351" spans="3:4">
      <c r="C351" s="25"/>
      <c r="D351" s="25"/>
    </row>
    <row r="352" spans="3:4">
      <c r="C352" s="25"/>
      <c r="D352" s="25"/>
    </row>
    <row r="353" spans="3:4">
      <c r="C353" s="25"/>
      <c r="D353" s="25"/>
    </row>
    <row r="354" spans="3:4">
      <c r="C354" s="25"/>
      <c r="D354" s="25"/>
    </row>
    <row r="355" spans="3:4">
      <c r="C355" s="25"/>
      <c r="D355" s="25"/>
    </row>
    <row r="356" spans="3:4">
      <c r="C356" s="25"/>
      <c r="D356" s="25"/>
    </row>
    <row r="357" spans="3:4">
      <c r="C357" s="25"/>
      <c r="D357" s="25"/>
    </row>
    <row r="358" spans="3:4">
      <c r="C358" s="25"/>
      <c r="D358" s="25"/>
    </row>
    <row r="359" spans="3:4">
      <c r="C359" s="25"/>
      <c r="D359" s="25"/>
    </row>
    <row r="360" spans="3:4">
      <c r="C360" s="25"/>
      <c r="D360" s="25"/>
    </row>
    <row r="361" spans="3:4">
      <c r="C361" s="25"/>
      <c r="D361" s="25"/>
    </row>
    <row r="362" spans="3:4">
      <c r="C362" s="25"/>
      <c r="D362" s="25"/>
    </row>
    <row r="363" spans="3:4">
      <c r="C363" s="25"/>
      <c r="D363" s="25"/>
    </row>
    <row r="364" spans="3:4">
      <c r="C364" s="25"/>
      <c r="D364" s="25"/>
    </row>
    <row r="365" spans="3:4">
      <c r="C365" s="25"/>
      <c r="D365" s="25"/>
    </row>
    <row r="366" spans="3:4">
      <c r="C366" s="25"/>
      <c r="D366" s="25"/>
    </row>
    <row r="367" spans="3:4">
      <c r="C367" s="25"/>
      <c r="D367" s="25"/>
    </row>
    <row r="368" spans="3:4">
      <c r="C368" s="25"/>
      <c r="D368" s="25"/>
    </row>
    <row r="369" spans="3:4">
      <c r="C369" s="25"/>
      <c r="D369" s="25"/>
    </row>
    <row r="370" spans="3:4">
      <c r="C370" s="25"/>
      <c r="D370" s="25"/>
    </row>
    <row r="371" spans="3:4">
      <c r="C371" s="25"/>
      <c r="D371" s="25"/>
    </row>
    <row r="372" spans="3:4">
      <c r="C372" s="25"/>
      <c r="D372" s="25"/>
    </row>
    <row r="373" spans="3:4">
      <c r="C373" s="25"/>
      <c r="D373" s="25"/>
    </row>
    <row r="374" spans="3:4">
      <c r="C374" s="25"/>
      <c r="D374" s="25"/>
    </row>
    <row r="375" spans="3:4">
      <c r="C375" s="25"/>
      <c r="D375" s="25"/>
    </row>
    <row r="376" spans="3:4">
      <c r="C376" s="25"/>
      <c r="D376" s="25"/>
    </row>
    <row r="377" spans="3:4">
      <c r="C377" s="25"/>
      <c r="D377" s="25"/>
    </row>
    <row r="378" spans="3:4">
      <c r="C378" s="25"/>
      <c r="D378" s="25"/>
    </row>
    <row r="379" spans="3:4">
      <c r="C379" s="25"/>
      <c r="D379" s="25"/>
    </row>
    <row r="380" spans="3:4">
      <c r="C380" s="25"/>
      <c r="D380" s="25"/>
    </row>
    <row r="381" spans="3:4">
      <c r="C381" s="25"/>
      <c r="D381" s="25"/>
    </row>
    <row r="382" spans="3:4">
      <c r="C382" s="25"/>
      <c r="D382" s="25"/>
    </row>
    <row r="383" spans="3:4">
      <c r="C383" s="25"/>
      <c r="D383" s="25"/>
    </row>
    <row r="384" spans="3:4">
      <c r="C384" s="25"/>
      <c r="D384" s="25"/>
    </row>
    <row r="385" spans="3:4">
      <c r="C385" s="25"/>
      <c r="D385" s="25"/>
    </row>
    <row r="386" spans="3:4">
      <c r="C386" s="25"/>
      <c r="D386" s="25"/>
    </row>
    <row r="387" spans="3:4">
      <c r="C387" s="25"/>
      <c r="D387" s="25"/>
    </row>
    <row r="388" spans="3:4">
      <c r="C388" s="25"/>
      <c r="D388" s="25"/>
    </row>
    <row r="389" spans="3:4">
      <c r="C389" s="25"/>
      <c r="D389" s="25"/>
    </row>
    <row r="390" spans="3:4">
      <c r="C390" s="25"/>
      <c r="D390" s="25"/>
    </row>
    <row r="391" spans="3:4">
      <c r="C391" s="25"/>
      <c r="D391" s="25"/>
    </row>
    <row r="392" spans="3:4">
      <c r="C392" s="25"/>
      <c r="D392" s="25"/>
    </row>
    <row r="393" spans="3:4">
      <c r="C393" s="25"/>
      <c r="D393" s="25"/>
    </row>
    <row r="394" spans="3:4">
      <c r="C394" s="25"/>
      <c r="D394" s="25"/>
    </row>
    <row r="395" spans="3:4">
      <c r="C395" s="25"/>
      <c r="D395" s="25"/>
    </row>
    <row r="396" spans="3:4">
      <c r="C396" s="25"/>
      <c r="D396" s="25"/>
    </row>
    <row r="397" spans="3:4">
      <c r="C397" s="25"/>
      <c r="D397" s="25"/>
    </row>
    <row r="398" spans="3:4">
      <c r="C398" s="25"/>
      <c r="D398" s="25"/>
    </row>
    <row r="399" spans="3:4">
      <c r="C399" s="25"/>
      <c r="D399" s="25"/>
    </row>
    <row r="400" spans="3:4">
      <c r="C400" s="25"/>
      <c r="D400" s="25"/>
    </row>
    <row r="401" spans="3:4">
      <c r="C401" s="25"/>
      <c r="D401" s="25"/>
    </row>
    <row r="402" spans="3:4">
      <c r="C402" s="25"/>
      <c r="D402" s="25"/>
    </row>
    <row r="403" spans="3:4">
      <c r="C403" s="25"/>
      <c r="D403" s="25"/>
    </row>
    <row r="404" spans="3:4">
      <c r="C404" s="25"/>
      <c r="D404" s="25"/>
    </row>
    <row r="405" spans="3:4">
      <c r="C405" s="25"/>
      <c r="D405" s="25"/>
    </row>
    <row r="406" spans="3:4">
      <c r="C406" s="25"/>
      <c r="D406" s="25"/>
    </row>
    <row r="407" spans="3:4">
      <c r="C407" s="25"/>
      <c r="D407" s="25"/>
    </row>
    <row r="408" spans="3:4">
      <c r="C408" s="25"/>
      <c r="D408" s="25"/>
    </row>
    <row r="409" spans="3:4">
      <c r="C409" s="25"/>
      <c r="D409" s="25"/>
    </row>
    <row r="410" spans="3:4">
      <c r="C410" s="25"/>
      <c r="D410" s="25"/>
    </row>
    <row r="411" spans="3:4">
      <c r="C411" s="25"/>
      <c r="D411" s="25"/>
    </row>
    <row r="412" spans="3:4">
      <c r="C412" s="25"/>
      <c r="D412" s="25"/>
    </row>
    <row r="413" spans="3:4">
      <c r="C413" s="25"/>
      <c r="D413" s="25"/>
    </row>
    <row r="414" spans="3:4">
      <c r="C414" s="25"/>
      <c r="D414" s="25"/>
    </row>
    <row r="415" spans="3:4">
      <c r="C415" s="25"/>
      <c r="D415" s="25"/>
    </row>
    <row r="416" spans="3:4">
      <c r="C416" s="25"/>
      <c r="D416" s="25"/>
    </row>
    <row r="417" spans="3:4">
      <c r="C417" s="25"/>
      <c r="D417" s="25"/>
    </row>
    <row r="418" spans="3:4">
      <c r="C418" s="25"/>
      <c r="D418" s="25"/>
    </row>
    <row r="419" spans="3:4">
      <c r="C419" s="25"/>
      <c r="D419" s="25"/>
    </row>
    <row r="420" spans="3:4">
      <c r="C420" s="25"/>
      <c r="D420" s="25"/>
    </row>
    <row r="421" spans="3:4">
      <c r="C421" s="25"/>
      <c r="D421" s="25"/>
    </row>
    <row r="422" spans="3:4">
      <c r="C422" s="25"/>
      <c r="D422" s="25"/>
    </row>
    <row r="423" spans="3:4">
      <c r="C423" s="25"/>
      <c r="D423" s="25"/>
    </row>
    <row r="424" spans="3:4">
      <c r="C424" s="25"/>
      <c r="D424" s="25"/>
    </row>
    <row r="425" spans="3:4">
      <c r="C425" s="25"/>
      <c r="D425" s="25"/>
    </row>
    <row r="426" spans="3:4">
      <c r="C426" s="25"/>
      <c r="D426" s="25"/>
    </row>
    <row r="427" spans="3:4">
      <c r="C427" s="25"/>
      <c r="D427" s="25"/>
    </row>
    <row r="428" spans="3:4">
      <c r="C428" s="25"/>
      <c r="D428" s="25"/>
    </row>
    <row r="429" spans="3:4">
      <c r="C429" s="25"/>
      <c r="D429" s="25"/>
    </row>
    <row r="430" spans="3:4">
      <c r="C430" s="25"/>
      <c r="D430" s="25"/>
    </row>
    <row r="431" spans="3:4">
      <c r="C431" s="25"/>
      <c r="D431" s="25"/>
    </row>
    <row r="432" spans="3:4">
      <c r="C432" s="25"/>
      <c r="D432" s="25"/>
    </row>
    <row r="433" spans="3:4">
      <c r="C433" s="25"/>
      <c r="D433" s="25"/>
    </row>
    <row r="434" spans="3:4">
      <c r="C434" s="25"/>
      <c r="D434" s="25"/>
    </row>
    <row r="435" spans="3:4">
      <c r="C435" s="25"/>
      <c r="D435" s="25"/>
    </row>
    <row r="436" spans="3:4">
      <c r="C436" s="25"/>
      <c r="D436" s="25"/>
    </row>
    <row r="437" spans="3:4">
      <c r="C437" s="25"/>
      <c r="D437" s="25"/>
    </row>
    <row r="438" spans="3:4">
      <c r="C438" s="25"/>
      <c r="D438" s="25"/>
    </row>
    <row r="439" spans="3:4">
      <c r="C439" s="25"/>
      <c r="D439" s="25"/>
    </row>
    <row r="440" spans="3:4">
      <c r="C440" s="25"/>
      <c r="D440" s="25"/>
    </row>
    <row r="441" spans="3:4">
      <c r="C441" s="25"/>
      <c r="D441" s="25"/>
    </row>
    <row r="442" spans="3:4">
      <c r="C442" s="25"/>
      <c r="D442" s="25"/>
    </row>
    <row r="443" spans="3:4">
      <c r="C443" s="25"/>
      <c r="D443" s="25"/>
    </row>
    <row r="444" spans="3:4">
      <c r="C444" s="25"/>
      <c r="D444" s="25"/>
    </row>
    <row r="445" spans="3:4">
      <c r="C445" s="25"/>
      <c r="D445" s="25"/>
    </row>
    <row r="446" spans="3:4">
      <c r="C446" s="25"/>
      <c r="D446" s="25"/>
    </row>
    <row r="447" spans="3:4">
      <c r="C447" s="25"/>
      <c r="D447" s="25"/>
    </row>
    <row r="448" spans="3:4">
      <c r="C448" s="25"/>
      <c r="D448" s="25"/>
    </row>
    <row r="449" spans="3:4">
      <c r="C449" s="25"/>
      <c r="D449" s="25"/>
    </row>
    <row r="450" spans="3:4">
      <c r="C450" s="25"/>
      <c r="D450" s="25"/>
    </row>
    <row r="451" spans="3:4">
      <c r="C451" s="25"/>
      <c r="D451" s="25"/>
    </row>
    <row r="452" spans="3:4">
      <c r="C452" s="25"/>
      <c r="D452" s="25"/>
    </row>
    <row r="453" spans="3:4">
      <c r="C453" s="25"/>
      <c r="D453" s="25"/>
    </row>
    <row r="454" spans="3:4">
      <c r="C454" s="25"/>
      <c r="D454" s="25"/>
    </row>
    <row r="455" spans="3:4">
      <c r="C455" s="25"/>
      <c r="D455" s="25"/>
    </row>
    <row r="456" spans="3:4">
      <c r="C456" s="25"/>
      <c r="D456" s="25"/>
    </row>
    <row r="457" spans="3:4">
      <c r="C457" s="25"/>
      <c r="D457" s="25"/>
    </row>
    <row r="458" spans="3:4">
      <c r="C458" s="25"/>
      <c r="D458" s="25"/>
    </row>
    <row r="459" spans="3:4">
      <c r="C459" s="25"/>
      <c r="D459" s="25"/>
    </row>
    <row r="460" spans="3:4">
      <c r="C460" s="25"/>
      <c r="D460" s="25"/>
    </row>
    <row r="461" spans="3:4">
      <c r="C461" s="25"/>
      <c r="D461" s="25"/>
    </row>
    <row r="462" spans="3:4">
      <c r="C462" s="25"/>
      <c r="D462" s="25"/>
    </row>
    <row r="463" spans="3:4">
      <c r="C463" s="25"/>
      <c r="D463" s="25"/>
    </row>
    <row r="464" spans="3:4">
      <c r="C464" s="25"/>
      <c r="D464" s="25"/>
    </row>
    <row r="465" spans="3:4">
      <c r="C465" s="25"/>
      <c r="D465" s="25"/>
    </row>
    <row r="466" spans="3:4">
      <c r="C466" s="25"/>
      <c r="D466" s="25"/>
    </row>
    <row r="467" spans="3:4">
      <c r="C467" s="25"/>
      <c r="D467" s="25"/>
    </row>
    <row r="468" spans="3:4">
      <c r="C468" s="25"/>
      <c r="D468" s="25"/>
    </row>
    <row r="469" spans="3:4">
      <c r="C469" s="25"/>
      <c r="D469" s="25"/>
    </row>
    <row r="470" spans="3:4">
      <c r="C470" s="25"/>
      <c r="D470" s="25"/>
    </row>
    <row r="471" spans="3:4">
      <c r="C471" s="25"/>
      <c r="D471" s="25"/>
    </row>
    <row r="472" spans="3:4">
      <c r="C472" s="25"/>
      <c r="D472" s="25"/>
    </row>
    <row r="473" spans="3:4">
      <c r="C473" s="25"/>
      <c r="D473" s="25"/>
    </row>
    <row r="474" spans="3:4">
      <c r="C474" s="25"/>
      <c r="D474" s="25"/>
    </row>
    <row r="475" spans="3:4">
      <c r="C475" s="25"/>
      <c r="D475" s="25"/>
    </row>
    <row r="476" spans="3:4">
      <c r="C476" s="25"/>
      <c r="D476" s="25"/>
    </row>
    <row r="477" spans="3:4">
      <c r="C477" s="25"/>
      <c r="D477" s="25"/>
    </row>
    <row r="478" spans="3:4">
      <c r="C478" s="25"/>
      <c r="D478" s="25"/>
    </row>
    <row r="479" spans="3:4">
      <c r="C479" s="25"/>
      <c r="D479" s="25"/>
    </row>
    <row r="480" spans="3:4">
      <c r="C480" s="25"/>
      <c r="D480" s="25"/>
    </row>
    <row r="481" spans="3:4">
      <c r="C481" s="25"/>
      <c r="D481" s="25"/>
    </row>
    <row r="482" spans="3:4">
      <c r="C482" s="25"/>
      <c r="D482" s="25"/>
    </row>
    <row r="483" spans="3:4">
      <c r="C483" s="25"/>
      <c r="D483" s="25"/>
    </row>
    <row r="484" spans="3:4">
      <c r="C484" s="25"/>
      <c r="D484" s="25"/>
    </row>
    <row r="485" spans="3:4">
      <c r="C485" s="25"/>
      <c r="D485" s="25"/>
    </row>
    <row r="486" spans="3:4">
      <c r="C486" s="25"/>
      <c r="D486" s="25"/>
    </row>
    <row r="487" spans="3:4">
      <c r="C487" s="25"/>
      <c r="D487" s="25"/>
    </row>
    <row r="488" spans="3:4">
      <c r="C488" s="25"/>
      <c r="D488" s="25"/>
    </row>
    <row r="489" spans="3:4">
      <c r="C489" s="25"/>
      <c r="D489" s="25"/>
    </row>
    <row r="490" spans="3:4">
      <c r="C490" s="25"/>
      <c r="D490" s="25"/>
    </row>
    <row r="491" spans="3:4">
      <c r="C491" s="25"/>
      <c r="D491" s="25"/>
    </row>
    <row r="492" spans="3:4">
      <c r="C492" s="25"/>
      <c r="D492" s="25"/>
    </row>
    <row r="493" spans="3:4">
      <c r="C493" s="25"/>
      <c r="D493" s="25"/>
    </row>
    <row r="494" spans="3:4">
      <c r="C494" s="25"/>
      <c r="D494" s="25"/>
    </row>
    <row r="495" spans="3:4">
      <c r="C495" s="25"/>
      <c r="D495" s="25"/>
    </row>
    <row r="496" spans="3:4">
      <c r="C496" s="25"/>
      <c r="D496" s="25"/>
    </row>
    <row r="497" spans="3:4">
      <c r="C497" s="25"/>
      <c r="D497" s="25"/>
    </row>
    <row r="498" spans="3:4">
      <c r="C498" s="25"/>
      <c r="D498" s="25"/>
    </row>
    <row r="499" spans="3:4">
      <c r="C499" s="25"/>
      <c r="D499" s="25"/>
    </row>
    <row r="500" spans="3:4">
      <c r="C500" s="25"/>
      <c r="D500" s="25"/>
    </row>
    <row r="501" spans="3:4">
      <c r="C501" s="25"/>
      <c r="D501" s="25"/>
    </row>
    <row r="502" spans="3:4">
      <c r="C502" s="25"/>
      <c r="D502" s="25"/>
    </row>
    <row r="503" spans="3:4">
      <c r="C503" s="25"/>
      <c r="D503" s="25"/>
    </row>
    <row r="504" spans="3:4">
      <c r="C504" s="25"/>
      <c r="D504" s="25"/>
    </row>
    <row r="505" spans="3:4">
      <c r="C505" s="25"/>
      <c r="D505" s="25"/>
    </row>
    <row r="506" spans="3:4">
      <c r="C506" s="25"/>
      <c r="D506" s="25"/>
    </row>
    <row r="507" spans="3:4">
      <c r="C507" s="25"/>
      <c r="D507" s="25"/>
    </row>
    <row r="508" spans="3:4">
      <c r="C508" s="25"/>
      <c r="D508" s="25"/>
    </row>
    <row r="509" spans="3:4">
      <c r="C509" s="25"/>
      <c r="D509" s="25"/>
    </row>
    <row r="510" spans="3:4">
      <c r="C510" s="25"/>
      <c r="D510" s="25"/>
    </row>
    <row r="511" spans="3:4">
      <c r="C511" s="25"/>
      <c r="D511" s="25"/>
    </row>
    <row r="512" spans="3:4">
      <c r="C512" s="25"/>
      <c r="D512" s="25"/>
    </row>
    <row r="513" spans="3:4">
      <c r="C513" s="25"/>
      <c r="D513" s="25"/>
    </row>
    <row r="514" spans="3:4">
      <c r="C514" s="25"/>
      <c r="D514" s="25"/>
    </row>
    <row r="515" spans="3:4">
      <c r="C515" s="25"/>
      <c r="D515" s="25"/>
    </row>
    <row r="516" spans="3:4">
      <c r="C516" s="25"/>
      <c r="D516" s="25"/>
    </row>
    <row r="517" spans="3:4">
      <c r="C517" s="25"/>
      <c r="D517" s="25"/>
    </row>
    <row r="518" spans="3:4">
      <c r="C518" s="25"/>
      <c r="D518" s="25"/>
    </row>
    <row r="519" spans="3:4">
      <c r="C519" s="25"/>
      <c r="D519" s="25"/>
    </row>
    <row r="520" spans="3:4">
      <c r="C520" s="25"/>
      <c r="D520" s="25"/>
    </row>
    <row r="521" spans="3:4">
      <c r="C521" s="25"/>
      <c r="D521" s="25"/>
    </row>
    <row r="522" spans="3:4">
      <c r="C522" s="25"/>
      <c r="D522" s="25"/>
    </row>
    <row r="523" spans="3:4">
      <c r="C523" s="25"/>
      <c r="D523" s="25"/>
    </row>
    <row r="524" spans="3:4">
      <c r="C524" s="25"/>
      <c r="D524" s="25"/>
    </row>
    <row r="525" spans="3:4">
      <c r="C525" s="25"/>
      <c r="D525" s="25"/>
    </row>
    <row r="526" spans="3:4">
      <c r="C526" s="25"/>
      <c r="D526" s="25"/>
    </row>
    <row r="527" spans="3:4">
      <c r="C527" s="25"/>
      <c r="D527" s="25"/>
    </row>
    <row r="528" spans="3:4">
      <c r="C528" s="25"/>
      <c r="D528" s="25"/>
    </row>
    <row r="529" spans="3:4">
      <c r="C529" s="25"/>
      <c r="D529" s="25"/>
    </row>
    <row r="530" spans="3:4">
      <c r="C530" s="25"/>
      <c r="D530" s="25"/>
    </row>
    <row r="531" spans="3:4">
      <c r="C531" s="25"/>
      <c r="D531" s="25"/>
    </row>
    <row r="532" spans="3:4">
      <c r="C532" s="25"/>
      <c r="D532" s="25"/>
    </row>
    <row r="533" spans="3:4">
      <c r="C533" s="25"/>
      <c r="D533" s="25"/>
    </row>
    <row r="534" spans="3:4">
      <c r="C534" s="25"/>
      <c r="D534" s="25"/>
    </row>
    <row r="535" spans="3:4">
      <c r="C535" s="25"/>
      <c r="D535" s="25"/>
    </row>
    <row r="536" spans="3:4">
      <c r="C536" s="25"/>
      <c r="D536" s="25"/>
    </row>
    <row r="537" spans="3:4">
      <c r="C537" s="25"/>
      <c r="D537" s="25"/>
    </row>
    <row r="538" spans="3:4">
      <c r="C538" s="25"/>
      <c r="D538" s="25"/>
    </row>
    <row r="539" spans="3:4">
      <c r="C539" s="25"/>
      <c r="D539" s="25"/>
    </row>
    <row r="540" spans="3:4">
      <c r="C540" s="25"/>
      <c r="D540" s="25"/>
    </row>
    <row r="541" spans="3:4">
      <c r="C541" s="25"/>
      <c r="D541" s="25"/>
    </row>
    <row r="542" spans="3:4">
      <c r="C542" s="25"/>
      <c r="D542" s="25"/>
    </row>
    <row r="543" spans="3:4">
      <c r="C543" s="25"/>
      <c r="D543" s="25"/>
    </row>
    <row r="544" spans="3:4">
      <c r="C544" s="25"/>
      <c r="D544" s="25"/>
    </row>
    <row r="545" spans="3:4">
      <c r="C545" s="25"/>
      <c r="D545" s="25"/>
    </row>
    <row r="546" spans="3:4">
      <c r="C546" s="25"/>
      <c r="D546" s="25"/>
    </row>
    <row r="547" spans="3:4">
      <c r="C547" s="25"/>
      <c r="D547" s="25"/>
    </row>
    <row r="548" spans="3:4">
      <c r="C548" s="25"/>
      <c r="D548" s="25"/>
    </row>
    <row r="549" spans="3:4">
      <c r="C549" s="25"/>
      <c r="D549" s="25"/>
    </row>
    <row r="550" spans="3:4">
      <c r="C550" s="25"/>
      <c r="D550" s="25"/>
    </row>
    <row r="551" spans="3:4">
      <c r="C551" s="25"/>
      <c r="D551" s="25"/>
    </row>
    <row r="552" spans="3:4">
      <c r="C552" s="25"/>
      <c r="D552" s="25"/>
    </row>
    <row r="553" spans="3:4">
      <c r="C553" s="25"/>
      <c r="D553" s="25"/>
    </row>
    <row r="554" spans="3:4">
      <c r="C554" s="25"/>
      <c r="D554" s="25"/>
    </row>
    <row r="555" spans="3:4">
      <c r="C555" s="25"/>
      <c r="D555" s="25"/>
    </row>
    <row r="556" spans="3:4">
      <c r="C556" s="25"/>
      <c r="D556" s="25"/>
    </row>
    <row r="557" spans="3:4">
      <c r="C557" s="25"/>
      <c r="D557" s="25"/>
    </row>
    <row r="558" spans="3:4">
      <c r="C558" s="25"/>
      <c r="D558" s="25"/>
    </row>
    <row r="559" spans="3:4">
      <c r="C559" s="25"/>
      <c r="D559" s="25"/>
    </row>
    <row r="560" spans="3:4">
      <c r="C560" s="25"/>
      <c r="D560" s="25"/>
    </row>
    <row r="561" spans="3:4">
      <c r="C561" s="25"/>
      <c r="D561" s="25"/>
    </row>
    <row r="562" spans="3:4">
      <c r="C562" s="25"/>
      <c r="D562" s="25"/>
    </row>
    <row r="563" spans="3:4">
      <c r="C563" s="25"/>
      <c r="D563" s="25"/>
    </row>
    <row r="564" spans="3:4">
      <c r="C564" s="25"/>
      <c r="D564" s="25"/>
    </row>
    <row r="565" spans="3:4">
      <c r="C565" s="25"/>
      <c r="D565" s="25"/>
    </row>
    <row r="566" spans="3:4">
      <c r="C566" s="25"/>
      <c r="D566" s="25"/>
    </row>
    <row r="567" spans="3:4">
      <c r="C567" s="25"/>
      <c r="D567" s="25"/>
    </row>
    <row r="568" spans="3:4">
      <c r="C568" s="25"/>
      <c r="D568" s="25"/>
    </row>
    <row r="569" spans="3:4">
      <c r="C569" s="25"/>
      <c r="D569" s="25"/>
    </row>
    <row r="570" spans="3:4">
      <c r="C570" s="25"/>
      <c r="D570" s="25"/>
    </row>
    <row r="571" spans="3:4">
      <c r="C571" s="25"/>
      <c r="D571" s="25"/>
    </row>
    <row r="572" spans="3:4">
      <c r="C572" s="25"/>
      <c r="D572" s="25"/>
    </row>
    <row r="573" spans="3:4">
      <c r="C573" s="25"/>
      <c r="D573" s="25"/>
    </row>
    <row r="574" spans="3:4">
      <c r="C574" s="25"/>
      <c r="D574" s="25"/>
    </row>
    <row r="575" spans="3:4">
      <c r="C575" s="25"/>
      <c r="D575" s="25"/>
    </row>
    <row r="576" spans="3:4">
      <c r="C576" s="25"/>
      <c r="D576" s="25"/>
    </row>
    <row r="577" spans="3:4">
      <c r="C577" s="25"/>
      <c r="D577" s="25"/>
    </row>
    <row r="578" spans="3:4">
      <c r="C578" s="25"/>
      <c r="D578" s="25"/>
    </row>
    <row r="579" spans="3:4">
      <c r="C579" s="25"/>
      <c r="D579" s="25"/>
    </row>
    <row r="580" spans="3:4">
      <c r="C580" s="25"/>
      <c r="D580" s="25"/>
    </row>
    <row r="581" spans="3:4">
      <c r="C581" s="25"/>
      <c r="D581" s="25"/>
    </row>
    <row r="582" spans="3:4">
      <c r="C582" s="25"/>
      <c r="D582" s="25"/>
    </row>
    <row r="583" spans="3:4">
      <c r="C583" s="25"/>
      <c r="D583" s="25"/>
    </row>
    <row r="584" spans="3:4">
      <c r="C584" s="25"/>
      <c r="D584" s="25"/>
    </row>
    <row r="585" spans="3:4">
      <c r="C585" s="25"/>
      <c r="D585" s="25"/>
    </row>
    <row r="586" spans="3:4">
      <c r="C586" s="25"/>
      <c r="D586" s="25"/>
    </row>
    <row r="587" spans="3:4">
      <c r="C587" s="25"/>
      <c r="D587" s="25"/>
    </row>
    <row r="588" spans="3:4">
      <c r="C588" s="25"/>
      <c r="D588" s="25"/>
    </row>
    <row r="589" spans="3:4">
      <c r="C589" s="25"/>
      <c r="D589" s="25"/>
    </row>
    <row r="590" spans="3:4">
      <c r="C590" s="25"/>
      <c r="D590" s="25"/>
    </row>
    <row r="591" spans="3:4">
      <c r="C591" s="25"/>
      <c r="D591" s="25"/>
    </row>
    <row r="592" spans="3:4">
      <c r="C592" s="25"/>
      <c r="D592" s="25"/>
    </row>
    <row r="593" spans="3:4">
      <c r="C593" s="25"/>
      <c r="D593" s="25"/>
    </row>
    <row r="594" spans="3:4">
      <c r="C594" s="25"/>
      <c r="D594" s="25"/>
    </row>
    <row r="595" spans="3:4">
      <c r="C595" s="25"/>
      <c r="D595" s="25"/>
    </row>
    <row r="596" spans="3:4">
      <c r="C596" s="25"/>
      <c r="D596" s="25"/>
    </row>
    <row r="597" spans="3:4">
      <c r="C597" s="25"/>
      <c r="D597" s="25"/>
    </row>
    <row r="598" spans="3:4">
      <c r="C598" s="25"/>
      <c r="D598" s="25"/>
    </row>
    <row r="599" spans="3:4">
      <c r="C599" s="25"/>
      <c r="D599" s="25"/>
    </row>
    <row r="600" spans="3:4">
      <c r="C600" s="25"/>
      <c r="D600" s="25"/>
    </row>
    <row r="601" spans="3:4">
      <c r="C601" s="25"/>
      <c r="D601" s="25"/>
    </row>
    <row r="602" spans="3:4">
      <c r="C602" s="25"/>
      <c r="D602" s="25"/>
    </row>
    <row r="603" spans="3:4">
      <c r="C603" s="25"/>
      <c r="D603" s="25"/>
    </row>
    <row r="604" spans="3:4">
      <c r="C604" s="25"/>
      <c r="D604" s="25"/>
    </row>
    <row r="605" spans="3:4">
      <c r="C605" s="25"/>
      <c r="D605" s="25"/>
    </row>
    <row r="606" spans="3:4">
      <c r="C606" s="25"/>
      <c r="D606" s="25"/>
    </row>
    <row r="607" spans="3:4">
      <c r="C607" s="25"/>
      <c r="D607" s="25"/>
    </row>
    <row r="608" spans="3:4">
      <c r="C608" s="25"/>
      <c r="D608" s="25"/>
    </row>
    <row r="609" spans="3:4">
      <c r="C609" s="25"/>
      <c r="D609" s="25"/>
    </row>
    <row r="610" spans="3:4">
      <c r="C610" s="25"/>
      <c r="D610" s="25"/>
    </row>
    <row r="611" spans="3:4">
      <c r="C611" s="25"/>
      <c r="D611" s="25"/>
    </row>
    <row r="612" spans="3:4">
      <c r="C612" s="25"/>
      <c r="D612" s="25"/>
    </row>
    <row r="613" spans="3:4">
      <c r="C613" s="25"/>
      <c r="D613" s="25"/>
    </row>
    <row r="614" spans="3:4">
      <c r="C614" s="25"/>
      <c r="D614" s="25"/>
    </row>
    <row r="615" spans="3:4">
      <c r="C615" s="25"/>
      <c r="D615" s="25"/>
    </row>
    <row r="616" spans="3:4">
      <c r="C616" s="25"/>
      <c r="D616" s="25"/>
    </row>
    <row r="617" spans="3:4">
      <c r="C617" s="25"/>
      <c r="D617" s="25"/>
    </row>
    <row r="618" spans="3:4">
      <c r="C618" s="25"/>
      <c r="D618" s="25"/>
    </row>
    <row r="619" spans="3:4">
      <c r="C619" s="25"/>
      <c r="D619" s="25"/>
    </row>
    <row r="620" spans="3:4">
      <c r="C620" s="25"/>
      <c r="D620" s="25"/>
    </row>
    <row r="621" spans="3:4">
      <c r="C621" s="25"/>
      <c r="D621" s="25"/>
    </row>
    <row r="622" spans="3:4">
      <c r="C622" s="25"/>
      <c r="D622" s="25"/>
    </row>
    <row r="623" spans="3:4">
      <c r="C623" s="25"/>
      <c r="D623" s="25"/>
    </row>
    <row r="624" spans="3:4">
      <c r="C624" s="25"/>
      <c r="D624" s="25"/>
    </row>
    <row r="625" spans="3:4">
      <c r="C625" s="25"/>
      <c r="D625" s="25"/>
    </row>
    <row r="626" spans="3:4">
      <c r="C626" s="25"/>
      <c r="D626" s="25"/>
    </row>
    <row r="627" spans="3:4">
      <c r="C627" s="25"/>
      <c r="D627" s="25"/>
    </row>
    <row r="628" spans="3:4">
      <c r="C628" s="25"/>
      <c r="D628" s="25"/>
    </row>
    <row r="629" spans="3:4">
      <c r="C629" s="25"/>
      <c r="D629" s="25"/>
    </row>
    <row r="630" spans="3:4">
      <c r="C630" s="25"/>
      <c r="D630" s="25"/>
    </row>
    <row r="631" spans="3:4">
      <c r="C631" s="25"/>
      <c r="D631" s="25"/>
    </row>
    <row r="632" spans="3:4">
      <c r="C632" s="25"/>
      <c r="D632" s="25"/>
    </row>
    <row r="633" spans="3:4">
      <c r="C633" s="25"/>
      <c r="D633" s="25"/>
    </row>
    <row r="634" spans="3:4">
      <c r="C634" s="25"/>
      <c r="D634" s="25"/>
    </row>
    <row r="635" spans="3:4">
      <c r="C635" s="25"/>
      <c r="D635" s="25"/>
    </row>
    <row r="636" spans="3:4">
      <c r="C636" s="25"/>
      <c r="D636" s="25"/>
    </row>
    <row r="637" spans="3:4">
      <c r="C637" s="25"/>
      <c r="D637" s="25"/>
    </row>
    <row r="638" spans="3:4">
      <c r="C638" s="25"/>
      <c r="D638" s="25"/>
    </row>
    <row r="639" spans="3:4">
      <c r="C639" s="25"/>
      <c r="D639" s="25"/>
    </row>
    <row r="640" spans="3:4">
      <c r="C640" s="25"/>
      <c r="D640" s="25"/>
    </row>
    <row r="641" spans="3:4">
      <c r="C641" s="25"/>
      <c r="D641" s="25"/>
    </row>
    <row r="642" spans="3:4">
      <c r="C642" s="25"/>
      <c r="D642" s="25"/>
    </row>
    <row r="643" spans="3:4">
      <c r="C643" s="25"/>
      <c r="D643" s="25"/>
    </row>
    <row r="644" spans="3:4">
      <c r="C644" s="25"/>
      <c r="D644" s="25"/>
    </row>
    <row r="645" spans="3:4">
      <c r="C645" s="25"/>
      <c r="D645" s="25"/>
    </row>
    <row r="646" spans="3:4">
      <c r="C646" s="25"/>
      <c r="D646" s="25"/>
    </row>
    <row r="647" spans="3:4">
      <c r="C647" s="25"/>
      <c r="D647" s="25"/>
    </row>
    <row r="648" spans="3:4">
      <c r="C648" s="25"/>
      <c r="D648" s="25"/>
    </row>
    <row r="649" spans="3:4">
      <c r="C649" s="25"/>
      <c r="D649" s="25"/>
    </row>
    <row r="650" spans="3:4">
      <c r="C650" s="25"/>
      <c r="D650" s="25"/>
    </row>
    <row r="651" spans="3:4">
      <c r="C651" s="25"/>
      <c r="D651" s="25"/>
    </row>
    <row r="652" spans="3:4">
      <c r="C652" s="25"/>
      <c r="D652" s="25"/>
    </row>
    <row r="653" spans="3:4">
      <c r="C653" s="25"/>
      <c r="D653" s="25"/>
    </row>
    <row r="654" spans="3:4">
      <c r="C654" s="25"/>
      <c r="D654" s="25"/>
    </row>
    <row r="655" spans="3:4">
      <c r="C655" s="25"/>
      <c r="D655" s="25"/>
    </row>
    <row r="656" spans="3:4">
      <c r="C656" s="25"/>
      <c r="D656" s="25"/>
    </row>
    <row r="657" spans="3:4">
      <c r="C657" s="25"/>
      <c r="D657" s="25"/>
    </row>
    <row r="658" spans="3:4">
      <c r="C658" s="25"/>
      <c r="D658" s="25"/>
    </row>
    <row r="659" spans="3:4">
      <c r="C659" s="25"/>
      <c r="D659" s="25"/>
    </row>
    <row r="660" spans="3:4">
      <c r="C660" s="25"/>
      <c r="D660" s="25"/>
    </row>
    <row r="661" spans="3:4">
      <c r="C661" s="25"/>
      <c r="D661" s="25"/>
    </row>
    <row r="662" spans="3:4">
      <c r="C662" s="25"/>
      <c r="D662" s="25"/>
    </row>
    <row r="663" spans="3:4">
      <c r="C663" s="25"/>
      <c r="D663" s="25"/>
    </row>
    <row r="664" spans="3:4">
      <c r="C664" s="25"/>
      <c r="D664" s="25"/>
    </row>
    <row r="665" spans="3:4">
      <c r="C665" s="25"/>
      <c r="D665" s="25"/>
    </row>
    <row r="666" spans="3:4">
      <c r="C666" s="25"/>
      <c r="D666" s="25"/>
    </row>
    <row r="667" spans="3:4">
      <c r="C667" s="25"/>
      <c r="D667" s="25"/>
    </row>
    <row r="668" spans="3:4">
      <c r="C668" s="25"/>
      <c r="D668" s="25"/>
    </row>
    <row r="669" spans="3:4">
      <c r="C669" s="25"/>
      <c r="D669" s="25"/>
    </row>
    <row r="670" spans="3:4">
      <c r="C670" s="25"/>
      <c r="D670" s="25"/>
    </row>
    <row r="671" spans="3:4">
      <c r="C671" s="25"/>
      <c r="D671" s="25"/>
    </row>
    <row r="672" spans="3:4">
      <c r="C672" s="25"/>
      <c r="D672" s="25"/>
    </row>
    <row r="673" spans="3:4">
      <c r="C673" s="25"/>
      <c r="D673" s="25"/>
    </row>
    <row r="674" spans="3:4">
      <c r="C674" s="25"/>
      <c r="D674" s="25"/>
    </row>
    <row r="675" spans="3:4">
      <c r="C675" s="25"/>
      <c r="D675" s="25"/>
    </row>
    <row r="676" spans="3:4">
      <c r="C676" s="25"/>
      <c r="D676" s="25"/>
    </row>
    <row r="677" spans="3:4">
      <c r="C677" s="25"/>
      <c r="D677" s="25"/>
    </row>
    <row r="678" spans="3:4">
      <c r="C678" s="25"/>
      <c r="D678" s="25"/>
    </row>
    <row r="679" spans="3:4">
      <c r="C679" s="25"/>
      <c r="D679" s="25"/>
    </row>
    <row r="680" spans="3:4">
      <c r="C680" s="25"/>
      <c r="D680" s="25"/>
    </row>
    <row r="681" spans="3:4">
      <c r="C681" s="25"/>
      <c r="D681" s="25"/>
    </row>
    <row r="682" spans="3:4">
      <c r="C682" s="25"/>
      <c r="D682" s="25"/>
    </row>
    <row r="683" spans="3:4">
      <c r="C683" s="25"/>
      <c r="D683" s="25"/>
    </row>
    <row r="684" spans="3:4">
      <c r="C684" s="25"/>
      <c r="D684" s="25"/>
    </row>
    <row r="685" spans="3:4">
      <c r="C685" s="25"/>
      <c r="D685" s="25"/>
    </row>
    <row r="686" spans="3:4">
      <c r="C686" s="25"/>
      <c r="D686" s="25"/>
    </row>
    <row r="687" spans="3:4">
      <c r="C687" s="25"/>
      <c r="D687" s="25"/>
    </row>
    <row r="688" spans="3:4">
      <c r="C688" s="25"/>
      <c r="D688" s="25"/>
    </row>
    <row r="689" spans="3:4">
      <c r="C689" s="25"/>
      <c r="D689" s="25"/>
    </row>
    <row r="690" spans="3:4">
      <c r="C690" s="25"/>
      <c r="D690" s="25"/>
    </row>
    <row r="691" spans="3:4">
      <c r="C691" s="25"/>
      <c r="D691" s="25"/>
    </row>
    <row r="692" spans="3:4">
      <c r="C692" s="25"/>
      <c r="D692" s="25"/>
    </row>
    <row r="693" spans="3:4">
      <c r="C693" s="25"/>
      <c r="D693" s="25"/>
    </row>
    <row r="694" spans="3:4">
      <c r="C694" s="25"/>
      <c r="D694" s="25"/>
    </row>
    <row r="695" spans="3:4">
      <c r="C695" s="25"/>
      <c r="D695" s="25"/>
    </row>
    <row r="696" spans="3:4">
      <c r="C696" s="25"/>
      <c r="D696" s="25"/>
    </row>
    <row r="697" spans="3:4">
      <c r="C697" s="25"/>
      <c r="D697" s="25"/>
    </row>
    <row r="698" spans="3:4">
      <c r="C698" s="25"/>
      <c r="D698" s="25"/>
    </row>
    <row r="699" spans="3:4">
      <c r="C699" s="25"/>
      <c r="D699" s="25"/>
    </row>
    <row r="700" spans="3:4">
      <c r="C700" s="25"/>
      <c r="D700" s="25"/>
    </row>
    <row r="701" spans="3:4">
      <c r="C701" s="25"/>
      <c r="D701" s="25"/>
    </row>
    <row r="702" spans="3:4">
      <c r="C702" s="25"/>
      <c r="D702" s="25"/>
    </row>
    <row r="703" spans="3:4">
      <c r="C703" s="25"/>
      <c r="D703" s="25"/>
    </row>
    <row r="704" spans="3:4">
      <c r="C704" s="25"/>
      <c r="D704" s="25"/>
    </row>
    <row r="705" spans="3:4">
      <c r="C705" s="25"/>
      <c r="D705" s="25"/>
    </row>
    <row r="706" spans="3:4">
      <c r="C706" s="25"/>
      <c r="D706" s="25"/>
    </row>
    <row r="707" spans="3:4">
      <c r="C707" s="25"/>
      <c r="D707" s="25"/>
    </row>
    <row r="708" spans="3:4">
      <c r="C708" s="25"/>
      <c r="D708" s="25"/>
    </row>
    <row r="709" spans="3:4">
      <c r="C709" s="25"/>
      <c r="D709" s="25"/>
    </row>
    <row r="710" spans="3:4">
      <c r="C710" s="25"/>
      <c r="D710" s="25"/>
    </row>
    <row r="711" spans="3:4">
      <c r="C711" s="25"/>
      <c r="D711" s="25"/>
    </row>
    <row r="712" spans="3:4">
      <c r="C712" s="25"/>
      <c r="D712" s="25"/>
    </row>
    <row r="713" spans="3:4">
      <c r="C713" s="25"/>
      <c r="D713" s="25"/>
    </row>
    <row r="714" spans="3:4">
      <c r="C714" s="25"/>
      <c r="D714" s="25"/>
    </row>
    <row r="715" spans="3:4">
      <c r="C715" s="25"/>
      <c r="D715" s="25"/>
    </row>
    <row r="716" spans="3:4">
      <c r="C716" s="25"/>
      <c r="D716" s="25"/>
    </row>
    <row r="717" spans="3:4">
      <c r="C717" s="25"/>
      <c r="D717" s="25"/>
    </row>
    <row r="718" spans="3:4">
      <c r="C718" s="25"/>
      <c r="D718" s="25"/>
    </row>
    <row r="719" spans="3:4">
      <c r="C719" s="25"/>
      <c r="D719" s="25"/>
    </row>
    <row r="720" spans="3:4">
      <c r="C720" s="25"/>
      <c r="D720" s="25"/>
    </row>
    <row r="721" spans="3:4">
      <c r="C721" s="25"/>
      <c r="D721" s="25"/>
    </row>
    <row r="722" spans="3:4">
      <c r="C722" s="25"/>
      <c r="D722" s="25"/>
    </row>
    <row r="723" spans="3:4">
      <c r="C723" s="25"/>
      <c r="D723" s="25"/>
    </row>
    <row r="724" spans="3:4">
      <c r="C724" s="25"/>
      <c r="D724" s="25"/>
    </row>
    <row r="725" spans="3:4">
      <c r="C725" s="25"/>
      <c r="D725" s="25"/>
    </row>
    <row r="726" spans="3:4">
      <c r="C726" s="25"/>
      <c r="D726" s="25"/>
    </row>
    <row r="727" spans="3:4">
      <c r="C727" s="25"/>
      <c r="D727" s="25"/>
    </row>
    <row r="728" spans="3:4">
      <c r="C728" s="25"/>
      <c r="D728" s="25"/>
    </row>
    <row r="729" spans="3:4">
      <c r="C729" s="25"/>
      <c r="D729" s="25"/>
    </row>
    <row r="730" spans="3:4">
      <c r="C730" s="25"/>
      <c r="D730" s="25"/>
    </row>
    <row r="731" spans="3:4">
      <c r="C731" s="25"/>
      <c r="D731" s="25"/>
    </row>
    <row r="732" spans="3:4">
      <c r="C732" s="25"/>
      <c r="D732" s="25"/>
    </row>
    <row r="733" spans="3:4">
      <c r="C733" s="25"/>
      <c r="D733" s="25"/>
    </row>
    <row r="734" spans="3:4">
      <c r="C734" s="25"/>
      <c r="D734" s="25"/>
    </row>
    <row r="735" spans="3:4">
      <c r="C735" s="25"/>
      <c r="D735" s="25"/>
    </row>
    <row r="736" spans="3:4">
      <c r="C736" s="25"/>
      <c r="D736" s="25"/>
    </row>
    <row r="737" spans="3:4">
      <c r="C737" s="25"/>
      <c r="D737" s="25"/>
    </row>
    <row r="738" spans="3:4">
      <c r="C738" s="25"/>
      <c r="D738" s="25"/>
    </row>
    <row r="739" spans="3:4">
      <c r="C739" s="25"/>
      <c r="D739" s="25"/>
    </row>
    <row r="740" spans="3:4">
      <c r="C740" s="25"/>
      <c r="D740" s="25"/>
    </row>
    <row r="741" spans="3:4">
      <c r="C741" s="25"/>
      <c r="D741" s="25"/>
    </row>
    <row r="742" spans="3:4">
      <c r="C742" s="25"/>
      <c r="D742" s="25"/>
    </row>
    <row r="743" spans="3:4">
      <c r="C743" s="25"/>
      <c r="D743" s="25"/>
    </row>
    <row r="744" spans="3:4">
      <c r="C744" s="25"/>
      <c r="D744" s="25"/>
    </row>
    <row r="745" spans="3:4">
      <c r="C745" s="25"/>
      <c r="D745" s="25"/>
    </row>
    <row r="746" spans="3:4">
      <c r="C746" s="25"/>
      <c r="D746" s="25"/>
    </row>
    <row r="747" spans="3:4">
      <c r="C747" s="25"/>
      <c r="D747" s="25"/>
    </row>
    <row r="748" spans="3:4">
      <c r="C748" s="25"/>
      <c r="D748" s="25"/>
    </row>
    <row r="749" spans="3:4">
      <c r="C749" s="25"/>
      <c r="D749" s="25"/>
    </row>
    <row r="750" spans="3:4">
      <c r="C750" s="25"/>
      <c r="D750" s="25"/>
    </row>
    <row r="751" spans="3:4">
      <c r="C751" s="25"/>
      <c r="D751" s="25"/>
    </row>
    <row r="752" spans="3:4">
      <c r="C752" s="25"/>
      <c r="D752" s="25"/>
    </row>
    <row r="753" spans="3:4">
      <c r="C753" s="25"/>
      <c r="D753" s="25"/>
    </row>
    <row r="754" spans="3:4">
      <c r="C754" s="25"/>
      <c r="D754" s="25"/>
    </row>
    <row r="755" spans="3:4">
      <c r="C755" s="25"/>
      <c r="D755" s="25"/>
    </row>
    <row r="756" spans="3:4">
      <c r="C756" s="25"/>
      <c r="D756" s="25"/>
    </row>
    <row r="757" spans="3:4">
      <c r="C757" s="25"/>
      <c r="D757" s="25"/>
    </row>
    <row r="758" spans="3:4">
      <c r="C758" s="25"/>
      <c r="D758" s="25"/>
    </row>
    <row r="759" spans="3:4">
      <c r="C759" s="25"/>
      <c r="D759" s="25"/>
    </row>
    <row r="760" spans="3:4">
      <c r="C760" s="25"/>
      <c r="D760" s="25"/>
    </row>
    <row r="761" spans="3:4">
      <c r="C761" s="25"/>
      <c r="D761" s="25"/>
    </row>
    <row r="762" spans="3:4">
      <c r="C762" s="25"/>
      <c r="D762" s="25"/>
    </row>
    <row r="763" spans="3:4">
      <c r="C763" s="25"/>
      <c r="D763" s="25"/>
    </row>
    <row r="764" spans="3:4">
      <c r="C764" s="25"/>
      <c r="D764" s="25"/>
    </row>
    <row r="765" spans="3:4">
      <c r="C765" s="25"/>
      <c r="D765" s="25"/>
    </row>
    <row r="766" spans="3:4">
      <c r="C766" s="25"/>
      <c r="D766" s="25"/>
    </row>
    <row r="767" spans="3:4">
      <c r="C767" s="25"/>
      <c r="D767" s="25"/>
    </row>
    <row r="768" spans="3:4">
      <c r="C768" s="25"/>
      <c r="D768" s="25"/>
    </row>
    <row r="769" spans="3:4">
      <c r="C769" s="25"/>
      <c r="D769" s="25"/>
    </row>
    <row r="770" spans="3:4">
      <c r="C770" s="25"/>
      <c r="D770" s="25"/>
    </row>
    <row r="771" spans="3:4">
      <c r="C771" s="25"/>
      <c r="D771" s="25"/>
    </row>
    <row r="772" spans="3:4">
      <c r="C772" s="25"/>
      <c r="D772" s="25"/>
    </row>
    <row r="773" spans="3:4">
      <c r="C773" s="25"/>
      <c r="D773" s="25"/>
    </row>
    <row r="774" spans="3:4">
      <c r="C774" s="25"/>
      <c r="D774" s="25"/>
    </row>
    <row r="775" spans="3:4">
      <c r="C775" s="25"/>
      <c r="D775" s="25"/>
    </row>
    <row r="776" spans="3:4">
      <c r="C776" s="25"/>
      <c r="D776" s="25"/>
    </row>
    <row r="777" spans="3:4">
      <c r="C777" s="25"/>
      <c r="D777" s="25"/>
    </row>
    <row r="778" spans="3:4">
      <c r="C778" s="25"/>
      <c r="D778" s="25"/>
    </row>
    <row r="779" spans="3:4">
      <c r="C779" s="25"/>
      <c r="D779" s="25"/>
    </row>
    <row r="780" spans="3:4">
      <c r="C780" s="25"/>
      <c r="D780" s="25"/>
    </row>
    <row r="781" spans="3:4">
      <c r="C781" s="25"/>
      <c r="D781" s="25"/>
    </row>
    <row r="782" spans="3:4">
      <c r="C782" s="25"/>
      <c r="D782" s="25"/>
    </row>
    <row r="783" spans="3:4">
      <c r="C783" s="25"/>
      <c r="D783" s="25"/>
    </row>
    <row r="784" spans="3:4">
      <c r="C784" s="25"/>
      <c r="D784" s="25"/>
    </row>
    <row r="785" spans="3:4">
      <c r="C785" s="25"/>
      <c r="D785" s="25"/>
    </row>
    <row r="786" spans="3:4">
      <c r="C786" s="25"/>
      <c r="D786" s="25"/>
    </row>
    <row r="787" spans="3:4">
      <c r="C787" s="25"/>
      <c r="D787" s="25"/>
    </row>
    <row r="788" spans="3:4">
      <c r="C788" s="25"/>
      <c r="D788" s="25"/>
    </row>
    <row r="789" spans="3:4">
      <c r="C789" s="25"/>
      <c r="D789" s="25"/>
    </row>
    <row r="790" spans="3:4">
      <c r="C790" s="25"/>
      <c r="D790" s="25"/>
    </row>
    <row r="791" spans="3:4">
      <c r="C791" s="25"/>
      <c r="D791" s="25"/>
    </row>
    <row r="792" spans="3:4">
      <c r="C792" s="25"/>
      <c r="D792" s="25"/>
    </row>
    <row r="793" spans="3:4">
      <c r="C793" s="25"/>
      <c r="D793" s="25"/>
    </row>
    <row r="794" spans="3:4">
      <c r="C794" s="25"/>
      <c r="D794" s="25"/>
    </row>
    <row r="795" spans="3:4">
      <c r="C795" s="25"/>
      <c r="D795" s="25"/>
    </row>
    <row r="796" spans="3:4">
      <c r="C796" s="25"/>
      <c r="D796" s="25"/>
    </row>
    <row r="797" spans="3:4">
      <c r="C797" s="25"/>
      <c r="D797" s="25"/>
    </row>
    <row r="798" spans="3:4">
      <c r="C798" s="25"/>
      <c r="D798" s="25"/>
    </row>
    <row r="799" spans="3:4">
      <c r="C799" s="25"/>
      <c r="D799" s="25"/>
    </row>
    <row r="800" spans="3:4">
      <c r="C800" s="25"/>
      <c r="D800" s="25"/>
    </row>
    <row r="801" spans="3:4">
      <c r="C801" s="25"/>
      <c r="D801" s="25"/>
    </row>
    <row r="802" spans="3:4">
      <c r="C802" s="25"/>
      <c r="D802" s="25"/>
    </row>
    <row r="803" spans="3:4">
      <c r="C803" s="25"/>
      <c r="D803" s="25"/>
    </row>
    <row r="804" spans="3:4">
      <c r="C804" s="25"/>
      <c r="D804" s="25"/>
    </row>
    <row r="805" spans="3:4">
      <c r="C805" s="25"/>
      <c r="D805" s="25"/>
    </row>
    <row r="806" spans="3:4">
      <c r="C806" s="25"/>
      <c r="D806" s="25"/>
    </row>
    <row r="807" spans="3:4">
      <c r="C807" s="25"/>
      <c r="D807" s="25"/>
    </row>
    <row r="808" spans="3:4">
      <c r="C808" s="25"/>
      <c r="D808" s="25"/>
    </row>
    <row r="809" spans="3:4">
      <c r="C809" s="25"/>
      <c r="D809" s="25"/>
    </row>
    <row r="810" spans="3:4">
      <c r="C810" s="25"/>
      <c r="D810" s="25"/>
    </row>
    <row r="811" spans="3:4">
      <c r="C811" s="25"/>
      <c r="D811" s="25"/>
    </row>
    <row r="812" spans="3:4">
      <c r="C812" s="25"/>
      <c r="D812" s="25"/>
    </row>
    <row r="813" spans="3:4">
      <c r="C813" s="25"/>
      <c r="D813" s="25"/>
    </row>
    <row r="814" spans="3:4">
      <c r="C814" s="25"/>
      <c r="D814" s="25"/>
    </row>
    <row r="815" spans="3:4">
      <c r="C815" s="25"/>
      <c r="D815" s="25"/>
    </row>
    <row r="816" spans="3:4">
      <c r="C816" s="25"/>
      <c r="D816" s="25"/>
    </row>
    <row r="817" spans="3:4">
      <c r="C817" s="25"/>
      <c r="D817" s="25"/>
    </row>
    <row r="818" spans="3:4">
      <c r="C818" s="25"/>
      <c r="D818" s="25"/>
    </row>
    <row r="819" spans="3:4">
      <c r="C819" s="25"/>
      <c r="D819" s="25"/>
    </row>
    <row r="820" spans="3:4">
      <c r="C820" s="25"/>
      <c r="D820" s="25"/>
    </row>
    <row r="821" spans="3:4">
      <c r="C821" s="25"/>
      <c r="D821" s="25"/>
    </row>
    <row r="822" spans="3:4">
      <c r="C822" s="25"/>
      <c r="D822" s="25"/>
    </row>
    <row r="823" spans="3:4">
      <c r="C823" s="25"/>
      <c r="D823" s="25"/>
    </row>
    <row r="824" spans="3:4">
      <c r="C824" s="25"/>
      <c r="D824" s="25"/>
    </row>
    <row r="825" spans="3:4">
      <c r="C825" s="25"/>
      <c r="D825" s="25"/>
    </row>
    <row r="826" spans="3:4">
      <c r="C826" s="25"/>
      <c r="D826" s="25"/>
    </row>
    <row r="827" spans="3:4">
      <c r="C827" s="25"/>
      <c r="D827" s="25"/>
    </row>
    <row r="828" spans="3:4">
      <c r="C828" s="25"/>
      <c r="D828" s="25"/>
    </row>
    <row r="829" spans="3:4">
      <c r="C829" s="25"/>
      <c r="D829" s="25"/>
    </row>
    <row r="830" spans="3:4">
      <c r="C830" s="25"/>
      <c r="D830" s="25"/>
    </row>
    <row r="831" spans="3:4">
      <c r="C831" s="25"/>
      <c r="D831" s="25"/>
    </row>
    <row r="832" spans="3:4">
      <c r="C832" s="25"/>
      <c r="D832" s="25"/>
    </row>
    <row r="833" spans="3:4">
      <c r="C833" s="25"/>
      <c r="D833" s="25"/>
    </row>
    <row r="834" spans="3:4">
      <c r="C834" s="25"/>
      <c r="D834" s="25"/>
    </row>
    <row r="835" spans="3:4">
      <c r="C835" s="25"/>
      <c r="D835" s="25"/>
    </row>
    <row r="836" spans="3:4">
      <c r="C836" s="25"/>
      <c r="D836" s="25"/>
    </row>
    <row r="837" spans="3:4">
      <c r="C837" s="25"/>
      <c r="D837" s="25"/>
    </row>
    <row r="838" spans="3:4">
      <c r="C838" s="25"/>
      <c r="D838" s="25"/>
    </row>
    <row r="839" spans="3:4">
      <c r="C839" s="25"/>
      <c r="D839" s="25"/>
    </row>
    <row r="840" spans="3:4">
      <c r="C840" s="25"/>
      <c r="D840" s="25"/>
    </row>
    <row r="841" spans="3:4">
      <c r="C841" s="25"/>
      <c r="D841" s="25"/>
    </row>
    <row r="842" spans="3:4">
      <c r="C842" s="25"/>
      <c r="D842" s="25"/>
    </row>
    <row r="843" spans="3:4">
      <c r="C843" s="25"/>
      <c r="D843" s="25"/>
    </row>
    <row r="844" spans="3:4">
      <c r="C844" s="25"/>
      <c r="D844" s="25"/>
    </row>
    <row r="845" spans="3:4">
      <c r="C845" s="25"/>
      <c r="D845" s="25"/>
    </row>
    <row r="846" spans="3:4">
      <c r="C846" s="25"/>
      <c r="D846" s="25"/>
    </row>
    <row r="847" spans="3:4">
      <c r="C847" s="25"/>
      <c r="D847" s="25"/>
    </row>
    <row r="848" spans="3:4">
      <c r="C848" s="25"/>
      <c r="D848" s="25"/>
    </row>
    <row r="849" spans="3:4">
      <c r="C849" s="25"/>
      <c r="D849" s="25"/>
    </row>
    <row r="850" spans="3:4">
      <c r="C850" s="25"/>
      <c r="D850" s="25"/>
    </row>
    <row r="851" spans="3:4">
      <c r="C851" s="25"/>
      <c r="D851" s="25"/>
    </row>
    <row r="852" spans="3:4">
      <c r="C852" s="25"/>
      <c r="D852" s="25"/>
    </row>
    <row r="853" spans="3:4">
      <c r="C853" s="25"/>
      <c r="D853" s="25"/>
    </row>
    <row r="854" spans="3:4">
      <c r="C854" s="25"/>
      <c r="D854" s="25"/>
    </row>
    <row r="855" spans="3:4">
      <c r="C855" s="25"/>
      <c r="D855" s="25"/>
    </row>
    <row r="856" spans="3:4">
      <c r="C856" s="25"/>
      <c r="D856" s="25"/>
    </row>
    <row r="857" spans="3:4">
      <c r="C857" s="25"/>
      <c r="D857" s="25"/>
    </row>
    <row r="858" spans="3:4">
      <c r="C858" s="25"/>
      <c r="D858" s="25"/>
    </row>
    <row r="859" spans="3:4">
      <c r="C859" s="25"/>
      <c r="D859" s="25"/>
    </row>
    <row r="860" spans="3:4">
      <c r="C860" s="25"/>
      <c r="D860" s="25"/>
    </row>
    <row r="861" spans="3:4">
      <c r="C861" s="25"/>
      <c r="D861" s="25"/>
    </row>
    <row r="862" spans="3:4">
      <c r="C862" s="25"/>
      <c r="D862" s="25"/>
    </row>
    <row r="863" spans="3:4">
      <c r="C863" s="25"/>
      <c r="D863" s="25"/>
    </row>
    <row r="864" spans="3:4">
      <c r="C864" s="25"/>
      <c r="D864" s="25"/>
    </row>
    <row r="865" spans="3:4">
      <c r="C865" s="25"/>
      <c r="D865" s="25"/>
    </row>
    <row r="866" spans="3:4">
      <c r="C866" s="25"/>
      <c r="D866" s="25"/>
    </row>
    <row r="867" spans="3:4">
      <c r="C867" s="25"/>
      <c r="D867" s="25"/>
    </row>
    <row r="868" spans="3:4">
      <c r="C868" s="25"/>
      <c r="D868" s="25"/>
    </row>
    <row r="869" spans="3:4">
      <c r="C869" s="25"/>
      <c r="D869" s="25"/>
    </row>
    <row r="870" spans="3:4">
      <c r="C870" s="25"/>
      <c r="D870" s="25"/>
    </row>
    <row r="871" spans="3:4">
      <c r="C871" s="25"/>
      <c r="D871" s="25"/>
    </row>
    <row r="872" spans="3:4">
      <c r="C872" s="25"/>
      <c r="D872" s="25"/>
    </row>
    <row r="873" spans="3:4">
      <c r="C873" s="25"/>
      <c r="D873" s="25"/>
    </row>
    <row r="874" spans="3:4">
      <c r="C874" s="25"/>
      <c r="D874" s="25"/>
    </row>
    <row r="875" spans="3:4">
      <c r="C875" s="25"/>
      <c r="D875" s="25"/>
    </row>
    <row r="876" spans="3:4">
      <c r="C876" s="25"/>
      <c r="D876" s="25"/>
    </row>
    <row r="877" spans="3:4">
      <c r="C877" s="25"/>
      <c r="D877" s="25"/>
    </row>
    <row r="878" spans="3:4">
      <c r="C878" s="25"/>
      <c r="D878" s="25"/>
    </row>
    <row r="879" spans="3:4">
      <c r="C879" s="25"/>
      <c r="D879" s="25"/>
    </row>
    <row r="880" spans="3:4">
      <c r="C880" s="25"/>
      <c r="D880" s="25"/>
    </row>
    <row r="881" spans="3:4">
      <c r="C881" s="25"/>
      <c r="D881" s="25"/>
    </row>
    <row r="882" spans="3:4">
      <c r="C882" s="25"/>
      <c r="D882" s="25"/>
    </row>
    <row r="883" spans="3:4">
      <c r="C883" s="25"/>
      <c r="D883" s="25"/>
    </row>
    <row r="884" spans="3:4">
      <c r="C884" s="25"/>
      <c r="D884" s="25"/>
    </row>
    <row r="885" spans="3:4">
      <c r="C885" s="25"/>
      <c r="D885" s="25"/>
    </row>
    <row r="886" spans="3:4">
      <c r="C886" s="25"/>
      <c r="D886" s="25"/>
    </row>
    <row r="887" spans="3:4">
      <c r="C887" s="25"/>
      <c r="D887" s="25"/>
    </row>
    <row r="888" spans="3:4">
      <c r="C888" s="25"/>
      <c r="D888" s="25"/>
    </row>
    <row r="889" spans="3:4">
      <c r="C889" s="25"/>
      <c r="D889" s="25"/>
    </row>
    <row r="890" spans="3:4">
      <c r="C890" s="25"/>
      <c r="D890" s="25"/>
    </row>
    <row r="891" spans="3:4">
      <c r="C891" s="25"/>
      <c r="D891" s="25"/>
    </row>
    <row r="892" spans="3:4">
      <c r="C892" s="25"/>
      <c r="D892" s="25"/>
    </row>
    <row r="893" spans="3:4">
      <c r="C893" s="25"/>
      <c r="D893" s="25"/>
    </row>
    <row r="894" spans="3:4">
      <c r="C894" s="25"/>
      <c r="D894" s="25"/>
    </row>
    <row r="895" spans="3:4">
      <c r="C895" s="25"/>
      <c r="D895" s="25"/>
    </row>
    <row r="896" spans="3:4">
      <c r="C896" s="25"/>
      <c r="D896" s="25"/>
    </row>
    <row r="897" spans="3:4">
      <c r="C897" s="25"/>
      <c r="D897" s="25"/>
    </row>
    <row r="898" spans="3:4">
      <c r="C898" s="25"/>
      <c r="D898" s="25"/>
    </row>
    <row r="899" spans="3:4">
      <c r="C899" s="25"/>
      <c r="D899" s="25"/>
    </row>
    <row r="900" spans="3:4">
      <c r="C900" s="25"/>
      <c r="D900" s="25"/>
    </row>
    <row r="901" spans="3:4">
      <c r="C901" s="25"/>
      <c r="D901" s="25"/>
    </row>
    <row r="902" spans="3:4">
      <c r="C902" s="25"/>
      <c r="D902" s="25"/>
    </row>
    <row r="903" spans="3:4">
      <c r="C903" s="25"/>
      <c r="D903" s="25"/>
    </row>
    <row r="904" spans="3:4">
      <c r="C904" s="25"/>
      <c r="D904" s="25"/>
    </row>
    <row r="905" spans="3:4">
      <c r="C905" s="25"/>
      <c r="D905" s="25"/>
    </row>
    <row r="906" spans="3:4">
      <c r="C906" s="25"/>
      <c r="D906" s="25"/>
    </row>
    <row r="907" spans="3:4">
      <c r="C907" s="25"/>
      <c r="D907" s="25"/>
    </row>
    <row r="908" spans="3:4">
      <c r="C908" s="25"/>
      <c r="D908" s="25"/>
    </row>
    <row r="909" spans="3:4">
      <c r="C909" s="25"/>
      <c r="D909" s="25"/>
    </row>
    <row r="910" spans="3:4">
      <c r="C910" s="25"/>
      <c r="D910" s="25"/>
    </row>
    <row r="911" spans="3:4">
      <c r="C911" s="25"/>
      <c r="D911" s="25"/>
    </row>
    <row r="912" spans="3:4">
      <c r="C912" s="25"/>
      <c r="D912" s="25"/>
    </row>
    <row r="913" spans="3:4">
      <c r="C913" s="25"/>
      <c r="D913" s="25"/>
    </row>
    <row r="914" spans="3:4">
      <c r="C914" s="25"/>
      <c r="D914" s="25"/>
    </row>
    <row r="915" spans="3:4">
      <c r="C915" s="25"/>
      <c r="D915" s="25"/>
    </row>
    <row r="916" spans="3:4">
      <c r="C916" s="25"/>
      <c r="D916" s="25"/>
    </row>
    <row r="917" spans="3:4">
      <c r="C917" s="25"/>
      <c r="D917" s="25"/>
    </row>
    <row r="918" spans="3:4">
      <c r="C918" s="25"/>
      <c r="D918" s="25"/>
    </row>
    <row r="919" spans="3:4">
      <c r="C919" s="25"/>
      <c r="D919" s="25"/>
    </row>
    <row r="920" spans="3:4">
      <c r="C920" s="25"/>
      <c r="D920" s="25"/>
    </row>
    <row r="921" spans="3:4">
      <c r="C921" s="25"/>
      <c r="D921" s="25"/>
    </row>
    <row r="922" spans="3:4">
      <c r="C922" s="25"/>
      <c r="D922" s="25"/>
    </row>
    <row r="923" spans="3:4">
      <c r="C923" s="25"/>
      <c r="D923" s="25"/>
    </row>
    <row r="924" spans="3:4">
      <c r="C924" s="25"/>
      <c r="D924" s="25"/>
    </row>
    <row r="925" spans="3:4">
      <c r="C925" s="25"/>
      <c r="D925" s="25"/>
    </row>
    <row r="926" spans="3:4">
      <c r="C926" s="25"/>
      <c r="D926" s="25"/>
    </row>
    <row r="927" spans="3:4">
      <c r="C927" s="25"/>
      <c r="D927" s="25"/>
    </row>
    <row r="928" spans="3:4">
      <c r="C928" s="25"/>
      <c r="D928" s="25"/>
    </row>
    <row r="929" spans="3:4">
      <c r="C929" s="25"/>
      <c r="D929" s="25"/>
    </row>
    <row r="930" spans="3:4">
      <c r="C930" s="25"/>
      <c r="D930" s="25"/>
    </row>
    <row r="931" spans="3:4">
      <c r="C931" s="25"/>
      <c r="D931" s="25"/>
    </row>
    <row r="932" spans="3:4">
      <c r="C932" s="25"/>
      <c r="D932" s="25"/>
    </row>
    <row r="933" spans="3:4">
      <c r="C933" s="25"/>
      <c r="D933" s="25"/>
    </row>
    <row r="934" spans="3:4">
      <c r="C934" s="25"/>
      <c r="D934" s="25"/>
    </row>
    <row r="935" spans="3:4">
      <c r="C935" s="25"/>
      <c r="D935" s="25"/>
    </row>
    <row r="936" spans="3:4">
      <c r="C936" s="25"/>
      <c r="D936" s="25"/>
    </row>
    <row r="937" spans="3:4">
      <c r="C937" s="25"/>
      <c r="D937" s="25"/>
    </row>
    <row r="938" spans="3:4">
      <c r="C938" s="25"/>
      <c r="D938" s="25"/>
    </row>
    <row r="939" spans="3:4">
      <c r="C939" s="25"/>
      <c r="D939" s="25"/>
    </row>
    <row r="940" spans="3:4">
      <c r="C940" s="25"/>
      <c r="D940" s="25"/>
    </row>
    <row r="941" spans="3:4">
      <c r="C941" s="25"/>
      <c r="D941" s="25"/>
    </row>
    <row r="942" spans="3:4">
      <c r="C942" s="25"/>
      <c r="D942" s="25"/>
    </row>
    <row r="943" spans="3:4">
      <c r="C943" s="25"/>
      <c r="D943" s="25"/>
    </row>
    <row r="944" spans="3:4">
      <c r="C944" s="25"/>
      <c r="D944" s="25"/>
    </row>
    <row r="945" spans="3:4">
      <c r="C945" s="25"/>
      <c r="D945" s="25"/>
    </row>
    <row r="946" spans="3:4">
      <c r="C946" s="25"/>
      <c r="D946" s="25"/>
    </row>
    <row r="947" spans="3:4">
      <c r="C947" s="25"/>
      <c r="D947" s="25"/>
    </row>
    <row r="948" spans="3:4">
      <c r="C948" s="25"/>
      <c r="D948" s="25"/>
    </row>
    <row r="949" spans="3:4">
      <c r="C949" s="25"/>
      <c r="D949" s="25"/>
    </row>
    <row r="950" spans="3:4">
      <c r="C950" s="25"/>
      <c r="D950" s="25"/>
    </row>
    <row r="951" spans="3:4">
      <c r="C951" s="25"/>
      <c r="D951" s="25"/>
    </row>
    <row r="952" spans="3:4">
      <c r="C952" s="25"/>
      <c r="D952" s="25"/>
    </row>
    <row r="953" spans="3:4">
      <c r="C953" s="25"/>
      <c r="D953" s="25"/>
    </row>
    <row r="954" spans="3:4">
      <c r="C954" s="25"/>
      <c r="D954" s="25"/>
    </row>
    <row r="955" spans="3:4">
      <c r="C955" s="25"/>
      <c r="D955" s="25"/>
    </row>
    <row r="956" spans="3:4">
      <c r="C956" s="25"/>
      <c r="D956" s="25"/>
    </row>
    <row r="957" spans="3:4">
      <c r="C957" s="25"/>
      <c r="D957" s="25"/>
    </row>
    <row r="958" spans="3:4">
      <c r="C958" s="25"/>
      <c r="D958" s="25"/>
    </row>
    <row r="959" spans="3:4">
      <c r="C959" s="25"/>
      <c r="D959" s="25"/>
    </row>
    <row r="960" spans="3:4">
      <c r="C960" s="25"/>
      <c r="D960" s="25"/>
    </row>
    <row r="961" spans="3:4">
      <c r="C961" s="25"/>
      <c r="D961" s="25"/>
    </row>
    <row r="962" spans="3:4">
      <c r="C962" s="25"/>
      <c r="D962" s="25"/>
    </row>
    <row r="963" spans="3:4">
      <c r="C963" s="25"/>
      <c r="D963" s="25"/>
    </row>
    <row r="964" spans="3:4">
      <c r="C964" s="25"/>
      <c r="D964" s="25"/>
    </row>
    <row r="965" spans="3:4">
      <c r="C965" s="25"/>
      <c r="D965" s="25"/>
    </row>
    <row r="966" spans="3:4">
      <c r="C966" s="25"/>
      <c r="D966" s="25"/>
    </row>
    <row r="967" spans="3:4">
      <c r="C967" s="25"/>
      <c r="D967" s="25"/>
    </row>
    <row r="968" spans="3:4">
      <c r="C968" s="25"/>
      <c r="D968" s="25"/>
    </row>
    <row r="969" spans="3:4">
      <c r="C969" s="25"/>
      <c r="D969" s="25"/>
    </row>
    <row r="970" spans="3:4">
      <c r="C970" s="25"/>
      <c r="D970" s="25"/>
    </row>
    <row r="971" spans="3:4">
      <c r="C971" s="25"/>
      <c r="D971" s="25"/>
    </row>
    <row r="972" spans="3:4">
      <c r="C972" s="25"/>
      <c r="D972" s="25"/>
    </row>
    <row r="973" spans="3:4">
      <c r="C973" s="25"/>
      <c r="D973" s="25"/>
    </row>
    <row r="974" spans="3:4">
      <c r="C974" s="25"/>
      <c r="D974" s="25"/>
    </row>
    <row r="975" spans="3:4">
      <c r="C975" s="25"/>
      <c r="D975" s="25"/>
    </row>
    <row r="976" spans="3:4">
      <c r="C976" s="25"/>
      <c r="D976" s="25"/>
    </row>
    <row r="977" spans="3:4">
      <c r="C977" s="25"/>
      <c r="D977" s="25"/>
    </row>
    <row r="978" spans="3:4">
      <c r="C978" s="25"/>
      <c r="D978" s="25"/>
    </row>
    <row r="979" spans="3:4">
      <c r="C979" s="25"/>
      <c r="D979" s="25"/>
    </row>
    <row r="980" spans="3:4">
      <c r="C980" s="25"/>
      <c r="D980" s="25"/>
    </row>
    <row r="981" spans="3:4">
      <c r="C981" s="25"/>
      <c r="D981" s="25"/>
    </row>
    <row r="982" spans="3:4">
      <c r="C982" s="25"/>
      <c r="D982" s="25"/>
    </row>
    <row r="983" spans="3:4">
      <c r="C983" s="25"/>
      <c r="D983" s="25"/>
    </row>
    <row r="984" spans="3:4">
      <c r="C984" s="25"/>
      <c r="D984" s="25"/>
    </row>
    <row r="985" spans="3:4">
      <c r="C985" s="25"/>
      <c r="D985" s="25"/>
    </row>
    <row r="986" spans="3:4">
      <c r="C986" s="25"/>
      <c r="D986" s="25"/>
    </row>
    <row r="987" spans="3:4">
      <c r="C987" s="25"/>
      <c r="D987" s="25"/>
    </row>
    <row r="988" spans="3:4">
      <c r="C988" s="25"/>
      <c r="D988" s="25"/>
    </row>
    <row r="989" spans="3:4">
      <c r="C989" s="25"/>
      <c r="D989" s="25"/>
    </row>
    <row r="990" spans="3:4">
      <c r="C990" s="25"/>
      <c r="D990" s="25"/>
    </row>
    <row r="991" spans="3:4">
      <c r="C991" s="25"/>
      <c r="D991" s="25"/>
    </row>
    <row r="992" spans="3:4">
      <c r="C992" s="25"/>
      <c r="D992" s="25"/>
    </row>
    <row r="993" spans="3:4">
      <c r="C993" s="25"/>
      <c r="D993" s="25"/>
    </row>
    <row r="994" spans="3:4">
      <c r="C994" s="25"/>
      <c r="D994" s="25"/>
    </row>
    <row r="995" spans="3:4">
      <c r="C995" s="25"/>
      <c r="D995" s="25"/>
    </row>
    <row r="996" spans="3:4">
      <c r="C996" s="25"/>
      <c r="D996" s="25"/>
    </row>
    <row r="997" spans="3:4">
      <c r="C997" s="25"/>
      <c r="D997" s="25"/>
    </row>
    <row r="998" spans="3:4">
      <c r="C998" s="25"/>
      <c r="D998" s="25"/>
    </row>
    <row r="999" spans="3:4">
      <c r="C999" s="25"/>
      <c r="D999" s="25"/>
    </row>
    <row r="1000" spans="3:4">
      <c r="C1000" s="25"/>
      <c r="D1000" s="25"/>
    </row>
    <row r="1001" spans="3:4">
      <c r="C1001" s="25"/>
      <c r="D1001" s="25"/>
    </row>
    <row r="1002" spans="3:4">
      <c r="C1002" s="25"/>
      <c r="D1002" s="25"/>
    </row>
    <row r="1003" spans="3:4">
      <c r="C1003" s="25"/>
      <c r="D1003" s="25"/>
    </row>
    <row r="1004" spans="3:4">
      <c r="C1004" s="25"/>
      <c r="D1004" s="25"/>
    </row>
    <row r="1005" spans="3:4">
      <c r="C1005" s="25"/>
      <c r="D1005" s="25"/>
    </row>
    <row r="1006" spans="3:4">
      <c r="C1006" s="25"/>
      <c r="D1006" s="25"/>
    </row>
    <row r="1007" spans="3:4">
      <c r="C1007" s="25"/>
      <c r="D1007" s="25"/>
    </row>
    <row r="1008" spans="3:4">
      <c r="C1008" s="25"/>
      <c r="D1008" s="25"/>
    </row>
    <row r="1009" spans="3:4">
      <c r="C1009" s="25"/>
      <c r="D1009" s="25"/>
    </row>
    <row r="1010" spans="3:4">
      <c r="C1010" s="25"/>
      <c r="D1010" s="25"/>
    </row>
    <row r="1011" spans="3:4">
      <c r="C1011" s="25"/>
      <c r="D1011" s="25"/>
    </row>
    <row r="1012" spans="3:4">
      <c r="C1012" s="25"/>
      <c r="D1012" s="25"/>
    </row>
    <row r="1013" spans="3:4">
      <c r="C1013" s="25"/>
      <c r="D1013" s="25"/>
    </row>
    <row r="1014" spans="3:4">
      <c r="C1014" s="25"/>
      <c r="D1014" s="25"/>
    </row>
    <row r="1015" spans="3:4">
      <c r="C1015" s="25"/>
      <c r="D1015" s="25"/>
    </row>
    <row r="1016" spans="3:4">
      <c r="C1016" s="25"/>
      <c r="D1016" s="25"/>
    </row>
    <row r="1017" spans="3:4">
      <c r="C1017" s="25"/>
      <c r="D1017" s="25"/>
    </row>
    <row r="1018" spans="3:4">
      <c r="C1018" s="25"/>
      <c r="D1018" s="25"/>
    </row>
    <row r="1019" spans="3:4">
      <c r="C1019" s="25"/>
      <c r="D1019" s="25"/>
    </row>
    <row r="1020" spans="3:4">
      <c r="C1020" s="25"/>
      <c r="D1020" s="25"/>
    </row>
    <row r="1021" spans="3:4">
      <c r="C1021" s="25"/>
      <c r="D1021" s="25"/>
    </row>
    <row r="1022" spans="3:4">
      <c r="C1022" s="25"/>
      <c r="D1022" s="25"/>
    </row>
    <row r="1023" spans="3:4">
      <c r="C1023" s="25"/>
      <c r="D1023" s="25"/>
    </row>
    <row r="1024" spans="3:4">
      <c r="C1024" s="25"/>
      <c r="D1024" s="25"/>
    </row>
    <row r="1025" spans="3:4">
      <c r="C1025" s="25"/>
      <c r="D1025" s="25"/>
    </row>
    <row r="1026" spans="3:4">
      <c r="C1026" s="25"/>
      <c r="D1026" s="25"/>
    </row>
    <row r="1027" spans="3:4">
      <c r="C1027" s="25"/>
      <c r="D1027" s="25"/>
    </row>
    <row r="1028" spans="3:4">
      <c r="C1028" s="25"/>
      <c r="D1028" s="25"/>
    </row>
    <row r="1029" spans="3:4">
      <c r="C1029" s="25"/>
      <c r="D1029" s="25"/>
    </row>
    <row r="1030" spans="3:4">
      <c r="C1030" s="25"/>
      <c r="D1030" s="25"/>
    </row>
    <row r="1031" spans="3:4">
      <c r="C1031" s="25"/>
      <c r="D1031" s="25"/>
    </row>
    <row r="1032" spans="3:4">
      <c r="C1032" s="25"/>
      <c r="D1032" s="25"/>
    </row>
    <row r="1033" spans="3:4">
      <c r="C1033" s="25"/>
      <c r="D1033" s="25"/>
    </row>
    <row r="1034" spans="3:4">
      <c r="C1034" s="25"/>
      <c r="D1034" s="25"/>
    </row>
    <row r="1035" spans="3:4">
      <c r="C1035" s="25"/>
      <c r="D1035" s="25"/>
    </row>
    <row r="1036" spans="3:4">
      <c r="C1036" s="25"/>
      <c r="D1036" s="25"/>
    </row>
    <row r="1037" spans="3:4">
      <c r="C1037" s="25"/>
      <c r="D1037" s="25"/>
    </row>
    <row r="1038" spans="3:4">
      <c r="C1038" s="25"/>
      <c r="D1038" s="25"/>
    </row>
    <row r="1039" spans="3:4">
      <c r="C1039" s="25"/>
      <c r="D1039" s="25"/>
    </row>
    <row r="1040" spans="3:4">
      <c r="C1040" s="25"/>
      <c r="D1040" s="25"/>
    </row>
    <row r="1041" spans="3:4">
      <c r="C1041" s="25"/>
      <c r="D1041" s="25"/>
    </row>
    <row r="1042" spans="3:4">
      <c r="C1042" s="25"/>
      <c r="D1042" s="25"/>
    </row>
    <row r="1043" spans="3:4">
      <c r="C1043" s="25"/>
      <c r="D1043" s="25"/>
    </row>
    <row r="1044" spans="3:4">
      <c r="C1044" s="25"/>
      <c r="D1044" s="25"/>
    </row>
    <row r="1045" spans="3:4">
      <c r="C1045" s="25"/>
      <c r="D1045" s="25"/>
    </row>
    <row r="1046" spans="3:4">
      <c r="C1046" s="25"/>
      <c r="D1046" s="25"/>
    </row>
    <row r="1047" spans="3:4">
      <c r="C1047" s="25"/>
      <c r="D1047" s="25"/>
    </row>
    <row r="1048" spans="3:4">
      <c r="C1048" s="25"/>
      <c r="D1048" s="25"/>
    </row>
    <row r="1049" spans="3:4">
      <c r="C1049" s="25"/>
      <c r="D1049" s="25"/>
    </row>
    <row r="1050" spans="3:4">
      <c r="C1050" s="25"/>
      <c r="D1050" s="25"/>
    </row>
    <row r="1051" spans="3:4">
      <c r="C1051" s="25"/>
      <c r="D1051" s="25"/>
    </row>
    <row r="1052" spans="3:4">
      <c r="C1052" s="25"/>
      <c r="D1052" s="25"/>
    </row>
    <row r="1053" spans="3:4">
      <c r="C1053" s="25"/>
      <c r="D1053" s="25"/>
    </row>
    <row r="1054" spans="3:4">
      <c r="C1054" s="25"/>
      <c r="D1054" s="25"/>
    </row>
    <row r="1055" spans="3:4">
      <c r="C1055" s="25"/>
      <c r="D1055" s="25"/>
    </row>
    <row r="1056" spans="3:4">
      <c r="C1056" s="25"/>
      <c r="D1056" s="25"/>
    </row>
    <row r="1057" spans="3:4">
      <c r="C1057" s="25"/>
      <c r="D1057" s="25"/>
    </row>
    <row r="1058" spans="3:4">
      <c r="C1058" s="25"/>
      <c r="D1058" s="25"/>
    </row>
    <row r="1059" spans="3:4">
      <c r="C1059" s="25"/>
      <c r="D1059" s="25"/>
    </row>
    <row r="1060" spans="3:4">
      <c r="C1060" s="25"/>
      <c r="D1060" s="25"/>
    </row>
    <row r="1061" spans="3:4">
      <c r="C1061" s="25"/>
      <c r="D1061" s="25"/>
    </row>
    <row r="1062" spans="3:4">
      <c r="C1062" s="25"/>
      <c r="D1062" s="25"/>
    </row>
    <row r="1063" spans="3:4">
      <c r="C1063" s="25"/>
      <c r="D1063" s="25"/>
    </row>
    <row r="1064" spans="3:4">
      <c r="C1064" s="25"/>
      <c r="D1064" s="25"/>
    </row>
    <row r="1065" spans="3:4">
      <c r="C1065" s="25"/>
      <c r="D1065" s="25"/>
    </row>
    <row r="1066" spans="3:4">
      <c r="C1066" s="25"/>
      <c r="D1066" s="25"/>
    </row>
    <row r="1067" spans="3:4">
      <c r="C1067" s="25"/>
      <c r="D1067" s="25"/>
    </row>
    <row r="1068" spans="3:4">
      <c r="C1068" s="25"/>
      <c r="D1068" s="25"/>
    </row>
    <row r="1069" spans="3:4">
      <c r="C1069" s="25"/>
      <c r="D1069" s="25"/>
    </row>
    <row r="1070" spans="3:4">
      <c r="C1070" s="25"/>
      <c r="D1070" s="25"/>
    </row>
    <row r="1071" spans="3:4">
      <c r="C1071" s="25"/>
      <c r="D1071" s="25"/>
    </row>
    <row r="1072" spans="3:4">
      <c r="C1072" s="25"/>
      <c r="D1072" s="25"/>
    </row>
    <row r="1073" spans="3:4">
      <c r="C1073" s="25"/>
      <c r="D1073" s="25"/>
    </row>
    <row r="1074" spans="3:4">
      <c r="C1074" s="25"/>
      <c r="D1074" s="25"/>
    </row>
    <row r="1075" spans="3:4">
      <c r="C1075" s="25"/>
      <c r="D1075" s="25"/>
    </row>
    <row r="1076" spans="3:4">
      <c r="C1076" s="25"/>
      <c r="D1076" s="25"/>
    </row>
    <row r="1077" spans="3:4">
      <c r="C1077" s="25"/>
      <c r="D1077" s="25"/>
    </row>
    <row r="1078" spans="3:4">
      <c r="C1078" s="25"/>
      <c r="D1078" s="25"/>
    </row>
    <row r="1079" spans="3:4">
      <c r="C1079" s="25"/>
      <c r="D1079" s="25"/>
    </row>
    <row r="1080" spans="3:4">
      <c r="C1080" s="25"/>
      <c r="D1080" s="25"/>
    </row>
    <row r="1081" spans="3:4">
      <c r="C1081" s="25"/>
      <c r="D1081" s="25"/>
    </row>
    <row r="1082" spans="3:4">
      <c r="C1082" s="25"/>
      <c r="D1082" s="25"/>
    </row>
    <row r="1083" spans="3:4">
      <c r="C1083" s="25"/>
      <c r="D1083" s="25"/>
    </row>
    <row r="1084" spans="3:4">
      <c r="C1084" s="25"/>
      <c r="D1084" s="25"/>
    </row>
    <row r="1085" spans="3:4">
      <c r="C1085" s="25"/>
      <c r="D1085" s="25"/>
    </row>
    <row r="1086" spans="3:4">
      <c r="C1086" s="25"/>
      <c r="D1086" s="25"/>
    </row>
    <row r="1087" spans="3:4">
      <c r="C1087" s="25"/>
      <c r="D1087" s="25"/>
    </row>
    <row r="1088" spans="3:4">
      <c r="C1088" s="25"/>
      <c r="D1088" s="25"/>
    </row>
    <row r="1089" spans="3:4">
      <c r="C1089" s="25"/>
      <c r="D1089" s="25"/>
    </row>
    <row r="1090" spans="3:4">
      <c r="C1090" s="25"/>
      <c r="D1090" s="25"/>
    </row>
    <row r="1091" spans="3:4">
      <c r="C1091" s="25"/>
      <c r="D1091" s="25"/>
    </row>
    <row r="1092" spans="3:4">
      <c r="C1092" s="25"/>
      <c r="D1092" s="25"/>
    </row>
    <row r="1093" spans="3:4">
      <c r="C1093" s="25"/>
      <c r="D1093" s="25"/>
    </row>
    <row r="1094" spans="3:4">
      <c r="C1094" s="25"/>
      <c r="D1094" s="25"/>
    </row>
    <row r="1095" spans="3:4">
      <c r="C1095" s="25"/>
      <c r="D1095" s="25"/>
    </row>
    <row r="1096" spans="3:4">
      <c r="C1096" s="25"/>
      <c r="D1096" s="25"/>
    </row>
    <row r="1097" spans="3:4">
      <c r="C1097" s="25"/>
      <c r="D1097" s="25"/>
    </row>
    <row r="1098" spans="3:4">
      <c r="C1098" s="25"/>
      <c r="D1098" s="25"/>
    </row>
    <row r="1099" spans="3:4">
      <c r="C1099" s="25"/>
      <c r="D1099" s="25"/>
    </row>
    <row r="1100" spans="3:4">
      <c r="C1100" s="25"/>
      <c r="D1100" s="25"/>
    </row>
    <row r="1101" spans="3:4">
      <c r="C1101" s="25"/>
      <c r="D1101" s="25"/>
    </row>
    <row r="1102" spans="3:4">
      <c r="C1102" s="25"/>
      <c r="D1102" s="25"/>
    </row>
    <row r="1103" spans="3:4">
      <c r="C1103" s="25"/>
      <c r="D1103" s="25"/>
    </row>
    <row r="1104" spans="3:4">
      <c r="C1104" s="25"/>
      <c r="D1104" s="25"/>
    </row>
    <row r="1105" spans="3:4">
      <c r="C1105" s="25"/>
      <c r="D1105" s="25"/>
    </row>
    <row r="1106" spans="3:4">
      <c r="C1106" s="25"/>
      <c r="D1106" s="25"/>
    </row>
    <row r="1107" spans="3:4">
      <c r="C1107" s="25"/>
      <c r="D1107" s="25"/>
    </row>
    <row r="1108" spans="3:4">
      <c r="C1108" s="25"/>
      <c r="D1108" s="25"/>
    </row>
    <row r="1109" spans="3:4">
      <c r="C1109" s="25"/>
      <c r="D1109" s="25"/>
    </row>
    <row r="1110" spans="3:4">
      <c r="C1110" s="25"/>
      <c r="D1110" s="25"/>
    </row>
    <row r="1111" spans="3:4">
      <c r="C1111" s="25"/>
      <c r="D1111" s="25"/>
    </row>
    <row r="1112" spans="3:4">
      <c r="C1112" s="25"/>
      <c r="D1112" s="25"/>
    </row>
    <row r="1113" spans="3:4">
      <c r="C1113" s="25"/>
      <c r="D1113" s="25"/>
    </row>
    <row r="1114" spans="3:4">
      <c r="C1114" s="25"/>
      <c r="D1114" s="25"/>
    </row>
    <row r="1115" spans="3:4">
      <c r="C1115" s="25"/>
      <c r="D1115" s="25"/>
    </row>
    <row r="1116" spans="3:4">
      <c r="C1116" s="25"/>
      <c r="D1116" s="25"/>
    </row>
    <row r="1117" spans="3:4">
      <c r="C1117" s="25"/>
      <c r="D1117" s="25"/>
    </row>
    <row r="1118" spans="3:4">
      <c r="C1118" s="25"/>
      <c r="D1118" s="25"/>
    </row>
    <row r="1119" spans="3:4">
      <c r="C1119" s="25"/>
      <c r="D1119" s="25"/>
    </row>
    <row r="1120" spans="3:4">
      <c r="C1120" s="25"/>
      <c r="D1120" s="25"/>
    </row>
    <row r="1121" spans="3:4">
      <c r="C1121" s="25"/>
      <c r="D1121" s="25"/>
    </row>
    <row r="1122" spans="3:4">
      <c r="C1122" s="25"/>
      <c r="D1122" s="25"/>
    </row>
    <row r="1123" spans="3:4">
      <c r="C1123" s="25"/>
      <c r="D1123" s="25"/>
    </row>
    <row r="1124" spans="3:4">
      <c r="C1124" s="25"/>
      <c r="D1124" s="25"/>
    </row>
    <row r="1125" spans="3:4">
      <c r="C1125" s="25"/>
      <c r="D1125" s="25"/>
    </row>
    <row r="1126" spans="3:4">
      <c r="C1126" s="25"/>
      <c r="D1126" s="25"/>
    </row>
    <row r="1127" spans="3:4">
      <c r="C1127" s="25"/>
      <c r="D1127" s="25"/>
    </row>
    <row r="1128" spans="3:4">
      <c r="C1128" s="25"/>
      <c r="D1128" s="25"/>
    </row>
    <row r="1129" spans="3:4">
      <c r="C1129" s="25"/>
      <c r="D1129" s="25"/>
    </row>
    <row r="1130" spans="3:4">
      <c r="C1130" s="25"/>
      <c r="D1130" s="25"/>
    </row>
    <row r="1131" spans="3:4">
      <c r="C1131" s="25"/>
      <c r="D1131" s="25"/>
    </row>
    <row r="1132" spans="3:4">
      <c r="C1132" s="25"/>
      <c r="D1132" s="25"/>
    </row>
    <row r="1133" spans="3:4">
      <c r="C1133" s="25"/>
      <c r="D1133" s="25"/>
    </row>
    <row r="1134" spans="3:4">
      <c r="C1134" s="25"/>
      <c r="D1134" s="25"/>
    </row>
    <row r="1135" spans="3:4">
      <c r="C1135" s="25"/>
      <c r="D1135" s="25"/>
    </row>
    <row r="1136" spans="3:4">
      <c r="C1136" s="25"/>
      <c r="D1136" s="25"/>
    </row>
    <row r="1137" spans="3:4">
      <c r="C1137" s="25"/>
      <c r="D1137" s="25"/>
    </row>
    <row r="1138" spans="3:4">
      <c r="C1138" s="25"/>
      <c r="D1138" s="25"/>
    </row>
    <row r="1139" spans="3:4">
      <c r="C1139" s="25"/>
      <c r="D1139" s="25"/>
    </row>
    <row r="1140" spans="3:4">
      <c r="C1140" s="25"/>
      <c r="D1140" s="25"/>
    </row>
    <row r="1141" spans="3:4">
      <c r="C1141" s="25"/>
      <c r="D1141" s="25"/>
    </row>
    <row r="1142" spans="3:4">
      <c r="C1142" s="25"/>
      <c r="D1142" s="25"/>
    </row>
    <row r="1143" spans="3:4">
      <c r="C1143" s="25"/>
      <c r="D1143" s="25"/>
    </row>
    <row r="1144" spans="3:4">
      <c r="C1144" s="25"/>
      <c r="D1144" s="25"/>
    </row>
    <row r="1145" spans="3:4">
      <c r="C1145" s="25"/>
      <c r="D1145" s="25"/>
    </row>
    <row r="1146" spans="3:4">
      <c r="C1146" s="25"/>
      <c r="D1146" s="25"/>
    </row>
    <row r="1147" spans="3:4">
      <c r="C1147" s="25"/>
      <c r="D1147" s="25"/>
    </row>
    <row r="1148" spans="3:4">
      <c r="C1148" s="25"/>
      <c r="D1148" s="25"/>
    </row>
    <row r="1149" spans="3:4">
      <c r="C1149" s="25"/>
      <c r="D1149" s="25"/>
    </row>
    <row r="1150" spans="3:4">
      <c r="C1150" s="25"/>
      <c r="D1150" s="25"/>
    </row>
    <row r="1151" spans="3:4">
      <c r="C1151" s="25"/>
      <c r="D1151" s="25"/>
    </row>
    <row r="1152" spans="3:4">
      <c r="C1152" s="25"/>
      <c r="D1152" s="25"/>
    </row>
    <row r="1153" spans="3:4">
      <c r="C1153" s="25"/>
      <c r="D1153" s="25"/>
    </row>
    <row r="1154" spans="3:4">
      <c r="C1154" s="25"/>
      <c r="D1154" s="25"/>
    </row>
    <row r="1155" spans="3:4">
      <c r="C1155" s="25"/>
      <c r="D1155" s="25"/>
    </row>
    <row r="1156" spans="3:4">
      <c r="C1156" s="25"/>
      <c r="D1156" s="25"/>
    </row>
    <row r="1157" spans="3:4">
      <c r="C1157" s="25"/>
      <c r="D1157" s="25"/>
    </row>
    <row r="1158" spans="3:4">
      <c r="C1158" s="25"/>
      <c r="D1158" s="25"/>
    </row>
    <row r="1159" spans="3:4">
      <c r="C1159" s="25"/>
      <c r="D1159" s="25"/>
    </row>
    <row r="1160" spans="3:4">
      <c r="C1160" s="25"/>
      <c r="D1160" s="25"/>
    </row>
    <row r="1161" spans="3:4">
      <c r="C1161" s="25"/>
      <c r="D1161" s="25"/>
    </row>
    <row r="1162" spans="3:4">
      <c r="C1162" s="25"/>
      <c r="D1162" s="25"/>
    </row>
    <row r="1163" spans="3:4">
      <c r="C1163" s="25"/>
      <c r="D1163" s="25"/>
    </row>
    <row r="1164" spans="3:4">
      <c r="C1164" s="25"/>
      <c r="D1164" s="25"/>
    </row>
    <row r="1165" spans="3:4">
      <c r="C1165" s="25"/>
      <c r="D1165" s="25"/>
    </row>
    <row r="1166" spans="3:4">
      <c r="C1166" s="25"/>
      <c r="D1166" s="25"/>
    </row>
    <row r="1167" spans="3:4">
      <c r="C1167" s="25"/>
      <c r="D1167" s="25"/>
    </row>
    <row r="1168" spans="3:4">
      <c r="C1168" s="25"/>
      <c r="D1168" s="25"/>
    </row>
    <row r="1169" spans="3:4">
      <c r="C1169" s="25"/>
      <c r="D1169" s="25"/>
    </row>
    <row r="1170" spans="3:4">
      <c r="C1170" s="25"/>
      <c r="D1170" s="25"/>
    </row>
    <row r="1171" spans="3:4">
      <c r="C1171" s="25"/>
      <c r="D1171" s="25"/>
    </row>
    <row r="1172" spans="3:4">
      <c r="C1172" s="25"/>
      <c r="D1172" s="25"/>
    </row>
    <row r="1173" spans="3:4">
      <c r="C1173" s="25"/>
      <c r="D1173" s="25"/>
    </row>
    <row r="1174" spans="3:4">
      <c r="C1174" s="25"/>
      <c r="D1174" s="25"/>
    </row>
    <row r="1175" spans="3:4">
      <c r="C1175" s="25"/>
      <c r="D1175" s="25"/>
    </row>
    <row r="1176" spans="3:4">
      <c r="C1176" s="25"/>
      <c r="D1176" s="25"/>
    </row>
    <row r="1177" spans="3:4">
      <c r="C1177" s="25"/>
      <c r="D1177" s="25"/>
    </row>
    <row r="1178" spans="3:4">
      <c r="C1178" s="25"/>
      <c r="D1178" s="25"/>
    </row>
    <row r="1179" spans="3:4">
      <c r="C1179" s="25"/>
      <c r="D1179" s="25"/>
    </row>
    <row r="1180" spans="3:4">
      <c r="C1180" s="25"/>
      <c r="D1180" s="25"/>
    </row>
    <row r="1181" spans="3:4">
      <c r="C1181" s="25"/>
      <c r="D1181" s="25"/>
    </row>
    <row r="1182" spans="3:4">
      <c r="C1182" s="25"/>
      <c r="D1182" s="25"/>
    </row>
    <row r="1183" spans="3:4">
      <c r="C1183" s="25"/>
      <c r="D1183" s="25"/>
    </row>
    <row r="1184" spans="3:4">
      <c r="C1184" s="25"/>
      <c r="D1184" s="25"/>
    </row>
    <row r="1185" spans="3:4">
      <c r="C1185" s="25"/>
      <c r="D1185" s="25"/>
    </row>
    <row r="1186" spans="3:4">
      <c r="C1186" s="25"/>
      <c r="D1186" s="25"/>
    </row>
    <row r="1187" spans="3:4">
      <c r="C1187" s="25"/>
      <c r="D1187" s="25"/>
    </row>
    <row r="1188" spans="3:4">
      <c r="C1188" s="25"/>
      <c r="D1188" s="25"/>
    </row>
    <row r="1189" spans="3:4">
      <c r="C1189" s="25"/>
      <c r="D1189" s="25"/>
    </row>
    <row r="1190" spans="3:4">
      <c r="C1190" s="25"/>
      <c r="D1190" s="25"/>
    </row>
    <row r="1191" spans="3:4">
      <c r="C1191" s="25"/>
      <c r="D1191" s="25"/>
    </row>
    <row r="1192" spans="3:4">
      <c r="C1192" s="25"/>
      <c r="D1192" s="25"/>
    </row>
    <row r="1193" spans="3:4">
      <c r="C1193" s="25"/>
      <c r="D1193" s="25"/>
    </row>
    <row r="1194" spans="3:4">
      <c r="C1194" s="25"/>
      <c r="D1194" s="25"/>
    </row>
    <row r="1195" spans="3:4">
      <c r="C1195" s="25"/>
      <c r="D1195" s="25"/>
    </row>
    <row r="1196" spans="3:4">
      <c r="C1196" s="25"/>
      <c r="D1196" s="25"/>
    </row>
    <row r="1197" spans="3:4">
      <c r="C1197" s="25"/>
      <c r="D1197" s="25"/>
    </row>
    <row r="1198" spans="3:4">
      <c r="C1198" s="25"/>
      <c r="D1198" s="25"/>
    </row>
    <row r="1199" spans="3:4">
      <c r="C1199" s="25"/>
      <c r="D1199" s="25"/>
    </row>
    <row r="1200" spans="3:4">
      <c r="C1200" s="25"/>
      <c r="D1200" s="25"/>
    </row>
    <row r="1201" spans="3:4">
      <c r="C1201" s="25"/>
      <c r="D1201" s="25"/>
    </row>
    <row r="1202" spans="3:4">
      <c r="C1202" s="25"/>
      <c r="D1202" s="25"/>
    </row>
    <row r="1203" spans="3:4">
      <c r="C1203" s="25"/>
      <c r="D1203" s="25"/>
    </row>
    <row r="1204" spans="3:4">
      <c r="C1204" s="25"/>
      <c r="D1204" s="25"/>
    </row>
    <row r="1205" spans="3:4">
      <c r="C1205" s="25"/>
      <c r="D1205" s="25"/>
    </row>
    <row r="1206" spans="3:4">
      <c r="C1206" s="25"/>
      <c r="D1206" s="25"/>
    </row>
    <row r="1207" spans="3:4">
      <c r="C1207" s="25"/>
      <c r="D1207" s="25"/>
    </row>
    <row r="1208" spans="3:4">
      <c r="C1208" s="25"/>
      <c r="D1208" s="25"/>
    </row>
    <row r="1209" spans="3:4">
      <c r="C1209" s="25"/>
      <c r="D1209" s="25"/>
    </row>
    <row r="1210" spans="3:4">
      <c r="C1210" s="25"/>
      <c r="D1210" s="25"/>
    </row>
    <row r="1211" spans="3:4">
      <c r="C1211" s="25"/>
      <c r="D1211" s="25"/>
    </row>
    <row r="1212" spans="3:4">
      <c r="C1212" s="25"/>
      <c r="D1212" s="25"/>
    </row>
    <row r="1213" spans="3:4">
      <c r="C1213" s="25"/>
      <c r="D1213" s="25"/>
    </row>
    <row r="1214" spans="3:4">
      <c r="C1214" s="25"/>
      <c r="D1214" s="25"/>
    </row>
    <row r="1215" spans="3:4">
      <c r="C1215" s="25"/>
      <c r="D1215" s="25"/>
    </row>
    <row r="1216" spans="3:4">
      <c r="C1216" s="25"/>
      <c r="D1216" s="25"/>
    </row>
    <row r="1217" spans="3:4">
      <c r="C1217" s="25"/>
      <c r="D1217" s="25"/>
    </row>
    <row r="1218" spans="3:4">
      <c r="C1218" s="25"/>
      <c r="D1218" s="25"/>
    </row>
    <row r="1219" spans="3:4">
      <c r="C1219" s="25"/>
      <c r="D1219" s="25"/>
    </row>
    <row r="1220" spans="3:4">
      <c r="C1220" s="25"/>
      <c r="D1220" s="25"/>
    </row>
    <row r="1221" spans="3:4">
      <c r="C1221" s="25"/>
      <c r="D1221" s="25"/>
    </row>
    <row r="1222" spans="3:4">
      <c r="C1222" s="25"/>
      <c r="D1222" s="25"/>
    </row>
    <row r="1223" spans="3:4">
      <c r="C1223" s="25"/>
      <c r="D1223" s="25"/>
    </row>
    <row r="1224" spans="3:4">
      <c r="C1224" s="25"/>
      <c r="D1224" s="25"/>
    </row>
    <row r="1225" spans="3:4">
      <c r="C1225" s="25"/>
      <c r="D1225" s="25"/>
    </row>
    <row r="1226" spans="3:4">
      <c r="C1226" s="25"/>
      <c r="D1226" s="25"/>
    </row>
    <row r="1227" spans="3:4">
      <c r="C1227" s="25"/>
      <c r="D1227" s="25"/>
    </row>
    <row r="1228" spans="3:4">
      <c r="C1228" s="25"/>
      <c r="D1228" s="25"/>
    </row>
    <row r="1229" spans="3:4">
      <c r="C1229" s="25"/>
      <c r="D1229" s="25"/>
    </row>
    <row r="1230" spans="3:4">
      <c r="C1230" s="25"/>
      <c r="D1230" s="25"/>
    </row>
    <row r="1231" spans="3:4">
      <c r="C1231" s="25"/>
      <c r="D1231" s="25"/>
    </row>
    <row r="1232" spans="3:4">
      <c r="C1232" s="25"/>
      <c r="D1232" s="25"/>
    </row>
    <row r="1233" spans="3:4">
      <c r="C1233" s="25"/>
      <c r="D1233" s="25"/>
    </row>
    <row r="1234" spans="3:4">
      <c r="C1234" s="25"/>
      <c r="D1234" s="25"/>
    </row>
    <row r="1235" spans="3:4">
      <c r="C1235" s="25"/>
      <c r="D1235" s="25"/>
    </row>
    <row r="1236" spans="3:4">
      <c r="C1236" s="25"/>
      <c r="D1236" s="25"/>
    </row>
    <row r="1237" spans="3:4">
      <c r="C1237" s="25"/>
      <c r="D1237" s="25"/>
    </row>
    <row r="1238" spans="3:4">
      <c r="C1238" s="25"/>
      <c r="D1238" s="25"/>
    </row>
    <row r="1239" spans="3:4">
      <c r="C1239" s="25"/>
      <c r="D1239" s="25"/>
    </row>
    <row r="1240" spans="3:4">
      <c r="C1240" s="25"/>
      <c r="D1240" s="25"/>
    </row>
    <row r="1241" spans="3:4">
      <c r="C1241" s="25"/>
      <c r="D1241" s="25"/>
    </row>
    <row r="1242" spans="3:4">
      <c r="C1242" s="25"/>
      <c r="D1242" s="25"/>
    </row>
    <row r="1243" spans="3:4">
      <c r="C1243" s="25"/>
      <c r="D1243" s="25"/>
    </row>
    <row r="1244" spans="3:4">
      <c r="C1244" s="25"/>
      <c r="D1244" s="25"/>
    </row>
    <row r="1245" spans="3:4">
      <c r="C1245" s="25"/>
      <c r="D1245" s="25"/>
    </row>
    <row r="1246" spans="3:4">
      <c r="C1246" s="25"/>
      <c r="D1246" s="25"/>
    </row>
    <row r="1247" spans="3:4">
      <c r="C1247" s="25"/>
      <c r="D1247" s="25"/>
    </row>
    <row r="1248" spans="3:4">
      <c r="C1248" s="25"/>
      <c r="D1248" s="25"/>
    </row>
    <row r="1249" spans="3:4">
      <c r="C1249" s="25"/>
      <c r="D1249" s="25"/>
    </row>
    <row r="1250" spans="3:4">
      <c r="C1250" s="25"/>
      <c r="D1250" s="25"/>
    </row>
    <row r="1251" spans="3:4">
      <c r="C1251" s="25"/>
      <c r="D1251" s="25"/>
    </row>
    <row r="1252" spans="3:4">
      <c r="C1252" s="25"/>
      <c r="D1252" s="25"/>
    </row>
    <row r="1253" spans="3:4">
      <c r="C1253" s="25"/>
      <c r="D1253" s="25"/>
    </row>
    <row r="1254" spans="3:4">
      <c r="C1254" s="25"/>
      <c r="D1254" s="25"/>
    </row>
    <row r="1255" spans="3:4">
      <c r="C1255" s="25"/>
      <c r="D1255" s="25"/>
    </row>
    <row r="1256" spans="3:4">
      <c r="C1256" s="25"/>
      <c r="D1256" s="25"/>
    </row>
    <row r="1257" spans="3:4">
      <c r="C1257" s="25"/>
      <c r="D1257" s="25"/>
    </row>
    <row r="1258" spans="3:4">
      <c r="C1258" s="25"/>
      <c r="D1258" s="25"/>
    </row>
    <row r="1259" spans="3:4">
      <c r="C1259" s="25"/>
      <c r="D1259" s="25"/>
    </row>
    <row r="1260" spans="3:4">
      <c r="C1260" s="25"/>
      <c r="D1260" s="25"/>
    </row>
    <row r="1261" spans="3:4">
      <c r="C1261" s="25"/>
      <c r="D1261" s="25"/>
    </row>
    <row r="1262" spans="3:4">
      <c r="C1262" s="25"/>
      <c r="D1262" s="25"/>
    </row>
    <row r="1263" spans="3:4">
      <c r="C1263" s="25"/>
      <c r="D1263" s="25"/>
    </row>
    <row r="1264" spans="3:4">
      <c r="C1264" s="25"/>
      <c r="D1264" s="25"/>
    </row>
    <row r="1265" spans="3:4">
      <c r="C1265" s="25"/>
      <c r="D1265" s="25"/>
    </row>
    <row r="1266" spans="3:4">
      <c r="C1266" s="25"/>
      <c r="D1266" s="25"/>
    </row>
    <row r="1267" spans="3:4">
      <c r="C1267" s="25"/>
      <c r="D1267" s="25"/>
    </row>
    <row r="1268" spans="3:4">
      <c r="C1268" s="25"/>
      <c r="D1268" s="25"/>
    </row>
    <row r="1269" spans="3:4">
      <c r="C1269" s="25"/>
      <c r="D1269" s="25"/>
    </row>
    <row r="1270" spans="3:4">
      <c r="C1270" s="25"/>
      <c r="D1270" s="25"/>
    </row>
    <row r="1271" spans="3:4">
      <c r="C1271" s="25"/>
      <c r="D1271" s="25"/>
    </row>
    <row r="1272" spans="3:4">
      <c r="C1272" s="25"/>
      <c r="D1272" s="25"/>
    </row>
    <row r="1273" spans="3:4">
      <c r="C1273" s="25"/>
      <c r="D1273" s="25"/>
    </row>
    <row r="1274" spans="3:4">
      <c r="C1274" s="25"/>
      <c r="D1274" s="25"/>
    </row>
    <row r="1275" spans="3:4">
      <c r="C1275" s="25"/>
      <c r="D1275" s="25"/>
    </row>
    <row r="1276" spans="3:4">
      <c r="C1276" s="25"/>
      <c r="D1276" s="25"/>
    </row>
    <row r="1277" spans="3:4">
      <c r="C1277" s="25"/>
      <c r="D1277" s="25"/>
    </row>
    <row r="1278" spans="3:4">
      <c r="C1278" s="25"/>
      <c r="D1278" s="25"/>
    </row>
    <row r="1279" spans="3:4">
      <c r="C1279" s="25"/>
      <c r="D1279" s="25"/>
    </row>
    <row r="1280" spans="3:4">
      <c r="C1280" s="25"/>
      <c r="D1280" s="25"/>
    </row>
    <row r="1281" spans="3:4">
      <c r="C1281" s="25"/>
      <c r="D1281" s="25"/>
    </row>
    <row r="1282" spans="3:4">
      <c r="C1282" s="25"/>
      <c r="D1282" s="25"/>
    </row>
    <row r="1283" spans="3:4">
      <c r="C1283" s="25"/>
      <c r="D1283" s="25"/>
    </row>
    <row r="1284" spans="3:4">
      <c r="C1284" s="25"/>
      <c r="D1284" s="25"/>
    </row>
    <row r="1285" spans="3:4">
      <c r="C1285" s="25"/>
      <c r="D1285" s="25"/>
    </row>
    <row r="1286" spans="3:4">
      <c r="C1286" s="25"/>
      <c r="D1286" s="25"/>
    </row>
    <row r="1287" spans="3:4">
      <c r="C1287" s="25"/>
      <c r="D1287" s="25"/>
    </row>
    <row r="1288" spans="3:4">
      <c r="C1288" s="25"/>
      <c r="D1288" s="25"/>
    </row>
    <row r="1289" spans="3:4">
      <c r="C1289" s="25"/>
      <c r="D1289" s="25"/>
    </row>
    <row r="1290" spans="3:4">
      <c r="C1290" s="25"/>
      <c r="D1290" s="25"/>
    </row>
    <row r="1291" spans="3:4">
      <c r="C1291" s="25"/>
      <c r="D1291" s="25"/>
    </row>
    <row r="1292" spans="3:4">
      <c r="C1292" s="25"/>
      <c r="D1292" s="25"/>
    </row>
    <row r="1293" spans="3:4">
      <c r="C1293" s="25"/>
      <c r="D1293" s="25"/>
    </row>
    <row r="1294" spans="3:4">
      <c r="C1294" s="25"/>
      <c r="D1294" s="25"/>
    </row>
    <row r="1295" spans="3:4">
      <c r="C1295" s="25"/>
      <c r="D1295" s="25"/>
    </row>
    <row r="1296" spans="3:4">
      <c r="C1296" s="25"/>
      <c r="D1296" s="25"/>
    </row>
    <row r="1297" spans="3:4">
      <c r="C1297" s="25"/>
      <c r="D1297" s="25"/>
    </row>
    <row r="1298" spans="3:4">
      <c r="C1298" s="25"/>
      <c r="D1298" s="25"/>
    </row>
    <row r="1299" spans="3:4">
      <c r="C1299" s="25"/>
      <c r="D1299" s="25"/>
    </row>
    <row r="1300" spans="3:4">
      <c r="C1300" s="25"/>
      <c r="D1300" s="25"/>
    </row>
    <row r="1301" spans="3:4">
      <c r="C1301" s="25"/>
      <c r="D1301" s="25"/>
    </row>
    <row r="1302" spans="3:4">
      <c r="C1302" s="25"/>
      <c r="D1302" s="25"/>
    </row>
    <row r="1303" spans="3:4">
      <c r="C1303" s="25"/>
      <c r="D1303" s="25"/>
    </row>
    <row r="1304" spans="3:4">
      <c r="C1304" s="25"/>
      <c r="D1304" s="25"/>
    </row>
    <row r="1305" spans="3:4">
      <c r="C1305" s="25"/>
      <c r="D1305" s="25"/>
    </row>
    <row r="1306" spans="3:4">
      <c r="C1306" s="25"/>
      <c r="D1306" s="25"/>
    </row>
    <row r="1307" spans="3:4">
      <c r="C1307" s="25"/>
      <c r="D1307" s="25"/>
    </row>
    <row r="1308" spans="3:4">
      <c r="C1308" s="25"/>
      <c r="D1308" s="25"/>
    </row>
    <row r="1309" spans="3:4">
      <c r="C1309" s="25"/>
      <c r="D1309" s="25"/>
    </row>
    <row r="1310" spans="3:4">
      <c r="C1310" s="25"/>
      <c r="D1310" s="25"/>
    </row>
    <row r="1311" spans="3:4">
      <c r="C1311" s="25"/>
      <c r="D1311" s="25"/>
    </row>
    <row r="1312" spans="3:4">
      <c r="C1312" s="25"/>
      <c r="D1312" s="25"/>
    </row>
    <row r="1313" spans="3:4">
      <c r="C1313" s="25"/>
      <c r="D1313" s="25"/>
    </row>
    <row r="1314" spans="3:4">
      <c r="C1314" s="25"/>
      <c r="D1314" s="25"/>
    </row>
    <row r="1315" spans="3:4">
      <c r="C1315" s="25"/>
      <c r="D1315" s="25"/>
    </row>
    <row r="1316" spans="3:4">
      <c r="C1316" s="25"/>
      <c r="D1316" s="25"/>
    </row>
    <row r="1317" spans="3:4">
      <c r="C1317" s="25"/>
      <c r="D1317" s="25"/>
    </row>
    <row r="1318" spans="3:4">
      <c r="C1318" s="25"/>
      <c r="D1318" s="25"/>
    </row>
    <row r="1319" spans="3:4">
      <c r="C1319" s="25"/>
      <c r="D1319" s="25"/>
    </row>
    <row r="1320" spans="3:4">
      <c r="C1320" s="25"/>
      <c r="D1320" s="25"/>
    </row>
    <row r="1321" spans="3:4">
      <c r="C1321" s="25"/>
      <c r="D1321" s="25"/>
    </row>
    <row r="1322" spans="3:4">
      <c r="C1322" s="25"/>
      <c r="D1322" s="25"/>
    </row>
    <row r="1323" spans="3:4">
      <c r="C1323" s="25"/>
      <c r="D1323" s="25"/>
    </row>
    <row r="1324" spans="3:4">
      <c r="C1324" s="25"/>
      <c r="D1324" s="25"/>
    </row>
    <row r="1325" spans="3:4">
      <c r="C1325" s="25"/>
      <c r="D1325" s="25"/>
    </row>
    <row r="1326" spans="3:4">
      <c r="C1326" s="25"/>
      <c r="D1326" s="25"/>
    </row>
    <row r="1327" spans="3:4">
      <c r="C1327" s="25"/>
      <c r="D1327" s="25"/>
    </row>
    <row r="1328" spans="3:4">
      <c r="C1328" s="25"/>
      <c r="D1328" s="25"/>
    </row>
    <row r="1329" spans="3:4">
      <c r="C1329" s="25"/>
      <c r="D1329" s="25"/>
    </row>
    <row r="1330" spans="3:4">
      <c r="C1330" s="25"/>
      <c r="D1330" s="25"/>
    </row>
    <row r="1331" spans="3:4">
      <c r="C1331" s="25"/>
      <c r="D1331" s="25"/>
    </row>
    <row r="1332" spans="3:4">
      <c r="C1332" s="25"/>
      <c r="D1332" s="25"/>
    </row>
    <row r="1333" spans="3:4">
      <c r="C1333" s="25"/>
      <c r="D1333" s="25"/>
    </row>
    <row r="1334" spans="3:4">
      <c r="C1334" s="25"/>
      <c r="D1334" s="25"/>
    </row>
    <row r="1335" spans="3:4">
      <c r="C1335" s="25"/>
      <c r="D1335" s="25"/>
    </row>
    <row r="1336" spans="3:4">
      <c r="C1336" s="25"/>
      <c r="D1336" s="25"/>
    </row>
    <row r="1337" spans="3:4">
      <c r="C1337" s="25"/>
      <c r="D1337" s="25"/>
    </row>
    <row r="1338" spans="3:4">
      <c r="C1338" s="25"/>
      <c r="D1338" s="25"/>
    </row>
    <row r="1339" spans="3:4">
      <c r="C1339" s="25"/>
      <c r="D1339" s="25"/>
    </row>
    <row r="1340" spans="3:4">
      <c r="C1340" s="25"/>
      <c r="D1340" s="25"/>
    </row>
    <row r="1341" spans="3:4">
      <c r="C1341" s="25"/>
      <c r="D1341" s="25"/>
    </row>
    <row r="1342" spans="3:4">
      <c r="C1342" s="25"/>
      <c r="D1342" s="25"/>
    </row>
    <row r="1343" spans="3:4">
      <c r="C1343" s="25"/>
      <c r="D1343" s="25"/>
    </row>
    <row r="1344" spans="3:4">
      <c r="C1344" s="25"/>
      <c r="D1344" s="25"/>
    </row>
    <row r="1345" spans="3:4">
      <c r="C1345" s="25"/>
      <c r="D1345" s="25"/>
    </row>
    <row r="1346" spans="3:4">
      <c r="C1346" s="25"/>
      <c r="D1346" s="25"/>
    </row>
    <row r="1347" spans="3:4">
      <c r="C1347" s="25"/>
      <c r="D1347" s="25"/>
    </row>
    <row r="1348" spans="3:4">
      <c r="C1348" s="25"/>
      <c r="D1348" s="25"/>
    </row>
    <row r="1349" spans="3:4">
      <c r="C1349" s="25"/>
      <c r="D1349" s="25"/>
    </row>
    <row r="1350" spans="3:4">
      <c r="C1350" s="25"/>
      <c r="D1350" s="25"/>
    </row>
    <row r="1351" spans="3:4">
      <c r="C1351" s="25"/>
      <c r="D1351" s="25"/>
    </row>
    <row r="1352" spans="3:4">
      <c r="C1352" s="25"/>
      <c r="D1352" s="25"/>
    </row>
    <row r="1353" spans="3:4">
      <c r="C1353" s="25"/>
      <c r="D1353" s="25"/>
    </row>
    <row r="1354" spans="3:4">
      <c r="C1354" s="25"/>
      <c r="D1354" s="25"/>
    </row>
    <row r="1355" spans="3:4">
      <c r="C1355" s="25"/>
      <c r="D1355" s="25"/>
    </row>
    <row r="1356" spans="3:4">
      <c r="C1356" s="25"/>
      <c r="D1356" s="25"/>
    </row>
    <row r="1357" spans="3:4">
      <c r="C1357" s="25"/>
      <c r="D1357" s="25"/>
    </row>
    <row r="1358" spans="3:4">
      <c r="C1358" s="25"/>
      <c r="D1358" s="25"/>
    </row>
    <row r="1359" spans="3:4">
      <c r="C1359" s="25"/>
      <c r="D1359" s="25"/>
    </row>
    <row r="1360" spans="3:4">
      <c r="C1360" s="25"/>
      <c r="D1360" s="25"/>
    </row>
    <row r="1361" spans="3:4">
      <c r="C1361" s="25"/>
      <c r="D1361" s="25"/>
    </row>
    <row r="1362" spans="3:4">
      <c r="C1362" s="25"/>
      <c r="D1362" s="25"/>
    </row>
    <row r="1363" spans="3:4">
      <c r="C1363" s="25"/>
      <c r="D1363" s="25"/>
    </row>
    <row r="1364" spans="3:4">
      <c r="C1364" s="25"/>
      <c r="D1364" s="25"/>
    </row>
    <row r="1365" spans="3:4">
      <c r="C1365" s="25"/>
      <c r="D1365" s="25"/>
    </row>
    <row r="1366" spans="3:4">
      <c r="C1366" s="25"/>
      <c r="D1366" s="25"/>
    </row>
    <row r="1367" spans="3:4">
      <c r="C1367" s="25"/>
      <c r="D1367" s="25"/>
    </row>
    <row r="1368" spans="3:4">
      <c r="C1368" s="25"/>
      <c r="D1368" s="25"/>
    </row>
    <row r="1369" spans="3:4">
      <c r="C1369" s="25"/>
      <c r="D1369" s="25"/>
    </row>
    <row r="1370" spans="3:4">
      <c r="C1370" s="25"/>
      <c r="D1370" s="25"/>
    </row>
    <row r="1371" spans="3:4">
      <c r="C1371" s="25"/>
      <c r="D1371" s="25"/>
    </row>
    <row r="1372" spans="3:4">
      <c r="C1372" s="25"/>
      <c r="D1372" s="25"/>
    </row>
    <row r="1373" spans="3:4">
      <c r="C1373" s="25"/>
      <c r="D1373" s="25"/>
    </row>
    <row r="1374" spans="3:4">
      <c r="C1374" s="25"/>
      <c r="D1374" s="25"/>
    </row>
    <row r="1375" spans="3:4">
      <c r="C1375" s="25"/>
      <c r="D1375" s="25"/>
    </row>
    <row r="1376" spans="3:4">
      <c r="C1376" s="25"/>
      <c r="D1376" s="25"/>
    </row>
    <row r="1377" spans="3:4">
      <c r="C1377" s="25"/>
      <c r="D1377" s="25"/>
    </row>
    <row r="1378" spans="3:4">
      <c r="C1378" s="25"/>
      <c r="D1378" s="25"/>
    </row>
    <row r="1379" spans="3:4">
      <c r="C1379" s="25"/>
      <c r="D1379" s="25"/>
    </row>
    <row r="1380" spans="3:4">
      <c r="C1380" s="25"/>
      <c r="D1380" s="25"/>
    </row>
    <row r="1381" spans="3:4">
      <c r="C1381" s="25"/>
      <c r="D1381" s="25"/>
    </row>
    <row r="1382" spans="3:4">
      <c r="C1382" s="25"/>
      <c r="D1382" s="25"/>
    </row>
    <row r="1383" spans="3:4">
      <c r="C1383" s="25"/>
      <c r="D1383" s="25"/>
    </row>
    <row r="1384" spans="3:4">
      <c r="C1384" s="25"/>
      <c r="D1384" s="25"/>
    </row>
    <row r="1385" spans="3:4">
      <c r="C1385" s="25"/>
      <c r="D1385" s="25"/>
    </row>
    <row r="1386" spans="3:4">
      <c r="C1386" s="25"/>
      <c r="D1386" s="25"/>
    </row>
    <row r="1387" spans="3:4">
      <c r="C1387" s="25"/>
      <c r="D1387" s="25"/>
    </row>
    <row r="1388" spans="3:4">
      <c r="C1388" s="25"/>
      <c r="D1388" s="25"/>
    </row>
    <row r="1389" spans="3:4">
      <c r="C1389" s="25"/>
      <c r="D1389" s="25"/>
    </row>
    <row r="1390" spans="3:4">
      <c r="C1390" s="25"/>
      <c r="D1390" s="25"/>
    </row>
    <row r="1391" spans="3:4">
      <c r="C1391" s="25"/>
      <c r="D1391" s="25"/>
    </row>
    <row r="1392" spans="3:4">
      <c r="C1392" s="25"/>
      <c r="D1392" s="25"/>
    </row>
    <row r="1393" spans="3:4">
      <c r="C1393" s="25"/>
      <c r="D1393" s="25"/>
    </row>
    <row r="1394" spans="3:4">
      <c r="C1394" s="25"/>
      <c r="D1394" s="25"/>
    </row>
    <row r="1395" spans="3:4">
      <c r="C1395" s="25"/>
      <c r="D1395" s="25"/>
    </row>
    <row r="1396" spans="3:4">
      <c r="C1396" s="25"/>
      <c r="D1396" s="25"/>
    </row>
    <row r="1397" spans="3:4">
      <c r="C1397" s="25"/>
      <c r="D1397" s="25"/>
    </row>
    <row r="1398" spans="3:4">
      <c r="C1398" s="25"/>
      <c r="D1398" s="25"/>
    </row>
    <row r="1399" spans="3:4">
      <c r="C1399" s="25"/>
      <c r="D1399" s="25"/>
    </row>
    <row r="1400" spans="3:4">
      <c r="C1400" s="25"/>
      <c r="D1400" s="25"/>
    </row>
    <row r="1401" spans="3:4">
      <c r="C1401" s="25"/>
      <c r="D1401" s="25"/>
    </row>
    <row r="1402" spans="3:4">
      <c r="C1402" s="25"/>
      <c r="D1402" s="25"/>
    </row>
    <row r="1403" spans="3:4">
      <c r="C1403" s="25"/>
      <c r="D1403" s="25"/>
    </row>
    <row r="1404" spans="3:4">
      <c r="C1404" s="25"/>
      <c r="D1404" s="25"/>
    </row>
    <row r="1405" spans="3:4">
      <c r="C1405" s="25"/>
      <c r="D1405" s="25"/>
    </row>
    <row r="1406" spans="3:4">
      <c r="C1406" s="25"/>
      <c r="D1406" s="25"/>
    </row>
    <row r="1407" spans="3:4">
      <c r="C1407" s="25"/>
      <c r="D1407" s="25"/>
    </row>
    <row r="1408" spans="3:4">
      <c r="C1408" s="25"/>
      <c r="D1408" s="25"/>
    </row>
    <row r="1409" spans="3:4">
      <c r="C1409" s="25"/>
      <c r="D1409" s="25"/>
    </row>
    <row r="1410" spans="3:4">
      <c r="C1410" s="25"/>
      <c r="D1410" s="25"/>
    </row>
    <row r="1411" spans="3:4">
      <c r="C1411" s="25"/>
      <c r="D1411" s="25"/>
    </row>
    <row r="1412" spans="3:4">
      <c r="C1412" s="25"/>
      <c r="D1412" s="25"/>
    </row>
    <row r="1413" spans="3:4">
      <c r="C1413" s="25"/>
      <c r="D1413" s="25"/>
    </row>
    <row r="1414" spans="3:4">
      <c r="C1414" s="25"/>
      <c r="D1414" s="25"/>
    </row>
    <row r="1415" spans="3:4">
      <c r="C1415" s="25"/>
      <c r="D1415" s="25"/>
    </row>
    <row r="1416" spans="3:4">
      <c r="C1416" s="25"/>
      <c r="D1416" s="25"/>
    </row>
    <row r="1417" spans="3:4">
      <c r="C1417" s="25"/>
      <c r="D1417" s="25"/>
    </row>
    <row r="1418" spans="3:4">
      <c r="C1418" s="25"/>
      <c r="D1418" s="25"/>
    </row>
    <row r="1419" spans="3:4">
      <c r="C1419" s="25"/>
      <c r="D1419" s="25"/>
    </row>
    <row r="1420" spans="3:4">
      <c r="C1420" s="25"/>
      <c r="D1420" s="25"/>
    </row>
    <row r="1421" spans="3:4">
      <c r="C1421" s="25"/>
      <c r="D1421" s="25"/>
    </row>
    <row r="1422" spans="3:4">
      <c r="C1422" s="25"/>
      <c r="D1422" s="25"/>
    </row>
    <row r="1423" spans="3:4">
      <c r="C1423" s="25"/>
      <c r="D1423" s="25"/>
    </row>
    <row r="1424" spans="3:4">
      <c r="C1424" s="25"/>
      <c r="D1424" s="25"/>
    </row>
    <row r="1425" spans="3:4">
      <c r="C1425" s="25"/>
      <c r="D1425" s="25"/>
    </row>
    <row r="1426" spans="3:4">
      <c r="C1426" s="25"/>
      <c r="D1426" s="25"/>
    </row>
    <row r="1427" spans="3:4">
      <c r="C1427" s="25"/>
      <c r="D1427" s="25"/>
    </row>
    <row r="1428" spans="3:4">
      <c r="C1428" s="25"/>
      <c r="D1428" s="25"/>
    </row>
    <row r="1429" spans="3:4">
      <c r="C1429" s="25"/>
      <c r="D1429" s="25"/>
    </row>
    <row r="1430" spans="3:4">
      <c r="C1430" s="25"/>
      <c r="D1430" s="25"/>
    </row>
    <row r="1431" spans="3:4">
      <c r="C1431" s="25"/>
      <c r="D1431" s="25"/>
    </row>
    <row r="1432" spans="3:4">
      <c r="C1432" s="25"/>
      <c r="D1432" s="25"/>
    </row>
    <row r="1433" spans="3:4">
      <c r="C1433" s="25"/>
      <c r="D1433" s="25"/>
    </row>
    <row r="1434" spans="3:4">
      <c r="C1434" s="25"/>
      <c r="D1434" s="25"/>
    </row>
    <row r="1435" spans="3:4">
      <c r="C1435" s="25"/>
      <c r="D1435" s="25"/>
    </row>
    <row r="1436" spans="3:4">
      <c r="C1436" s="25"/>
      <c r="D1436" s="25"/>
    </row>
    <row r="1437" spans="3:4">
      <c r="C1437" s="25"/>
      <c r="D1437" s="25"/>
    </row>
    <row r="1438" spans="3:4">
      <c r="C1438" s="25"/>
      <c r="D1438" s="25"/>
    </row>
    <row r="1439" spans="3:4">
      <c r="C1439" s="25"/>
      <c r="D1439" s="25"/>
    </row>
    <row r="1440" spans="3:4">
      <c r="C1440" s="25"/>
      <c r="D1440" s="25"/>
    </row>
    <row r="1441" spans="3:4">
      <c r="C1441" s="25"/>
      <c r="D1441" s="25"/>
    </row>
    <row r="1442" spans="3:4">
      <c r="C1442" s="25"/>
      <c r="D1442" s="25"/>
    </row>
    <row r="1443" spans="3:4">
      <c r="C1443" s="25"/>
      <c r="D1443" s="25"/>
    </row>
    <row r="1444" spans="3:4">
      <c r="C1444" s="25"/>
      <c r="D1444" s="25"/>
    </row>
    <row r="1445" spans="3:4">
      <c r="C1445" s="25"/>
      <c r="D1445" s="25"/>
    </row>
    <row r="1446" spans="3:4">
      <c r="C1446" s="25"/>
      <c r="D1446" s="25"/>
    </row>
    <row r="1447" spans="3:4">
      <c r="C1447" s="25"/>
      <c r="D1447" s="25"/>
    </row>
    <row r="1448" spans="3:4">
      <c r="C1448" s="25"/>
      <c r="D1448" s="25"/>
    </row>
    <row r="1449" spans="3:4">
      <c r="C1449" s="25"/>
      <c r="D1449" s="25"/>
    </row>
    <row r="1450" spans="3:4">
      <c r="C1450" s="25"/>
      <c r="D1450" s="25"/>
    </row>
    <row r="1451" spans="3:4">
      <c r="C1451" s="25"/>
      <c r="D1451" s="25"/>
    </row>
    <row r="1452" spans="3:4">
      <c r="C1452" s="25"/>
      <c r="D1452" s="25"/>
    </row>
    <row r="1453" spans="3:4">
      <c r="C1453" s="25"/>
      <c r="D1453" s="25"/>
    </row>
    <row r="1454" spans="3:4">
      <c r="C1454" s="25"/>
      <c r="D1454" s="25"/>
    </row>
    <row r="1455" spans="3:4">
      <c r="C1455" s="25"/>
      <c r="D1455" s="25"/>
    </row>
    <row r="1456" spans="3:4">
      <c r="C1456" s="25"/>
      <c r="D1456" s="25"/>
    </row>
    <row r="1457" spans="3:4">
      <c r="C1457" s="25"/>
      <c r="D1457" s="25"/>
    </row>
    <row r="1458" spans="3:4">
      <c r="C1458" s="25"/>
      <c r="D1458" s="25"/>
    </row>
    <row r="1459" spans="3:4">
      <c r="C1459" s="25"/>
      <c r="D1459" s="25"/>
    </row>
    <row r="1460" spans="3:4">
      <c r="C1460" s="25"/>
      <c r="D1460" s="25"/>
    </row>
    <row r="1461" spans="3:4">
      <c r="C1461" s="25"/>
      <c r="D1461" s="25"/>
    </row>
    <row r="1462" spans="3:4">
      <c r="C1462" s="25"/>
      <c r="D1462" s="25"/>
    </row>
    <row r="1463" spans="3:4">
      <c r="C1463" s="25"/>
      <c r="D1463" s="25"/>
    </row>
    <row r="1464" spans="3:4">
      <c r="C1464" s="25"/>
      <c r="D1464" s="25"/>
    </row>
    <row r="1465" spans="3:4">
      <c r="C1465" s="25"/>
      <c r="D1465" s="25"/>
    </row>
    <row r="1466" spans="3:4">
      <c r="C1466" s="25"/>
      <c r="D1466" s="25"/>
    </row>
    <row r="1467" spans="3:4">
      <c r="C1467" s="25"/>
      <c r="D1467" s="25"/>
    </row>
    <row r="1468" spans="3:4">
      <c r="C1468" s="25"/>
      <c r="D1468" s="25"/>
    </row>
    <row r="1469" spans="3:4">
      <c r="C1469" s="25"/>
      <c r="D1469" s="25"/>
    </row>
    <row r="1470" spans="3:4">
      <c r="C1470" s="25"/>
      <c r="D1470" s="25"/>
    </row>
    <row r="1471" spans="3:4">
      <c r="C1471" s="25"/>
      <c r="D1471" s="25"/>
    </row>
    <row r="1472" spans="3:4">
      <c r="C1472" s="25"/>
      <c r="D1472" s="25"/>
    </row>
    <row r="1473" spans="3:4">
      <c r="C1473" s="25"/>
      <c r="D1473" s="25"/>
    </row>
    <row r="1474" spans="3:4">
      <c r="C1474" s="25"/>
      <c r="D1474" s="25"/>
    </row>
    <row r="1475" spans="3:4">
      <c r="C1475" s="25"/>
      <c r="D1475" s="25"/>
    </row>
    <row r="1476" spans="3:4">
      <c r="C1476" s="25"/>
      <c r="D1476" s="25"/>
    </row>
    <row r="1477" spans="3:4">
      <c r="C1477" s="25"/>
      <c r="D1477" s="25"/>
    </row>
    <row r="1478" spans="3:4">
      <c r="C1478" s="25"/>
      <c r="D1478" s="25"/>
    </row>
    <row r="1479" spans="3:4">
      <c r="C1479" s="25"/>
      <c r="D1479" s="25"/>
    </row>
    <row r="1480" spans="3:4">
      <c r="C1480" s="25"/>
      <c r="D1480" s="25"/>
    </row>
    <row r="1481" spans="3:4">
      <c r="C1481" s="25"/>
      <c r="D1481" s="25"/>
    </row>
    <row r="1482" spans="3:4">
      <c r="C1482" s="25"/>
      <c r="D1482" s="25"/>
    </row>
    <row r="1483" spans="3:4">
      <c r="C1483" s="25"/>
      <c r="D1483" s="25"/>
    </row>
    <row r="1484" spans="3:4">
      <c r="C1484" s="25"/>
      <c r="D1484" s="25"/>
    </row>
    <row r="1485" spans="3:4">
      <c r="C1485" s="25"/>
      <c r="D1485" s="25"/>
    </row>
    <row r="1486" spans="3:4">
      <c r="C1486" s="25"/>
      <c r="D1486" s="25"/>
    </row>
    <row r="1487" spans="3:4">
      <c r="C1487" s="25"/>
      <c r="D1487" s="25"/>
    </row>
    <row r="1488" spans="3:4">
      <c r="C1488" s="25"/>
      <c r="D1488" s="25"/>
    </row>
    <row r="1489" spans="3:4">
      <c r="C1489" s="25"/>
      <c r="D1489" s="25"/>
    </row>
    <row r="1490" spans="3:4">
      <c r="C1490" s="25"/>
      <c r="D1490" s="25"/>
    </row>
    <row r="1491" spans="3:4">
      <c r="C1491" s="25"/>
      <c r="D1491" s="25"/>
    </row>
    <row r="1492" spans="3:4">
      <c r="C1492" s="25"/>
      <c r="D1492" s="25"/>
    </row>
    <row r="1493" spans="3:4">
      <c r="C1493" s="25"/>
      <c r="D1493" s="25"/>
    </row>
    <row r="1494" spans="3:4">
      <c r="C1494" s="25"/>
      <c r="D1494" s="25"/>
    </row>
    <row r="1495" spans="3:4">
      <c r="C1495" s="25"/>
      <c r="D1495" s="25"/>
    </row>
    <row r="1496" spans="3:4">
      <c r="C1496" s="25"/>
      <c r="D1496" s="25"/>
    </row>
    <row r="1497" spans="3:4">
      <c r="C1497" s="25"/>
      <c r="D1497" s="25"/>
    </row>
    <row r="1498" spans="3:4">
      <c r="C1498" s="25"/>
      <c r="D1498" s="25"/>
    </row>
    <row r="1499" spans="3:4">
      <c r="C1499" s="25"/>
      <c r="D1499" s="25"/>
    </row>
    <row r="1500" spans="3:4">
      <c r="C1500" s="25"/>
      <c r="D1500" s="25"/>
    </row>
    <row r="1501" spans="3:4">
      <c r="C1501" s="25"/>
      <c r="D1501" s="25"/>
    </row>
    <row r="1502" spans="3:4">
      <c r="C1502" s="25"/>
      <c r="D1502" s="25"/>
    </row>
    <row r="1503" spans="3:4">
      <c r="C1503" s="25"/>
      <c r="D1503" s="25"/>
    </row>
    <row r="1504" spans="3:4">
      <c r="C1504" s="25"/>
      <c r="D1504" s="25"/>
    </row>
    <row r="1505" spans="3:4">
      <c r="C1505" s="25"/>
      <c r="D1505" s="25"/>
    </row>
    <row r="1506" spans="3:4">
      <c r="C1506" s="25"/>
      <c r="D1506" s="25"/>
    </row>
    <row r="1507" spans="3:4">
      <c r="C1507" s="25"/>
      <c r="D1507" s="25"/>
    </row>
    <row r="1508" spans="3:4">
      <c r="C1508" s="25"/>
      <c r="D1508" s="25"/>
    </row>
    <row r="1509" spans="3:4">
      <c r="C1509" s="25"/>
      <c r="D1509" s="25"/>
    </row>
    <row r="1510" spans="3:4">
      <c r="C1510" s="25"/>
      <c r="D1510" s="25"/>
    </row>
    <row r="1511" spans="3:4">
      <c r="C1511" s="25"/>
      <c r="D1511" s="25"/>
    </row>
    <row r="1512" spans="3:4">
      <c r="C1512" s="25"/>
      <c r="D1512" s="25"/>
    </row>
    <row r="1513" spans="3:4">
      <c r="C1513" s="25"/>
      <c r="D1513" s="25"/>
    </row>
    <row r="1514" spans="3:4">
      <c r="C1514" s="25"/>
      <c r="D1514" s="25"/>
    </row>
    <row r="1515" spans="3:4">
      <c r="C1515" s="25"/>
      <c r="D1515" s="25"/>
    </row>
    <row r="1516" spans="3:4">
      <c r="C1516" s="25"/>
      <c r="D1516" s="25"/>
    </row>
    <row r="1517" spans="3:4">
      <c r="C1517" s="25"/>
      <c r="D1517" s="25"/>
    </row>
    <row r="1518" spans="3:4">
      <c r="C1518" s="25"/>
      <c r="D1518" s="25"/>
    </row>
    <row r="1519" spans="3:4">
      <c r="C1519" s="25"/>
      <c r="D1519" s="25"/>
    </row>
    <row r="1520" spans="3:4">
      <c r="C1520" s="25"/>
      <c r="D1520" s="25"/>
    </row>
    <row r="1521" spans="3:4">
      <c r="C1521" s="25"/>
      <c r="D1521" s="25"/>
    </row>
    <row r="1522" spans="3:4">
      <c r="C1522" s="25"/>
      <c r="D1522" s="25"/>
    </row>
    <row r="1523" spans="3:4">
      <c r="C1523" s="25"/>
      <c r="D1523" s="25"/>
    </row>
    <row r="1524" spans="3:4">
      <c r="C1524" s="25"/>
      <c r="D1524" s="25"/>
    </row>
    <row r="1525" spans="3:4">
      <c r="C1525" s="25"/>
      <c r="D1525" s="25"/>
    </row>
    <row r="1526" spans="3:4">
      <c r="C1526" s="25"/>
      <c r="D1526" s="25"/>
    </row>
    <row r="1527" spans="3:4">
      <c r="C1527" s="25"/>
      <c r="D1527" s="25"/>
    </row>
    <row r="1528" spans="3:4">
      <c r="C1528" s="25"/>
      <c r="D1528" s="25"/>
    </row>
    <row r="1529" spans="3:4">
      <c r="C1529" s="25"/>
      <c r="D1529" s="25"/>
    </row>
    <row r="1530" spans="3:4">
      <c r="C1530" s="25"/>
      <c r="D1530" s="25"/>
    </row>
    <row r="1531" spans="3:4">
      <c r="C1531" s="25"/>
      <c r="D1531" s="25"/>
    </row>
    <row r="1532" spans="3:4">
      <c r="C1532" s="25"/>
      <c r="D1532" s="25"/>
    </row>
    <row r="1533" spans="3:4">
      <c r="C1533" s="25"/>
      <c r="D1533" s="25"/>
    </row>
    <row r="1534" spans="3:4">
      <c r="C1534" s="25"/>
      <c r="D1534" s="25"/>
    </row>
    <row r="1535" spans="3:4">
      <c r="C1535" s="25"/>
      <c r="D1535" s="25"/>
    </row>
    <row r="1536" spans="3:4">
      <c r="C1536" s="25"/>
      <c r="D1536" s="25"/>
    </row>
    <row r="1537" spans="3:4">
      <c r="C1537" s="25"/>
      <c r="D1537" s="25"/>
    </row>
    <row r="1538" spans="3:4">
      <c r="C1538" s="25"/>
      <c r="D1538" s="25"/>
    </row>
    <row r="1539" spans="3:4">
      <c r="C1539" s="25"/>
      <c r="D1539" s="25"/>
    </row>
    <row r="1540" spans="3:4">
      <c r="C1540" s="25"/>
      <c r="D1540" s="25"/>
    </row>
    <row r="1541" spans="3:4">
      <c r="C1541" s="25"/>
      <c r="D1541" s="25"/>
    </row>
    <row r="1542" spans="3:4">
      <c r="C1542" s="25"/>
      <c r="D1542" s="25"/>
    </row>
    <row r="1543" spans="3:4">
      <c r="C1543" s="25"/>
      <c r="D1543" s="25"/>
    </row>
    <row r="1544" spans="3:4">
      <c r="C1544" s="25"/>
      <c r="D1544" s="25"/>
    </row>
    <row r="1545" spans="3:4">
      <c r="C1545" s="25"/>
      <c r="D1545" s="25"/>
    </row>
    <row r="1546" spans="3:4">
      <c r="C1546" s="25"/>
      <c r="D1546" s="25"/>
    </row>
    <row r="1547" spans="3:4">
      <c r="C1547" s="25"/>
      <c r="D1547" s="25"/>
    </row>
    <row r="1548" spans="3:4">
      <c r="C1548" s="25"/>
      <c r="D1548" s="25"/>
    </row>
    <row r="1549" spans="3:4">
      <c r="C1549" s="25"/>
      <c r="D1549" s="25"/>
    </row>
    <row r="1550" spans="3:4">
      <c r="C1550" s="25"/>
      <c r="D1550" s="25"/>
    </row>
    <row r="1551" spans="3:4">
      <c r="C1551" s="25"/>
      <c r="D1551" s="25"/>
    </row>
    <row r="1552" spans="3:4">
      <c r="C1552" s="25"/>
      <c r="D1552" s="25"/>
    </row>
    <row r="1553" spans="3:4">
      <c r="C1553" s="25"/>
      <c r="D1553" s="25"/>
    </row>
    <row r="1554" spans="3:4">
      <c r="C1554" s="25"/>
      <c r="D1554" s="25"/>
    </row>
    <row r="1555" spans="3:4">
      <c r="C1555" s="25"/>
      <c r="D1555" s="25"/>
    </row>
    <row r="1556" spans="3:4">
      <c r="C1556" s="25"/>
      <c r="D1556" s="25"/>
    </row>
    <row r="1557" spans="3:4">
      <c r="C1557" s="25"/>
      <c r="D1557" s="25"/>
    </row>
    <row r="1558" spans="3:4">
      <c r="C1558" s="25"/>
      <c r="D1558" s="25"/>
    </row>
    <row r="1559" spans="3:4">
      <c r="C1559" s="25"/>
      <c r="D1559" s="25"/>
    </row>
    <row r="1560" spans="3:4">
      <c r="C1560" s="25"/>
      <c r="D1560" s="25"/>
    </row>
    <row r="1561" spans="3:4">
      <c r="C1561" s="25"/>
      <c r="D1561" s="25"/>
    </row>
    <row r="1562" spans="3:4">
      <c r="C1562" s="25"/>
      <c r="D1562" s="25"/>
    </row>
    <row r="1563" spans="3:4">
      <c r="C1563" s="25"/>
      <c r="D1563" s="25"/>
    </row>
    <row r="1564" spans="3:4">
      <c r="C1564" s="25"/>
      <c r="D1564" s="25"/>
    </row>
    <row r="1565" spans="3:4">
      <c r="C1565" s="25"/>
      <c r="D1565" s="25"/>
    </row>
    <row r="1566" spans="3:4">
      <c r="C1566" s="25"/>
      <c r="D1566" s="25"/>
    </row>
    <row r="1567" spans="3:4">
      <c r="C1567" s="25"/>
      <c r="D1567" s="25"/>
    </row>
    <row r="1568" spans="3:4">
      <c r="C1568" s="25"/>
      <c r="D1568" s="25"/>
    </row>
    <row r="1569" spans="3:4">
      <c r="C1569" s="25"/>
      <c r="D1569" s="25"/>
    </row>
    <row r="1570" spans="3:4">
      <c r="C1570" s="25"/>
      <c r="D1570" s="25"/>
    </row>
    <row r="1571" spans="3:4">
      <c r="C1571" s="25"/>
      <c r="D1571" s="25"/>
    </row>
    <row r="1572" spans="3:4">
      <c r="C1572" s="25"/>
      <c r="D1572" s="25"/>
    </row>
    <row r="1573" spans="3:4">
      <c r="C1573" s="25"/>
      <c r="D1573" s="25"/>
    </row>
    <row r="1574" spans="3:4">
      <c r="C1574" s="25"/>
      <c r="D1574" s="25"/>
    </row>
    <row r="1575" spans="3:4">
      <c r="C1575" s="25"/>
      <c r="D1575" s="25"/>
    </row>
    <row r="1576" spans="3:4">
      <c r="C1576" s="25"/>
      <c r="D1576" s="25"/>
    </row>
    <row r="1577" spans="3:4">
      <c r="C1577" s="25"/>
      <c r="D1577" s="25"/>
    </row>
    <row r="1578" spans="3:4">
      <c r="C1578" s="25"/>
      <c r="D1578" s="25"/>
    </row>
    <row r="1579" spans="3:4">
      <c r="C1579" s="25"/>
      <c r="D1579" s="25"/>
    </row>
    <row r="1580" spans="3:4">
      <c r="C1580" s="25"/>
      <c r="D1580" s="25"/>
    </row>
    <row r="1581" spans="3:4">
      <c r="C1581" s="25"/>
      <c r="D1581" s="25"/>
    </row>
    <row r="1582" spans="3:4">
      <c r="C1582" s="25"/>
      <c r="D1582" s="25"/>
    </row>
    <row r="1583" spans="3:4">
      <c r="C1583" s="25"/>
      <c r="D1583" s="25"/>
    </row>
    <row r="1584" spans="3:4">
      <c r="C1584" s="25"/>
      <c r="D1584" s="25"/>
    </row>
    <row r="1585" spans="3:4">
      <c r="C1585" s="25"/>
      <c r="D1585" s="25"/>
    </row>
    <row r="1586" spans="3:4">
      <c r="C1586" s="25"/>
      <c r="D1586" s="25"/>
    </row>
    <row r="1587" spans="3:4">
      <c r="C1587" s="25"/>
      <c r="D1587" s="25"/>
    </row>
    <row r="1588" spans="3:4">
      <c r="C1588" s="25"/>
      <c r="D1588" s="25"/>
    </row>
    <row r="1589" spans="3:4">
      <c r="C1589" s="25"/>
      <c r="D1589" s="25"/>
    </row>
    <row r="1590" spans="3:4">
      <c r="C1590" s="25"/>
      <c r="D1590" s="25"/>
    </row>
    <row r="1591" spans="3:4">
      <c r="C1591" s="25"/>
      <c r="D1591" s="25"/>
    </row>
    <row r="1592" spans="3:4">
      <c r="C1592" s="25"/>
      <c r="D1592" s="25"/>
    </row>
    <row r="1593" spans="3:4">
      <c r="C1593" s="25"/>
      <c r="D1593" s="25"/>
    </row>
    <row r="1594" spans="3:4">
      <c r="C1594" s="25"/>
      <c r="D1594" s="25"/>
    </row>
    <row r="1595" spans="3:4">
      <c r="C1595" s="25"/>
      <c r="D1595" s="25"/>
    </row>
    <row r="1596" spans="3:4">
      <c r="C1596" s="25"/>
      <c r="D1596" s="25"/>
    </row>
    <row r="1597" spans="3:4">
      <c r="C1597" s="25"/>
      <c r="D1597" s="25"/>
    </row>
    <row r="1598" spans="3:4">
      <c r="C1598" s="25"/>
      <c r="D1598" s="25"/>
    </row>
    <row r="1599" spans="3:4">
      <c r="C1599" s="25"/>
      <c r="D1599" s="25"/>
    </row>
    <row r="1600" spans="3:4">
      <c r="C1600" s="25"/>
      <c r="D1600" s="25"/>
    </row>
    <row r="1601" spans="3:4">
      <c r="C1601" s="25"/>
      <c r="D1601" s="25"/>
    </row>
    <row r="1602" spans="3:4">
      <c r="C1602" s="25"/>
      <c r="D1602" s="25"/>
    </row>
    <row r="1603" spans="3:4">
      <c r="C1603" s="25"/>
      <c r="D1603" s="25"/>
    </row>
    <row r="1604" spans="3:4">
      <c r="C1604" s="25"/>
      <c r="D1604" s="25"/>
    </row>
    <row r="1605" spans="3:4">
      <c r="C1605" s="25"/>
      <c r="D1605" s="25"/>
    </row>
    <row r="1606" spans="3:4">
      <c r="C1606" s="25"/>
      <c r="D1606" s="25"/>
    </row>
    <row r="1607" spans="3:4">
      <c r="C1607" s="25"/>
      <c r="D1607" s="25"/>
    </row>
    <row r="1608" spans="3:4">
      <c r="C1608" s="25"/>
      <c r="D1608" s="25"/>
    </row>
    <row r="1609" spans="3:4">
      <c r="C1609" s="25"/>
      <c r="D1609" s="25"/>
    </row>
    <row r="1610" spans="3:4">
      <c r="C1610" s="25"/>
      <c r="D1610" s="25"/>
    </row>
    <row r="1611" spans="3:4">
      <c r="C1611" s="25"/>
      <c r="D1611" s="25"/>
    </row>
    <row r="1612" spans="3:4">
      <c r="C1612" s="25"/>
      <c r="D1612" s="25"/>
    </row>
    <row r="1613" spans="3:4">
      <c r="C1613" s="25"/>
      <c r="D1613" s="25"/>
    </row>
    <row r="1614" spans="3:4">
      <c r="C1614" s="25"/>
      <c r="D1614" s="25"/>
    </row>
    <row r="1615" spans="3:4">
      <c r="C1615" s="25"/>
      <c r="D1615" s="25"/>
    </row>
    <row r="1616" spans="3:4">
      <c r="C1616" s="25"/>
      <c r="D1616" s="25"/>
    </row>
    <row r="1617" spans="3:4">
      <c r="C1617" s="25"/>
      <c r="D1617" s="25"/>
    </row>
    <row r="1618" spans="3:4">
      <c r="C1618" s="25"/>
      <c r="D1618" s="25"/>
    </row>
    <row r="1619" spans="3:4">
      <c r="C1619" s="25"/>
      <c r="D1619" s="25"/>
    </row>
    <row r="1620" spans="3:4">
      <c r="C1620" s="25"/>
      <c r="D1620" s="25"/>
    </row>
    <row r="1621" spans="3:4">
      <c r="C1621" s="25"/>
      <c r="D1621" s="25"/>
    </row>
    <row r="1622" spans="3:4">
      <c r="C1622" s="25"/>
      <c r="D1622" s="25"/>
    </row>
    <row r="1623" spans="3:4">
      <c r="C1623" s="25"/>
      <c r="D1623" s="25"/>
    </row>
    <row r="1624" spans="3:4">
      <c r="C1624" s="25"/>
      <c r="D1624" s="25"/>
    </row>
    <row r="1625" spans="3:4">
      <c r="C1625" s="25"/>
      <c r="D1625" s="25"/>
    </row>
    <row r="1626" spans="3:4">
      <c r="C1626" s="25"/>
      <c r="D1626" s="25"/>
    </row>
    <row r="1627" spans="3:4">
      <c r="C1627" s="25"/>
      <c r="D1627" s="25"/>
    </row>
    <row r="1628" spans="3:4">
      <c r="C1628" s="25"/>
      <c r="D1628" s="25"/>
    </row>
    <row r="1629" spans="3:4">
      <c r="C1629" s="25"/>
      <c r="D1629" s="25"/>
    </row>
    <row r="1630" spans="3:4">
      <c r="C1630" s="25"/>
      <c r="D1630" s="25"/>
    </row>
    <row r="1631" spans="3:4">
      <c r="C1631" s="25"/>
      <c r="D1631" s="25"/>
    </row>
    <row r="1632" spans="3:4">
      <c r="C1632" s="25"/>
      <c r="D1632" s="25"/>
    </row>
    <row r="1633" spans="3:4">
      <c r="C1633" s="25"/>
      <c r="D1633" s="25"/>
    </row>
    <row r="1634" spans="3:4">
      <c r="C1634" s="25"/>
      <c r="D1634" s="25"/>
    </row>
    <row r="1635" spans="3:4">
      <c r="C1635" s="25"/>
      <c r="D1635" s="25"/>
    </row>
    <row r="1636" spans="3:4">
      <c r="C1636" s="25"/>
      <c r="D1636" s="25"/>
    </row>
    <row r="1637" spans="3:4">
      <c r="C1637" s="25"/>
      <c r="D1637" s="25"/>
    </row>
    <row r="1638" spans="3:4">
      <c r="C1638" s="25"/>
      <c r="D1638" s="25"/>
    </row>
    <row r="1639" spans="3:4">
      <c r="C1639" s="25"/>
      <c r="D1639" s="25"/>
    </row>
    <row r="1640" spans="3:4">
      <c r="C1640" s="25"/>
      <c r="D1640" s="25"/>
    </row>
    <row r="1641" spans="3:4">
      <c r="C1641" s="25"/>
      <c r="D1641" s="25"/>
    </row>
    <row r="1642" spans="3:4">
      <c r="C1642" s="25"/>
      <c r="D1642" s="25"/>
    </row>
    <row r="1643" spans="3:4">
      <c r="C1643" s="25"/>
      <c r="D1643" s="25"/>
    </row>
    <row r="1644" spans="3:4">
      <c r="C1644" s="25"/>
      <c r="D1644" s="25"/>
    </row>
    <row r="1645" spans="3:4">
      <c r="C1645" s="25"/>
      <c r="D1645" s="25"/>
    </row>
    <row r="1646" spans="3:4">
      <c r="C1646" s="25"/>
      <c r="D1646" s="25"/>
    </row>
    <row r="1647" spans="3:4">
      <c r="C1647" s="25"/>
      <c r="D1647" s="25"/>
    </row>
    <row r="1648" spans="3:4">
      <c r="C1648" s="25"/>
      <c r="D1648" s="25"/>
    </row>
    <row r="1649" spans="3:4">
      <c r="C1649" s="25"/>
      <c r="D1649" s="25"/>
    </row>
    <row r="1650" spans="3:4">
      <c r="C1650" s="25"/>
      <c r="D1650" s="25"/>
    </row>
    <row r="1651" spans="3:4">
      <c r="C1651" s="25"/>
      <c r="D1651" s="25"/>
    </row>
    <row r="1652" spans="3:4">
      <c r="C1652" s="25"/>
      <c r="D1652" s="25"/>
    </row>
    <row r="1653" spans="3:4">
      <c r="C1653" s="25"/>
      <c r="D1653" s="25"/>
    </row>
    <row r="1654" spans="3:4">
      <c r="C1654" s="25"/>
      <c r="D1654" s="25"/>
    </row>
    <row r="1655" spans="3:4">
      <c r="C1655" s="25"/>
      <c r="D1655" s="25"/>
    </row>
    <row r="1656" spans="3:4">
      <c r="C1656" s="25"/>
      <c r="D1656" s="25"/>
    </row>
    <row r="1657" spans="3:4">
      <c r="C1657" s="25"/>
      <c r="D1657" s="25"/>
    </row>
    <row r="1658" spans="3:4">
      <c r="C1658" s="25"/>
      <c r="D1658" s="25"/>
    </row>
    <row r="1659" spans="3:4">
      <c r="C1659" s="25"/>
      <c r="D1659" s="25"/>
    </row>
    <row r="1660" spans="3:4">
      <c r="C1660" s="25"/>
      <c r="D1660" s="25"/>
    </row>
    <row r="1661" spans="3:4">
      <c r="C1661" s="25"/>
      <c r="D1661" s="25"/>
    </row>
    <row r="1662" spans="3:4">
      <c r="C1662" s="25"/>
      <c r="D1662" s="25"/>
    </row>
    <row r="1663" spans="3:4">
      <c r="C1663" s="25"/>
      <c r="D1663" s="25"/>
    </row>
    <row r="1664" spans="3:4">
      <c r="C1664" s="25"/>
      <c r="D1664" s="25"/>
    </row>
    <row r="1665" spans="3:4">
      <c r="C1665" s="25"/>
      <c r="D1665" s="25"/>
    </row>
    <row r="1666" spans="3:4">
      <c r="C1666" s="25"/>
      <c r="D1666" s="25"/>
    </row>
    <row r="1667" spans="3:4">
      <c r="C1667" s="25"/>
      <c r="D1667" s="25"/>
    </row>
    <row r="1668" spans="3:4">
      <c r="C1668" s="25"/>
      <c r="D1668" s="25"/>
    </row>
    <row r="1669" spans="3:4">
      <c r="C1669" s="25"/>
      <c r="D1669" s="25"/>
    </row>
    <row r="1670" spans="3:4">
      <c r="C1670" s="25"/>
      <c r="D1670" s="25"/>
    </row>
    <row r="1671" spans="3:4">
      <c r="C1671" s="25"/>
      <c r="D1671" s="25"/>
    </row>
    <row r="1672" spans="3:4">
      <c r="C1672" s="25"/>
      <c r="D1672" s="25"/>
    </row>
    <row r="1673" spans="3:4">
      <c r="C1673" s="25"/>
      <c r="D1673" s="25"/>
    </row>
    <row r="1674" spans="3:4">
      <c r="C1674" s="25"/>
      <c r="D1674" s="25"/>
    </row>
    <row r="1675" spans="3:4">
      <c r="C1675" s="25"/>
      <c r="D1675" s="25"/>
    </row>
    <row r="1676" spans="3:4">
      <c r="C1676" s="25"/>
      <c r="D1676" s="25"/>
    </row>
    <row r="1677" spans="3:4">
      <c r="C1677" s="25"/>
      <c r="D1677" s="25"/>
    </row>
    <row r="1678" spans="3:4">
      <c r="C1678" s="25"/>
      <c r="D1678" s="25"/>
    </row>
    <row r="1679" spans="3:4">
      <c r="C1679" s="25"/>
      <c r="D1679" s="25"/>
    </row>
    <row r="1680" spans="3:4">
      <c r="C1680" s="25"/>
      <c r="D1680" s="25"/>
    </row>
    <row r="1681" spans="3:4">
      <c r="C1681" s="25"/>
      <c r="D1681" s="25"/>
    </row>
    <row r="1682" spans="3:4">
      <c r="C1682" s="25"/>
      <c r="D1682" s="25"/>
    </row>
    <row r="1683" spans="3:4">
      <c r="C1683" s="25"/>
      <c r="D1683" s="25"/>
    </row>
    <row r="1684" spans="3:4">
      <c r="C1684" s="25"/>
      <c r="D1684" s="25"/>
    </row>
    <row r="1685" spans="3:4">
      <c r="C1685" s="25"/>
      <c r="D1685" s="25"/>
    </row>
    <row r="1686" spans="3:4">
      <c r="C1686" s="25"/>
      <c r="D1686" s="25"/>
    </row>
    <row r="1687" spans="3:4">
      <c r="C1687" s="25"/>
      <c r="D1687" s="25"/>
    </row>
    <row r="1688" spans="3:4">
      <c r="C1688" s="25"/>
      <c r="D1688" s="25"/>
    </row>
    <row r="1689" spans="3:4">
      <c r="C1689" s="25"/>
      <c r="D1689" s="25"/>
    </row>
    <row r="1690" spans="3:4">
      <c r="C1690" s="25"/>
      <c r="D1690" s="25"/>
    </row>
    <row r="1691" spans="3:4">
      <c r="C1691" s="25"/>
      <c r="D1691" s="25"/>
    </row>
    <row r="1692" spans="3:4">
      <c r="C1692" s="25"/>
      <c r="D1692" s="25"/>
    </row>
    <row r="1693" spans="3:4">
      <c r="C1693" s="25"/>
      <c r="D1693" s="25"/>
    </row>
    <row r="1694" spans="3:4">
      <c r="C1694" s="25"/>
      <c r="D1694" s="25"/>
    </row>
    <row r="1695" spans="3:4">
      <c r="C1695" s="25"/>
      <c r="D1695" s="25"/>
    </row>
    <row r="1696" spans="3:4">
      <c r="C1696" s="25"/>
      <c r="D1696" s="25"/>
    </row>
    <row r="1697" spans="3:4">
      <c r="C1697" s="25"/>
      <c r="D1697" s="25"/>
    </row>
    <row r="1698" spans="3:4">
      <c r="C1698" s="25"/>
      <c r="D1698" s="25"/>
    </row>
    <row r="1699" spans="3:4">
      <c r="C1699" s="25"/>
      <c r="D1699" s="25"/>
    </row>
    <row r="1700" spans="3:4">
      <c r="C1700" s="25"/>
      <c r="D1700" s="25"/>
    </row>
    <row r="1701" spans="3:4">
      <c r="C1701" s="25"/>
      <c r="D1701" s="25"/>
    </row>
    <row r="1702" spans="3:4">
      <c r="C1702" s="25"/>
      <c r="D1702" s="25"/>
    </row>
    <row r="1703" spans="3:4">
      <c r="C1703" s="25"/>
      <c r="D1703" s="25"/>
    </row>
    <row r="1704" spans="3:4">
      <c r="C1704" s="25"/>
      <c r="D1704" s="25"/>
    </row>
    <row r="1705" spans="3:4">
      <c r="C1705" s="25"/>
      <c r="D1705" s="25"/>
    </row>
    <row r="1706" spans="3:4">
      <c r="C1706" s="25"/>
      <c r="D1706" s="25"/>
    </row>
    <row r="1707" spans="3:4">
      <c r="C1707" s="25"/>
      <c r="D1707" s="25"/>
    </row>
    <row r="1708" spans="3:4">
      <c r="C1708" s="25"/>
      <c r="D1708" s="25"/>
    </row>
    <row r="1709" spans="3:4">
      <c r="C1709" s="25"/>
      <c r="D1709" s="25"/>
    </row>
    <row r="1710" spans="3:4">
      <c r="C1710" s="25"/>
      <c r="D1710" s="25"/>
    </row>
    <row r="1711" spans="3:4">
      <c r="C1711" s="25"/>
      <c r="D1711" s="25"/>
    </row>
    <row r="1712" spans="3:4">
      <c r="C1712" s="25"/>
      <c r="D1712" s="25"/>
    </row>
    <row r="1713" spans="3:4">
      <c r="C1713" s="25"/>
      <c r="D1713" s="25"/>
    </row>
    <row r="1714" spans="3:4">
      <c r="C1714" s="25"/>
      <c r="D1714" s="25"/>
    </row>
    <row r="1715" spans="3:4">
      <c r="C1715" s="25"/>
      <c r="D1715" s="25"/>
    </row>
    <row r="1716" spans="3:4">
      <c r="C1716" s="25"/>
      <c r="D1716" s="25"/>
    </row>
    <row r="1717" spans="3:4">
      <c r="C1717" s="25"/>
      <c r="D1717" s="25"/>
    </row>
    <row r="1718" spans="3:4">
      <c r="C1718" s="25"/>
      <c r="D1718" s="25"/>
    </row>
    <row r="1719" spans="3:4">
      <c r="C1719" s="25"/>
      <c r="D1719" s="25"/>
    </row>
    <row r="1720" spans="3:4">
      <c r="C1720" s="25"/>
      <c r="D1720" s="25"/>
    </row>
    <row r="1721" spans="3:4">
      <c r="C1721" s="25"/>
      <c r="D1721" s="25"/>
    </row>
    <row r="1722" spans="3:4">
      <c r="C1722" s="25"/>
      <c r="D1722" s="25"/>
    </row>
    <row r="1723" spans="3:4">
      <c r="C1723" s="25"/>
      <c r="D1723" s="25"/>
    </row>
    <row r="1724" spans="3:4">
      <c r="C1724" s="25"/>
      <c r="D1724" s="25"/>
    </row>
    <row r="1725" spans="3:4">
      <c r="C1725" s="25"/>
      <c r="D1725" s="25"/>
    </row>
    <row r="1726" spans="3:4">
      <c r="C1726" s="25"/>
      <c r="D1726" s="25"/>
    </row>
    <row r="1727" spans="3:4">
      <c r="C1727" s="25"/>
      <c r="D1727" s="25"/>
    </row>
    <row r="1728" spans="3:4">
      <c r="C1728" s="25"/>
      <c r="D1728" s="25"/>
    </row>
    <row r="1729" spans="3:4">
      <c r="C1729" s="25"/>
      <c r="D1729" s="25"/>
    </row>
    <row r="1730" spans="3:4">
      <c r="C1730" s="25"/>
      <c r="D1730" s="25"/>
    </row>
    <row r="1731" spans="3:4">
      <c r="C1731" s="25"/>
      <c r="D1731" s="25"/>
    </row>
    <row r="1732" spans="3:4">
      <c r="C1732" s="25"/>
      <c r="D1732" s="25"/>
    </row>
    <row r="1733" spans="3:4">
      <c r="C1733" s="25"/>
      <c r="D1733" s="25"/>
    </row>
    <row r="1734" spans="3:4">
      <c r="C1734" s="25"/>
      <c r="D1734" s="25"/>
    </row>
    <row r="1735" spans="3:4">
      <c r="C1735" s="25"/>
      <c r="D1735" s="25"/>
    </row>
    <row r="1736" spans="3:4">
      <c r="C1736" s="25"/>
      <c r="D1736" s="25"/>
    </row>
    <row r="1737" spans="3:4">
      <c r="C1737" s="25"/>
      <c r="D1737" s="25"/>
    </row>
    <row r="1738" spans="3:4">
      <c r="C1738" s="25"/>
      <c r="D1738" s="25"/>
    </row>
    <row r="1739" spans="3:4">
      <c r="C1739" s="25"/>
      <c r="D1739" s="25"/>
    </row>
    <row r="1740" spans="3:4">
      <c r="C1740" s="25"/>
      <c r="D1740" s="25"/>
    </row>
    <row r="1741" spans="3:4">
      <c r="C1741" s="25"/>
      <c r="D1741" s="25"/>
    </row>
    <row r="1742" spans="3:4">
      <c r="C1742" s="25"/>
      <c r="D1742" s="25"/>
    </row>
    <row r="1743" spans="3:4">
      <c r="C1743" s="25"/>
      <c r="D1743" s="25"/>
    </row>
    <row r="1744" spans="3:4">
      <c r="C1744" s="25"/>
      <c r="D1744" s="25"/>
    </row>
    <row r="1745" spans="3:4">
      <c r="C1745" s="25"/>
      <c r="D1745" s="25"/>
    </row>
    <row r="1746" spans="3:4">
      <c r="C1746" s="25"/>
      <c r="D1746" s="25"/>
    </row>
    <row r="1747" spans="3:4">
      <c r="C1747" s="25"/>
      <c r="D1747" s="25"/>
    </row>
    <row r="1748" spans="3:4">
      <c r="C1748" s="25"/>
      <c r="D1748" s="25"/>
    </row>
    <row r="1749" spans="3:4">
      <c r="C1749" s="25"/>
      <c r="D1749" s="25"/>
    </row>
    <row r="1750" spans="3:4">
      <c r="C1750" s="25"/>
      <c r="D1750" s="25"/>
    </row>
    <row r="1751" spans="3:4">
      <c r="C1751" s="25"/>
      <c r="D1751" s="25"/>
    </row>
    <row r="1752" spans="3:4">
      <c r="C1752" s="25"/>
      <c r="D1752" s="25"/>
    </row>
    <row r="1753" spans="3:4">
      <c r="C1753" s="25"/>
      <c r="D1753" s="25"/>
    </row>
    <row r="1754" spans="3:4">
      <c r="C1754" s="25"/>
      <c r="D1754" s="25"/>
    </row>
    <row r="1755" spans="3:4">
      <c r="C1755" s="25"/>
      <c r="D1755" s="25"/>
    </row>
    <row r="1756" spans="3:4">
      <c r="C1756" s="25"/>
      <c r="D1756" s="25"/>
    </row>
    <row r="1757" spans="3:4">
      <c r="C1757" s="25"/>
      <c r="D1757" s="25"/>
    </row>
    <row r="1758" spans="3:4">
      <c r="C1758" s="25"/>
      <c r="D1758" s="25"/>
    </row>
    <row r="1759" spans="3:4">
      <c r="C1759" s="25"/>
      <c r="D1759" s="25"/>
    </row>
    <row r="1760" spans="3:4">
      <c r="C1760" s="25"/>
      <c r="D1760" s="25"/>
    </row>
    <row r="1761" spans="3:4">
      <c r="C1761" s="25"/>
      <c r="D1761" s="25"/>
    </row>
    <row r="1762" spans="3:4">
      <c r="C1762" s="25"/>
      <c r="D1762" s="25"/>
    </row>
    <row r="1763" spans="3:4">
      <c r="C1763" s="25"/>
      <c r="D1763" s="25"/>
    </row>
    <row r="1764" spans="3:4">
      <c r="C1764" s="25"/>
      <c r="D1764" s="25"/>
    </row>
    <row r="1765" spans="3:4">
      <c r="C1765" s="25"/>
      <c r="D1765" s="25"/>
    </row>
    <row r="1766" spans="3:4">
      <c r="C1766" s="25"/>
      <c r="D1766" s="25"/>
    </row>
    <row r="1767" spans="3:4">
      <c r="C1767" s="25"/>
      <c r="D1767" s="25"/>
    </row>
    <row r="1768" spans="3:4">
      <c r="C1768" s="25"/>
      <c r="D1768" s="25"/>
    </row>
    <row r="1769" spans="3:4">
      <c r="C1769" s="25"/>
      <c r="D1769" s="25"/>
    </row>
    <row r="1770" spans="3:4">
      <c r="C1770" s="25"/>
      <c r="D1770" s="25"/>
    </row>
    <row r="1771" spans="3:4">
      <c r="C1771" s="25"/>
      <c r="D1771" s="25"/>
    </row>
    <row r="1772" spans="3:4">
      <c r="C1772" s="25"/>
      <c r="D1772" s="25"/>
    </row>
    <row r="1773" spans="3:4">
      <c r="C1773" s="25"/>
      <c r="D1773" s="25"/>
    </row>
    <row r="1774" spans="3:4">
      <c r="C1774" s="25"/>
      <c r="D1774" s="25"/>
    </row>
    <row r="1775" spans="3:4">
      <c r="C1775" s="25"/>
      <c r="D1775" s="25"/>
    </row>
    <row r="1776" spans="3:4">
      <c r="C1776" s="25"/>
      <c r="D1776" s="25"/>
    </row>
    <row r="1777" spans="3:4">
      <c r="C1777" s="25"/>
      <c r="D1777" s="25"/>
    </row>
    <row r="1778" spans="3:4">
      <c r="C1778" s="25"/>
      <c r="D1778" s="25"/>
    </row>
    <row r="1779" spans="3:4">
      <c r="C1779" s="25"/>
      <c r="D1779" s="25"/>
    </row>
    <row r="1780" spans="3:4">
      <c r="C1780" s="25"/>
      <c r="D1780" s="25"/>
    </row>
    <row r="1781" spans="3:4">
      <c r="C1781" s="25"/>
      <c r="D1781" s="25"/>
    </row>
    <row r="1782" spans="3:4">
      <c r="C1782" s="25"/>
      <c r="D1782" s="25"/>
    </row>
    <row r="1783" spans="3:4">
      <c r="C1783" s="25"/>
      <c r="D1783" s="25"/>
    </row>
    <row r="1784" spans="3:4">
      <c r="C1784" s="25"/>
      <c r="D1784" s="25"/>
    </row>
    <row r="1785" spans="3:4">
      <c r="C1785" s="25"/>
      <c r="D1785" s="25"/>
    </row>
    <row r="1786" spans="3:4">
      <c r="C1786" s="25"/>
      <c r="D1786" s="25"/>
    </row>
    <row r="1787" spans="3:4">
      <c r="C1787" s="25"/>
      <c r="D1787" s="25"/>
    </row>
    <row r="1788" spans="3:4">
      <c r="C1788" s="25"/>
      <c r="D1788" s="25"/>
    </row>
    <row r="1789" spans="3:4">
      <c r="C1789" s="25"/>
      <c r="D1789" s="25"/>
    </row>
    <row r="1790" spans="3:4">
      <c r="C1790" s="25"/>
      <c r="D1790" s="25"/>
    </row>
    <row r="1791" spans="3:4">
      <c r="C1791" s="25"/>
      <c r="D1791" s="25"/>
    </row>
    <row r="1792" spans="3:4">
      <c r="C1792" s="25"/>
      <c r="D1792" s="25"/>
    </row>
    <row r="1793" spans="3:4">
      <c r="C1793" s="25"/>
      <c r="D1793" s="25"/>
    </row>
    <row r="1794" spans="3:4">
      <c r="C1794" s="25"/>
      <c r="D1794" s="25"/>
    </row>
    <row r="1795" spans="3:4">
      <c r="C1795" s="25"/>
      <c r="D1795" s="25"/>
    </row>
    <row r="1796" spans="3:4">
      <c r="C1796" s="25"/>
      <c r="D1796" s="25"/>
    </row>
    <row r="1797" spans="3:4">
      <c r="C1797" s="25"/>
      <c r="D1797" s="25"/>
    </row>
    <row r="1798" spans="3:4">
      <c r="C1798" s="25"/>
      <c r="D1798" s="25"/>
    </row>
    <row r="1799" spans="3:4">
      <c r="C1799" s="25"/>
      <c r="D1799" s="25"/>
    </row>
    <row r="1800" spans="3:4">
      <c r="C1800" s="25"/>
      <c r="D1800" s="25"/>
    </row>
    <row r="1801" spans="3:4">
      <c r="C1801" s="25"/>
      <c r="D1801" s="25"/>
    </row>
    <row r="1802" spans="3:4">
      <c r="C1802" s="25"/>
      <c r="D1802" s="25"/>
    </row>
    <row r="1803" spans="3:4">
      <c r="C1803" s="25"/>
      <c r="D1803" s="25"/>
    </row>
    <row r="1804" spans="3:4">
      <c r="C1804" s="25"/>
      <c r="D1804" s="25"/>
    </row>
    <row r="1805" spans="3:4">
      <c r="C1805" s="25"/>
      <c r="D1805" s="25"/>
    </row>
    <row r="1806" spans="3:4">
      <c r="C1806" s="25"/>
      <c r="D1806" s="25"/>
    </row>
    <row r="1807" spans="3:4">
      <c r="C1807" s="25"/>
      <c r="D1807" s="25"/>
    </row>
    <row r="1808" spans="3:4">
      <c r="C1808" s="25"/>
      <c r="D1808" s="25"/>
    </row>
    <row r="1809" spans="3:4">
      <c r="C1809" s="25"/>
      <c r="D1809" s="25"/>
    </row>
    <row r="1810" spans="3:4">
      <c r="C1810" s="25"/>
      <c r="D1810" s="25"/>
    </row>
    <row r="1811" spans="3:4">
      <c r="C1811" s="25"/>
      <c r="D1811" s="25"/>
    </row>
    <row r="1812" spans="3:4">
      <c r="C1812" s="25"/>
      <c r="D1812" s="25"/>
    </row>
    <row r="1813" spans="3:4">
      <c r="C1813" s="25"/>
      <c r="D1813" s="25"/>
    </row>
    <row r="1814" spans="3:4">
      <c r="C1814" s="25"/>
      <c r="D1814" s="25"/>
    </row>
    <row r="1815" spans="3:4">
      <c r="C1815" s="25"/>
      <c r="D1815" s="25"/>
    </row>
    <row r="1816" spans="3:4">
      <c r="C1816" s="25"/>
      <c r="D1816" s="25"/>
    </row>
    <row r="1817" spans="3:4">
      <c r="C1817" s="25"/>
      <c r="D1817" s="25"/>
    </row>
    <row r="1818" spans="3:4">
      <c r="C1818" s="25"/>
      <c r="D1818" s="25"/>
    </row>
    <row r="1819" spans="3:4">
      <c r="C1819" s="25"/>
      <c r="D1819" s="25"/>
    </row>
    <row r="1820" spans="3:4">
      <c r="C1820" s="25"/>
      <c r="D1820" s="25"/>
    </row>
    <row r="1821" spans="3:4">
      <c r="C1821" s="25"/>
      <c r="D1821" s="25"/>
    </row>
    <row r="1822" spans="3:4">
      <c r="C1822" s="25"/>
      <c r="D1822" s="25"/>
    </row>
    <row r="1823" spans="3:4">
      <c r="C1823" s="25"/>
      <c r="D1823" s="25"/>
    </row>
    <row r="1824" spans="3:4">
      <c r="C1824" s="25"/>
      <c r="D1824" s="25"/>
    </row>
    <row r="1825" spans="3:4">
      <c r="C1825" s="25"/>
      <c r="D1825" s="25"/>
    </row>
    <row r="1826" spans="3:4">
      <c r="C1826" s="25"/>
      <c r="D1826" s="25"/>
    </row>
    <row r="1827" spans="3:4">
      <c r="C1827" s="25"/>
      <c r="D1827" s="25"/>
    </row>
    <row r="1828" spans="3:4">
      <c r="C1828" s="25"/>
      <c r="D1828" s="25"/>
    </row>
    <row r="1829" spans="3:4">
      <c r="C1829" s="25"/>
      <c r="D1829" s="25"/>
    </row>
    <row r="1830" spans="3:4">
      <c r="C1830" s="25"/>
      <c r="D1830" s="25"/>
    </row>
    <row r="1831" spans="3:4">
      <c r="C1831" s="25"/>
      <c r="D1831" s="25"/>
    </row>
    <row r="1832" spans="3:4">
      <c r="C1832" s="25"/>
      <c r="D1832" s="25"/>
    </row>
    <row r="1833" spans="3:4">
      <c r="C1833" s="25"/>
      <c r="D1833" s="25"/>
    </row>
    <row r="1834" spans="3:4">
      <c r="C1834" s="25"/>
      <c r="D1834" s="25"/>
    </row>
    <row r="1835" spans="3:4">
      <c r="C1835" s="25"/>
      <c r="D1835" s="25"/>
    </row>
    <row r="1836" spans="3:4">
      <c r="C1836" s="25"/>
      <c r="D1836" s="25"/>
    </row>
    <row r="1837" spans="3:4">
      <c r="C1837" s="25"/>
      <c r="D1837" s="25"/>
    </row>
    <row r="1838" spans="3:4">
      <c r="C1838" s="25"/>
      <c r="D1838" s="25"/>
    </row>
    <row r="1839" spans="3:4">
      <c r="C1839" s="25"/>
      <c r="D1839" s="25"/>
    </row>
    <row r="1840" spans="3:4">
      <c r="C1840" s="25"/>
      <c r="D1840" s="25"/>
    </row>
    <row r="1841" spans="3:4">
      <c r="C1841" s="25"/>
      <c r="D1841" s="25"/>
    </row>
    <row r="1842" spans="3:4">
      <c r="C1842" s="25"/>
      <c r="D1842" s="25"/>
    </row>
    <row r="1843" spans="3:4">
      <c r="C1843" s="25"/>
      <c r="D1843" s="25"/>
    </row>
    <row r="1844" spans="3:4">
      <c r="C1844" s="25"/>
      <c r="D1844" s="25"/>
    </row>
    <row r="1845" spans="3:4">
      <c r="C1845" s="25"/>
      <c r="D1845" s="25"/>
    </row>
    <row r="1846" spans="3:4">
      <c r="C1846" s="25"/>
      <c r="D1846" s="25"/>
    </row>
    <row r="1847" spans="3:4">
      <c r="C1847" s="25"/>
      <c r="D1847" s="25"/>
    </row>
    <row r="1848" spans="3:4">
      <c r="C1848" s="25"/>
      <c r="D1848" s="25"/>
    </row>
    <row r="1849" spans="3:4">
      <c r="C1849" s="25"/>
      <c r="D1849" s="25"/>
    </row>
    <row r="1850" spans="3:4">
      <c r="C1850" s="25"/>
      <c r="D1850" s="25"/>
    </row>
    <row r="1851" spans="3:4">
      <c r="C1851" s="25"/>
      <c r="D1851" s="25"/>
    </row>
    <row r="1852" spans="3:4">
      <c r="C1852" s="25"/>
      <c r="D1852" s="25"/>
    </row>
    <row r="1853" spans="3:4">
      <c r="C1853" s="25"/>
      <c r="D1853" s="25"/>
    </row>
    <row r="1854" spans="3:4">
      <c r="C1854" s="25"/>
      <c r="D1854" s="25"/>
    </row>
    <row r="1855" spans="3:4">
      <c r="C1855" s="25"/>
      <c r="D1855" s="25"/>
    </row>
    <row r="1856" spans="3:4">
      <c r="C1856" s="25"/>
      <c r="D1856" s="25"/>
    </row>
    <row r="1857" spans="3:4">
      <c r="C1857" s="25"/>
      <c r="D1857" s="25"/>
    </row>
    <row r="1858" spans="3:4">
      <c r="C1858" s="25"/>
      <c r="D1858" s="25"/>
    </row>
    <row r="1859" spans="3:4">
      <c r="C1859" s="25"/>
      <c r="D1859" s="25"/>
    </row>
    <row r="1860" spans="3:4">
      <c r="C1860" s="25"/>
      <c r="D1860" s="25"/>
    </row>
    <row r="1861" spans="3:4">
      <c r="C1861" s="25"/>
      <c r="D1861" s="25"/>
    </row>
    <row r="1862" spans="3:4">
      <c r="C1862" s="25"/>
      <c r="D1862" s="25"/>
    </row>
    <row r="1863" spans="3:4">
      <c r="C1863" s="25"/>
      <c r="D1863" s="25"/>
    </row>
    <row r="1864" spans="3:4">
      <c r="C1864" s="25"/>
      <c r="D1864" s="25"/>
    </row>
    <row r="1865" spans="3:4">
      <c r="C1865" s="25"/>
      <c r="D1865" s="25"/>
    </row>
    <row r="1866" spans="3:4">
      <c r="C1866" s="25"/>
      <c r="D1866" s="25"/>
    </row>
    <row r="1867" spans="3:4">
      <c r="C1867" s="25"/>
      <c r="D1867" s="25"/>
    </row>
    <row r="1868" spans="3:4">
      <c r="C1868" s="25"/>
      <c r="D1868" s="25"/>
    </row>
    <row r="1869" spans="3:4">
      <c r="C1869" s="25"/>
      <c r="D1869" s="25"/>
    </row>
    <row r="1870" spans="3:4">
      <c r="C1870" s="25"/>
      <c r="D1870" s="25"/>
    </row>
    <row r="1871" spans="3:4">
      <c r="C1871" s="25"/>
      <c r="D1871" s="25"/>
    </row>
    <row r="1872" spans="3:4">
      <c r="C1872" s="25"/>
      <c r="D1872" s="25"/>
    </row>
    <row r="1873" spans="3:4">
      <c r="C1873" s="25"/>
      <c r="D1873" s="25"/>
    </row>
    <row r="1874" spans="3:4">
      <c r="C1874" s="25"/>
      <c r="D1874" s="25"/>
    </row>
    <row r="1875" spans="3:4">
      <c r="C1875" s="25"/>
      <c r="D1875" s="25"/>
    </row>
    <row r="1876" spans="3:4">
      <c r="C1876" s="25"/>
      <c r="D1876" s="25"/>
    </row>
    <row r="1877" spans="3:4">
      <c r="C1877" s="25"/>
      <c r="D1877" s="25"/>
    </row>
    <row r="1878" spans="3:4">
      <c r="C1878" s="25"/>
      <c r="D1878" s="25"/>
    </row>
    <row r="1879" spans="3:4">
      <c r="C1879" s="25"/>
      <c r="D1879" s="25"/>
    </row>
    <row r="1880" spans="3:4">
      <c r="C1880" s="25"/>
      <c r="D1880" s="25"/>
    </row>
    <row r="1881" spans="3:4">
      <c r="C1881" s="25"/>
      <c r="D1881" s="25"/>
    </row>
    <row r="1882" spans="3:4">
      <c r="C1882" s="25"/>
      <c r="D1882" s="25"/>
    </row>
    <row r="1883" spans="3:4">
      <c r="C1883" s="25"/>
      <c r="D1883" s="25"/>
    </row>
    <row r="1884" spans="3:4">
      <c r="C1884" s="25"/>
      <c r="D1884" s="25"/>
    </row>
    <row r="1885" spans="3:4">
      <c r="C1885" s="25"/>
      <c r="D1885" s="25"/>
    </row>
    <row r="1886" spans="3:4">
      <c r="C1886" s="25"/>
      <c r="D1886" s="25"/>
    </row>
    <row r="1887" spans="3:4">
      <c r="C1887" s="25"/>
      <c r="D1887" s="25"/>
    </row>
    <row r="1888" spans="3:4">
      <c r="C1888" s="25"/>
      <c r="D1888" s="25"/>
    </row>
    <row r="1889" spans="3:4">
      <c r="C1889" s="25"/>
      <c r="D1889" s="25"/>
    </row>
    <row r="1890" spans="3:4">
      <c r="C1890" s="25"/>
      <c r="D1890" s="25"/>
    </row>
    <row r="1891" spans="3:4">
      <c r="C1891" s="25"/>
      <c r="D1891" s="25"/>
    </row>
    <row r="1892" spans="3:4">
      <c r="C1892" s="25"/>
      <c r="D1892" s="25"/>
    </row>
    <row r="1893" spans="3:4">
      <c r="C1893" s="25"/>
      <c r="D1893" s="25"/>
    </row>
    <row r="1894" spans="3:4">
      <c r="C1894" s="25"/>
      <c r="D1894" s="25"/>
    </row>
    <row r="1895" spans="3:4">
      <c r="C1895" s="25"/>
      <c r="D1895" s="25"/>
    </row>
    <row r="1896" spans="3:4">
      <c r="C1896" s="25"/>
      <c r="D1896" s="25"/>
    </row>
    <row r="1897" spans="3:4">
      <c r="C1897" s="25"/>
      <c r="D1897" s="25"/>
    </row>
    <row r="1898" spans="3:4">
      <c r="C1898" s="25"/>
      <c r="D1898" s="25"/>
    </row>
    <row r="1899" spans="3:4">
      <c r="C1899" s="25"/>
      <c r="D1899" s="25"/>
    </row>
    <row r="1900" spans="3:4">
      <c r="C1900" s="25"/>
      <c r="D1900" s="25"/>
    </row>
    <row r="1901" spans="3:4">
      <c r="C1901" s="25"/>
      <c r="D1901" s="25"/>
    </row>
    <row r="1902" spans="3:4">
      <c r="C1902" s="25"/>
      <c r="D1902" s="25"/>
    </row>
    <row r="1903" spans="3:4">
      <c r="C1903" s="25"/>
      <c r="D1903" s="25"/>
    </row>
    <row r="1904" spans="3:4">
      <c r="C1904" s="25"/>
      <c r="D1904" s="25"/>
    </row>
    <row r="1905" spans="3:4">
      <c r="C1905" s="25"/>
      <c r="D1905" s="25"/>
    </row>
    <row r="1906" spans="3:4">
      <c r="C1906" s="25"/>
      <c r="D1906" s="25"/>
    </row>
    <row r="1907" spans="3:4">
      <c r="C1907" s="25"/>
      <c r="D1907" s="25"/>
    </row>
    <row r="1908" spans="3:4">
      <c r="C1908" s="25"/>
      <c r="D1908" s="25"/>
    </row>
    <row r="1909" spans="3:4">
      <c r="C1909" s="25"/>
      <c r="D1909" s="25"/>
    </row>
    <row r="1910" spans="3:4">
      <c r="C1910" s="25"/>
      <c r="D1910" s="25"/>
    </row>
    <row r="1911" spans="3:4">
      <c r="C1911" s="25"/>
      <c r="D1911" s="25"/>
    </row>
    <row r="1912" spans="3:4">
      <c r="C1912" s="25"/>
      <c r="D1912" s="25"/>
    </row>
    <row r="1913" spans="3:4">
      <c r="C1913" s="25"/>
      <c r="D1913" s="25"/>
    </row>
    <row r="1914" spans="3:4">
      <c r="C1914" s="25"/>
      <c r="D1914" s="25"/>
    </row>
    <row r="1915" spans="3:4">
      <c r="C1915" s="25"/>
      <c r="D1915" s="25"/>
    </row>
    <row r="1916" spans="3:4">
      <c r="C1916" s="25"/>
      <c r="D1916" s="25"/>
    </row>
    <row r="1917" spans="3:4">
      <c r="C1917" s="25"/>
      <c r="D1917" s="25"/>
    </row>
    <row r="1918" spans="3:4">
      <c r="C1918" s="25"/>
      <c r="D1918" s="25"/>
    </row>
    <row r="1919" spans="3:4">
      <c r="C1919" s="25"/>
      <c r="D1919" s="25"/>
    </row>
    <row r="1920" spans="3:4">
      <c r="C1920" s="25"/>
      <c r="D1920" s="25"/>
    </row>
    <row r="1921" spans="3:4">
      <c r="C1921" s="25"/>
      <c r="D1921" s="25"/>
    </row>
    <row r="1922" spans="3:4">
      <c r="C1922" s="25"/>
      <c r="D1922" s="25"/>
    </row>
    <row r="1923" spans="3:4">
      <c r="C1923" s="25"/>
      <c r="D1923" s="25"/>
    </row>
    <row r="1924" spans="3:4">
      <c r="C1924" s="25"/>
      <c r="D1924" s="25"/>
    </row>
    <row r="1925" spans="3:4">
      <c r="C1925" s="25"/>
      <c r="D1925" s="25"/>
    </row>
    <row r="1926" spans="3:4">
      <c r="C1926" s="25"/>
      <c r="D1926" s="25"/>
    </row>
    <row r="1927" spans="3:4">
      <c r="C1927" s="25"/>
      <c r="D1927" s="25"/>
    </row>
    <row r="1928" spans="3:4">
      <c r="C1928" s="25"/>
      <c r="D1928" s="25"/>
    </row>
    <row r="1929" spans="3:4">
      <c r="C1929" s="25"/>
      <c r="D1929" s="25"/>
    </row>
    <row r="1930" spans="3:4">
      <c r="C1930" s="25"/>
      <c r="D1930" s="25"/>
    </row>
    <row r="1931" spans="3:4">
      <c r="C1931" s="25"/>
      <c r="D1931" s="25"/>
    </row>
    <row r="1932" spans="3:4">
      <c r="C1932" s="25"/>
      <c r="D1932" s="25"/>
    </row>
    <row r="1933" spans="3:4">
      <c r="C1933" s="25"/>
      <c r="D1933" s="25"/>
    </row>
    <row r="1934" spans="3:4">
      <c r="C1934" s="25"/>
      <c r="D1934" s="25"/>
    </row>
    <row r="1935" spans="3:4">
      <c r="C1935" s="25"/>
      <c r="D1935" s="25"/>
    </row>
    <row r="1936" spans="3:4">
      <c r="C1936" s="25"/>
      <c r="D1936" s="25"/>
    </row>
    <row r="1937" spans="3:4">
      <c r="C1937" s="25"/>
      <c r="D1937" s="25"/>
    </row>
    <row r="1938" spans="3:4">
      <c r="C1938" s="25"/>
      <c r="D1938" s="25"/>
    </row>
    <row r="1939" spans="3:4">
      <c r="C1939" s="25"/>
      <c r="D1939" s="25"/>
    </row>
    <row r="1940" spans="3:4">
      <c r="C1940" s="25"/>
      <c r="D1940" s="25"/>
    </row>
    <row r="1941" spans="3:4">
      <c r="C1941" s="25"/>
      <c r="D1941" s="25"/>
    </row>
    <row r="1942" spans="3:4">
      <c r="C1942" s="25"/>
      <c r="D1942" s="25"/>
    </row>
    <row r="1943" spans="3:4">
      <c r="C1943" s="25"/>
      <c r="D1943" s="25"/>
    </row>
    <row r="1944" spans="3:4">
      <c r="C1944" s="25"/>
      <c r="D1944" s="25"/>
    </row>
    <row r="1945" spans="3:4">
      <c r="C1945" s="25"/>
      <c r="D1945" s="25"/>
    </row>
    <row r="1946" spans="3:4">
      <c r="C1946" s="25"/>
      <c r="D1946" s="25"/>
    </row>
    <row r="1947" spans="3:4">
      <c r="C1947" s="25"/>
      <c r="D1947" s="25"/>
    </row>
    <row r="1948" spans="3:4">
      <c r="C1948" s="25"/>
      <c r="D1948" s="25"/>
    </row>
    <row r="1949" spans="3:4">
      <c r="C1949" s="25"/>
      <c r="D1949" s="25"/>
    </row>
    <row r="1950" spans="3:4">
      <c r="C1950" s="25"/>
      <c r="D1950" s="25"/>
    </row>
    <row r="1951" spans="3:4">
      <c r="C1951" s="25"/>
      <c r="D1951" s="25"/>
    </row>
    <row r="1952" spans="3:4">
      <c r="C1952" s="25"/>
      <c r="D1952" s="25"/>
    </row>
    <row r="1953" spans="3:4">
      <c r="C1953" s="25"/>
      <c r="D1953" s="25"/>
    </row>
    <row r="1954" spans="3:4">
      <c r="C1954" s="25"/>
      <c r="D1954" s="25"/>
    </row>
    <row r="1955" spans="3:4">
      <c r="C1955" s="25"/>
      <c r="D1955" s="25"/>
    </row>
    <row r="1956" spans="3:4">
      <c r="C1956" s="25"/>
      <c r="D1956" s="25"/>
    </row>
    <row r="1957" spans="3:4">
      <c r="C1957" s="25"/>
      <c r="D1957" s="25"/>
    </row>
    <row r="1958" spans="3:4">
      <c r="C1958" s="25"/>
      <c r="D1958" s="25"/>
    </row>
    <row r="1959" spans="3:4">
      <c r="C1959" s="25"/>
      <c r="D1959" s="25"/>
    </row>
    <row r="1960" spans="3:4">
      <c r="C1960" s="25"/>
      <c r="D1960" s="25"/>
    </row>
    <row r="1961" spans="3:4">
      <c r="C1961" s="25"/>
      <c r="D1961" s="25"/>
    </row>
    <row r="1962" spans="3:4">
      <c r="C1962" s="25"/>
      <c r="D1962" s="25"/>
    </row>
    <row r="1963" spans="3:4">
      <c r="C1963" s="25"/>
      <c r="D1963" s="25"/>
    </row>
    <row r="1964" spans="3:4">
      <c r="C1964" s="25"/>
      <c r="D1964" s="25"/>
    </row>
    <row r="1965" spans="3:4">
      <c r="C1965" s="25"/>
      <c r="D1965" s="25"/>
    </row>
    <row r="1966" spans="3:4">
      <c r="C1966" s="25"/>
      <c r="D1966" s="25"/>
    </row>
    <row r="1967" spans="3:4">
      <c r="C1967" s="25"/>
      <c r="D1967" s="25"/>
    </row>
    <row r="1968" spans="3:4">
      <c r="C1968" s="25"/>
      <c r="D1968" s="25"/>
    </row>
    <row r="1969" spans="3:4">
      <c r="C1969" s="25"/>
      <c r="D1969" s="25"/>
    </row>
    <row r="1970" spans="3:4">
      <c r="C1970" s="25"/>
      <c r="D1970" s="25"/>
    </row>
    <row r="1971" spans="3:4">
      <c r="C1971" s="25"/>
      <c r="D1971" s="25"/>
    </row>
    <row r="1972" spans="3:4">
      <c r="C1972" s="25"/>
      <c r="D1972" s="25"/>
    </row>
    <row r="1973" spans="3:4">
      <c r="C1973" s="25"/>
      <c r="D1973" s="25"/>
    </row>
    <row r="1974" spans="3:4">
      <c r="C1974" s="25"/>
      <c r="D1974" s="25"/>
    </row>
    <row r="1975" spans="3:4">
      <c r="C1975" s="25"/>
      <c r="D1975" s="25"/>
    </row>
    <row r="1976" spans="3:4">
      <c r="C1976" s="25"/>
      <c r="D1976" s="25"/>
    </row>
    <row r="1977" spans="3:4">
      <c r="C1977" s="25"/>
      <c r="D1977" s="25"/>
    </row>
    <row r="1978" spans="3:4">
      <c r="C1978" s="25"/>
      <c r="D1978" s="25"/>
    </row>
    <row r="1979" spans="3:4">
      <c r="C1979" s="25"/>
      <c r="D1979" s="25"/>
    </row>
    <row r="1980" spans="3:4">
      <c r="C1980" s="25"/>
      <c r="D1980" s="25"/>
    </row>
    <row r="1981" spans="3:4">
      <c r="C1981" s="25"/>
      <c r="D1981" s="25"/>
    </row>
    <row r="1982" spans="3:4">
      <c r="C1982" s="25"/>
      <c r="D1982" s="25"/>
    </row>
    <row r="1983" spans="3:4">
      <c r="C1983" s="25"/>
      <c r="D1983" s="25"/>
    </row>
    <row r="1984" spans="3:4">
      <c r="C1984" s="25"/>
      <c r="D1984" s="25"/>
    </row>
    <row r="1985" spans="3:4">
      <c r="C1985" s="25"/>
      <c r="D1985" s="25"/>
    </row>
    <row r="1986" spans="3:4">
      <c r="C1986" s="25"/>
      <c r="D1986" s="25"/>
    </row>
    <row r="1987" spans="3:4">
      <c r="C1987" s="25"/>
      <c r="D1987" s="25"/>
    </row>
    <row r="1988" spans="3:4">
      <c r="C1988" s="25"/>
      <c r="D1988" s="25"/>
    </row>
    <row r="1989" spans="3:4">
      <c r="C1989" s="25"/>
      <c r="D1989" s="25"/>
    </row>
    <row r="1990" spans="3:4">
      <c r="C1990" s="25"/>
      <c r="D1990" s="25"/>
    </row>
    <row r="1991" spans="3:4">
      <c r="C1991" s="25"/>
      <c r="D1991" s="25"/>
    </row>
    <row r="1992" spans="3:4">
      <c r="C1992" s="25"/>
      <c r="D1992" s="25"/>
    </row>
    <row r="1993" spans="3:4">
      <c r="C1993" s="25"/>
      <c r="D1993" s="25"/>
    </row>
    <row r="1994" spans="3:4">
      <c r="C1994" s="25"/>
      <c r="D1994" s="25"/>
    </row>
    <row r="1995" spans="3:4">
      <c r="C1995" s="25"/>
      <c r="D1995" s="25"/>
    </row>
    <row r="1996" spans="3:4">
      <c r="C1996" s="25"/>
      <c r="D1996" s="25"/>
    </row>
    <row r="1997" spans="3:4">
      <c r="C1997" s="25"/>
      <c r="D1997" s="25"/>
    </row>
    <row r="1998" spans="3:4">
      <c r="C1998" s="25"/>
      <c r="D1998" s="25"/>
    </row>
    <row r="1999" spans="3:4">
      <c r="C1999" s="25"/>
      <c r="D1999" s="25"/>
    </row>
    <row r="2000" spans="3:4">
      <c r="C2000" s="25"/>
      <c r="D2000" s="25"/>
    </row>
    <row r="2001" spans="3:4">
      <c r="C2001" s="25"/>
      <c r="D2001" s="25"/>
    </row>
    <row r="2002" spans="3:4">
      <c r="C2002" s="25"/>
      <c r="D2002" s="25"/>
    </row>
    <row r="2003" spans="3:4">
      <c r="C2003" s="25"/>
      <c r="D2003" s="25"/>
    </row>
    <row r="2004" spans="3:4">
      <c r="C2004" s="25"/>
      <c r="D2004" s="25"/>
    </row>
    <row r="2005" spans="3:4">
      <c r="C2005" s="25"/>
      <c r="D2005" s="25"/>
    </row>
    <row r="2006" spans="3:4">
      <c r="C2006" s="25"/>
      <c r="D2006" s="25"/>
    </row>
    <row r="2007" spans="3:4">
      <c r="C2007" s="25"/>
      <c r="D2007" s="25"/>
    </row>
    <row r="2008" spans="3:4">
      <c r="C2008" s="25"/>
      <c r="D2008" s="25"/>
    </row>
    <row r="2009" spans="3:4">
      <c r="C2009" s="25"/>
      <c r="D2009" s="25"/>
    </row>
    <row r="2010" spans="3:4">
      <c r="C2010" s="25"/>
      <c r="D2010" s="25"/>
    </row>
    <row r="2011" spans="3:4">
      <c r="C2011" s="25"/>
      <c r="D2011" s="25"/>
    </row>
    <row r="2012" spans="3:4">
      <c r="C2012" s="25"/>
      <c r="D2012" s="25"/>
    </row>
    <row r="2013" spans="3:4">
      <c r="C2013" s="25"/>
      <c r="D2013" s="25"/>
    </row>
    <row r="2014" spans="3:4">
      <c r="C2014" s="25"/>
      <c r="D2014" s="25"/>
    </row>
    <row r="2015" spans="3:4">
      <c r="C2015" s="25"/>
      <c r="D2015" s="25"/>
    </row>
    <row r="2016" spans="3:4">
      <c r="C2016" s="25"/>
      <c r="D2016" s="25"/>
    </row>
    <row r="2017" spans="3:4">
      <c r="C2017" s="25"/>
      <c r="D2017" s="25"/>
    </row>
    <row r="2018" spans="3:4">
      <c r="C2018" s="25"/>
      <c r="D2018" s="25"/>
    </row>
    <row r="2019" spans="3:4">
      <c r="C2019" s="25"/>
      <c r="D2019" s="25"/>
    </row>
    <row r="2020" spans="3:4">
      <c r="C2020" s="25"/>
      <c r="D2020" s="25"/>
    </row>
    <row r="2021" spans="3:4">
      <c r="C2021" s="25"/>
      <c r="D2021" s="25"/>
    </row>
    <row r="2022" spans="3:4">
      <c r="C2022" s="25"/>
      <c r="D2022" s="25"/>
    </row>
    <row r="2023" spans="3:4">
      <c r="C2023" s="25"/>
      <c r="D2023" s="25"/>
    </row>
    <row r="2024" spans="3:4">
      <c r="C2024" s="25"/>
      <c r="D2024" s="25"/>
    </row>
    <row r="2025" spans="3:4">
      <c r="C2025" s="25"/>
      <c r="D2025" s="25"/>
    </row>
    <row r="2026" spans="3:4">
      <c r="C2026" s="25"/>
      <c r="D2026" s="25"/>
    </row>
    <row r="2027" spans="3:4">
      <c r="C2027" s="25"/>
      <c r="D2027" s="25"/>
    </row>
    <row r="2028" spans="3:4">
      <c r="C2028" s="25"/>
      <c r="D2028" s="25"/>
    </row>
    <row r="2029" spans="3:4">
      <c r="C2029" s="25"/>
      <c r="D2029" s="25"/>
    </row>
    <row r="2030" spans="3:4">
      <c r="C2030" s="25"/>
      <c r="D2030" s="25"/>
    </row>
    <row r="2031" spans="3:4">
      <c r="C2031" s="25"/>
      <c r="D2031" s="25"/>
    </row>
    <row r="2032" spans="3:4">
      <c r="C2032" s="25"/>
      <c r="D2032" s="25"/>
    </row>
    <row r="2033" spans="3:4">
      <c r="C2033" s="25"/>
      <c r="D2033" s="25"/>
    </row>
    <row r="2034" spans="3:4">
      <c r="C2034" s="25"/>
      <c r="D2034" s="25"/>
    </row>
    <row r="2035" spans="3:4">
      <c r="C2035" s="25"/>
      <c r="D2035" s="25"/>
    </row>
    <row r="2036" spans="3:4">
      <c r="C2036" s="25"/>
      <c r="D2036" s="25"/>
    </row>
    <row r="2037" spans="3:4">
      <c r="C2037" s="25"/>
      <c r="D2037" s="25"/>
    </row>
    <row r="2038" spans="3:4">
      <c r="C2038" s="25"/>
      <c r="D2038" s="25"/>
    </row>
    <row r="2039" spans="3:4">
      <c r="C2039" s="25"/>
      <c r="D2039" s="25"/>
    </row>
    <row r="2040" spans="3:4">
      <c r="C2040" s="25"/>
      <c r="D2040" s="25"/>
    </row>
    <row r="2041" spans="3:4">
      <c r="C2041" s="25"/>
      <c r="D2041" s="25"/>
    </row>
    <row r="2042" spans="3:4">
      <c r="C2042" s="25"/>
      <c r="D2042" s="25"/>
    </row>
    <row r="2043" spans="3:4">
      <c r="C2043" s="25"/>
      <c r="D2043" s="25"/>
    </row>
    <row r="2044" spans="3:4">
      <c r="C2044" s="25"/>
      <c r="D2044" s="25"/>
    </row>
    <row r="2045" spans="3:4">
      <c r="C2045" s="25"/>
      <c r="D2045" s="25"/>
    </row>
    <row r="2046" spans="3:4">
      <c r="C2046" s="25"/>
      <c r="D2046" s="25"/>
    </row>
    <row r="2047" spans="3:4">
      <c r="C2047" s="25"/>
      <c r="D2047" s="25"/>
    </row>
    <row r="2048" spans="3:4">
      <c r="C2048" s="25"/>
      <c r="D2048" s="25"/>
    </row>
    <row r="2049" spans="3:4">
      <c r="C2049" s="25"/>
      <c r="D2049" s="25"/>
    </row>
    <row r="2050" spans="3:4">
      <c r="C2050" s="25"/>
      <c r="D2050" s="25"/>
    </row>
    <row r="2051" spans="3:4">
      <c r="C2051" s="25"/>
      <c r="D2051" s="25"/>
    </row>
    <row r="2052" spans="3:4">
      <c r="C2052" s="25"/>
      <c r="D2052" s="25"/>
    </row>
    <row r="2053" spans="3:4">
      <c r="C2053" s="25"/>
      <c r="D2053" s="25"/>
    </row>
    <row r="2054" spans="3:4">
      <c r="C2054" s="25"/>
      <c r="D2054" s="25"/>
    </row>
    <row r="2055" spans="3:4">
      <c r="C2055" s="25"/>
      <c r="D2055" s="25"/>
    </row>
    <row r="2056" spans="3:4">
      <c r="C2056" s="25"/>
      <c r="D2056" s="25"/>
    </row>
    <row r="2057" spans="3:4">
      <c r="C2057" s="25"/>
      <c r="D2057" s="25"/>
    </row>
    <row r="2058" spans="3:4">
      <c r="C2058" s="25"/>
      <c r="D2058" s="25"/>
    </row>
    <row r="2059" spans="3:4">
      <c r="C2059" s="25"/>
      <c r="D2059" s="25"/>
    </row>
    <row r="2060" spans="3:4">
      <c r="C2060" s="25"/>
      <c r="D2060" s="25"/>
    </row>
    <row r="2061" spans="3:4">
      <c r="C2061" s="25"/>
      <c r="D2061" s="25"/>
    </row>
    <row r="2062" spans="3:4">
      <c r="C2062" s="25"/>
      <c r="D2062" s="25"/>
    </row>
    <row r="2063" spans="3:4">
      <c r="C2063" s="25"/>
      <c r="D2063" s="25"/>
    </row>
    <row r="2064" spans="3:4">
      <c r="C2064" s="25"/>
      <c r="D2064" s="25"/>
    </row>
    <row r="2065" spans="3:4">
      <c r="C2065" s="25"/>
      <c r="D2065" s="25"/>
    </row>
    <row r="2066" spans="3:4">
      <c r="C2066" s="25"/>
      <c r="D2066" s="25"/>
    </row>
    <row r="2067" spans="3:4">
      <c r="C2067" s="25"/>
      <c r="D2067" s="25"/>
    </row>
    <row r="2068" spans="3:4">
      <c r="C2068" s="25"/>
      <c r="D2068" s="25"/>
    </row>
    <row r="2069" spans="3:4">
      <c r="C2069" s="25"/>
      <c r="D2069" s="25"/>
    </row>
    <row r="2070" spans="3:4">
      <c r="C2070" s="25"/>
      <c r="D2070" s="25"/>
    </row>
    <row r="2071" spans="3:4">
      <c r="C2071" s="25"/>
      <c r="D2071" s="25"/>
    </row>
    <row r="2072" spans="3:4">
      <c r="C2072" s="25"/>
      <c r="D2072" s="25"/>
    </row>
    <row r="2073" spans="3:4">
      <c r="C2073" s="25"/>
      <c r="D2073" s="25"/>
    </row>
    <row r="2074" spans="3:4">
      <c r="C2074" s="25"/>
      <c r="D2074" s="25"/>
    </row>
    <row r="2075" spans="3:4">
      <c r="C2075" s="25"/>
      <c r="D2075" s="25"/>
    </row>
    <row r="2076" spans="3:4">
      <c r="C2076" s="25"/>
      <c r="D2076" s="25"/>
    </row>
    <row r="2077" spans="3:4">
      <c r="C2077" s="25"/>
      <c r="D2077" s="25"/>
    </row>
    <row r="2078" spans="3:4">
      <c r="C2078" s="25"/>
      <c r="D2078" s="25"/>
    </row>
    <row r="2079" spans="3:4">
      <c r="C2079" s="25"/>
      <c r="D2079" s="25"/>
    </row>
    <row r="2080" spans="3:4">
      <c r="C2080" s="25"/>
      <c r="D2080" s="25"/>
    </row>
    <row r="2081" spans="3:4">
      <c r="C2081" s="25"/>
      <c r="D2081" s="25"/>
    </row>
    <row r="2082" spans="3:4">
      <c r="C2082" s="25"/>
      <c r="D2082" s="25"/>
    </row>
    <row r="2083" spans="3:4">
      <c r="C2083" s="25"/>
      <c r="D2083" s="25"/>
    </row>
    <row r="2084" spans="3:4">
      <c r="C2084" s="25"/>
      <c r="D2084" s="25"/>
    </row>
    <row r="2085" spans="3:4">
      <c r="C2085" s="25"/>
      <c r="D2085" s="25"/>
    </row>
    <row r="2086" spans="3:4">
      <c r="C2086" s="25"/>
      <c r="D2086" s="25"/>
    </row>
    <row r="2087" spans="3:4">
      <c r="C2087" s="25"/>
      <c r="D2087" s="25"/>
    </row>
    <row r="2088" spans="3:4">
      <c r="C2088" s="25"/>
      <c r="D2088" s="25"/>
    </row>
    <row r="2089" spans="3:4">
      <c r="C2089" s="25"/>
      <c r="D2089" s="25"/>
    </row>
    <row r="2090" spans="3:4">
      <c r="C2090" s="25"/>
      <c r="D2090" s="25"/>
    </row>
    <row r="2091" spans="3:4">
      <c r="C2091" s="25"/>
      <c r="D2091" s="25"/>
    </row>
    <row r="2092" spans="3:4">
      <c r="C2092" s="25"/>
      <c r="D2092" s="25"/>
    </row>
    <row r="2093" spans="3:4">
      <c r="C2093" s="25"/>
      <c r="D2093" s="25"/>
    </row>
    <row r="2094" spans="3:4">
      <c r="C2094" s="25"/>
      <c r="D2094" s="25"/>
    </row>
    <row r="2095" spans="3:4">
      <c r="C2095" s="25"/>
      <c r="D2095" s="25"/>
    </row>
    <row r="2096" spans="3:4">
      <c r="C2096" s="25"/>
      <c r="D2096" s="25"/>
    </row>
    <row r="2097" spans="3:4">
      <c r="C2097" s="25"/>
      <c r="D2097" s="25"/>
    </row>
    <row r="2098" spans="3:4">
      <c r="C2098" s="25"/>
      <c r="D2098" s="25"/>
    </row>
    <row r="2099" spans="3:4">
      <c r="C2099" s="25"/>
      <c r="D2099" s="25"/>
    </row>
    <row r="2100" spans="3:4">
      <c r="C2100" s="25"/>
      <c r="D2100" s="25"/>
    </row>
    <row r="2101" spans="3:4">
      <c r="C2101" s="25"/>
      <c r="D2101" s="25"/>
    </row>
    <row r="2102" spans="3:4">
      <c r="C2102" s="25"/>
      <c r="D2102" s="25"/>
    </row>
    <row r="2103" spans="3:4">
      <c r="C2103" s="25"/>
      <c r="D2103" s="25"/>
    </row>
    <row r="2104" spans="3:4">
      <c r="C2104" s="25"/>
      <c r="D2104" s="25"/>
    </row>
    <row r="2105" spans="3:4">
      <c r="C2105" s="25"/>
      <c r="D2105" s="25"/>
    </row>
    <row r="2106" spans="3:4">
      <c r="C2106" s="25"/>
      <c r="D2106" s="25"/>
    </row>
    <row r="2107" spans="3:4">
      <c r="C2107" s="25"/>
      <c r="D2107" s="25"/>
    </row>
    <row r="2108" spans="3:4">
      <c r="C2108" s="25"/>
      <c r="D2108" s="25"/>
    </row>
    <row r="2109" spans="3:4">
      <c r="C2109" s="25"/>
      <c r="D2109" s="25"/>
    </row>
    <row r="2110" spans="3:4">
      <c r="C2110" s="25"/>
      <c r="D2110" s="25"/>
    </row>
    <row r="2111" spans="3:4">
      <c r="C2111" s="25"/>
      <c r="D2111" s="25"/>
    </row>
    <row r="2112" spans="3:4">
      <c r="C2112" s="25"/>
      <c r="D2112" s="25"/>
    </row>
    <row r="2113" spans="3:4">
      <c r="C2113" s="25"/>
      <c r="D2113" s="25"/>
    </row>
    <row r="2114" spans="3:4">
      <c r="C2114" s="25"/>
      <c r="D2114" s="25"/>
    </row>
    <row r="2115" spans="3:4">
      <c r="C2115" s="25"/>
      <c r="D2115" s="25"/>
    </row>
    <row r="2116" spans="3:4">
      <c r="C2116" s="25"/>
      <c r="D2116" s="25"/>
    </row>
    <row r="2117" spans="3:4">
      <c r="C2117" s="25"/>
      <c r="D2117" s="25"/>
    </row>
    <row r="2118" spans="3:4">
      <c r="C2118" s="25"/>
      <c r="D2118" s="25"/>
    </row>
    <row r="2119" spans="3:4">
      <c r="C2119" s="25"/>
      <c r="D2119" s="25"/>
    </row>
    <row r="2120" spans="3:4">
      <c r="C2120" s="25"/>
      <c r="D2120" s="25"/>
    </row>
    <row r="2121" spans="3:4">
      <c r="C2121" s="25"/>
      <c r="D2121" s="25"/>
    </row>
    <row r="2122" spans="3:4">
      <c r="C2122" s="25"/>
      <c r="D2122" s="25"/>
    </row>
    <row r="2123" spans="3:4">
      <c r="C2123" s="25"/>
      <c r="D2123" s="25"/>
    </row>
    <row r="2124" spans="3:4">
      <c r="C2124" s="25"/>
      <c r="D2124" s="25"/>
    </row>
    <row r="2125" spans="3:4">
      <c r="C2125" s="25"/>
      <c r="D2125" s="25"/>
    </row>
    <row r="2126" spans="3:4">
      <c r="C2126" s="25"/>
      <c r="D2126" s="25"/>
    </row>
    <row r="2127" spans="3:4">
      <c r="C2127" s="25"/>
      <c r="D2127" s="25"/>
    </row>
    <row r="2128" spans="3:4">
      <c r="C2128" s="25"/>
      <c r="D2128" s="25"/>
    </row>
    <row r="2129" spans="3:4">
      <c r="C2129" s="25"/>
      <c r="D2129" s="25"/>
    </row>
    <row r="2130" spans="3:4">
      <c r="C2130" s="25"/>
      <c r="D2130" s="25"/>
    </row>
    <row r="2131" spans="3:4">
      <c r="C2131" s="25"/>
      <c r="D2131" s="25"/>
    </row>
    <row r="2132" spans="3:4">
      <c r="C2132" s="25"/>
      <c r="D2132" s="25"/>
    </row>
    <row r="2133" spans="3:4">
      <c r="C2133" s="25"/>
      <c r="D2133" s="25"/>
    </row>
    <row r="2134" spans="3:4">
      <c r="C2134" s="25"/>
      <c r="D2134" s="25"/>
    </row>
    <row r="2135" spans="3:4">
      <c r="C2135" s="25"/>
      <c r="D2135" s="25"/>
    </row>
    <row r="2136" spans="3:4">
      <c r="C2136" s="25"/>
      <c r="D2136" s="25"/>
    </row>
    <row r="2137" spans="3:4">
      <c r="C2137" s="25"/>
      <c r="D2137" s="25"/>
    </row>
    <row r="2138" spans="3:4">
      <c r="C2138" s="25"/>
      <c r="D2138" s="25"/>
    </row>
    <row r="2139" spans="3:4">
      <c r="C2139" s="25"/>
      <c r="D2139" s="25"/>
    </row>
    <row r="2140" spans="3:4">
      <c r="C2140" s="25"/>
      <c r="D2140" s="25"/>
    </row>
    <row r="2141" spans="3:4">
      <c r="C2141" s="25"/>
      <c r="D2141" s="25"/>
    </row>
    <row r="2142" spans="3:4">
      <c r="C2142" s="25"/>
      <c r="D2142" s="25"/>
    </row>
    <row r="2143" spans="3:4">
      <c r="C2143" s="25"/>
      <c r="D2143" s="25"/>
    </row>
    <row r="2144" spans="3:4">
      <c r="C2144" s="25"/>
      <c r="D2144" s="25"/>
    </row>
    <row r="2145" spans="3:4">
      <c r="C2145" s="25"/>
      <c r="D2145" s="25"/>
    </row>
    <row r="2146" spans="3:4">
      <c r="C2146" s="25"/>
      <c r="D2146" s="25"/>
    </row>
    <row r="2147" spans="3:4">
      <c r="C2147" s="25"/>
      <c r="D2147" s="25"/>
    </row>
    <row r="2148" spans="3:4">
      <c r="C2148" s="25"/>
      <c r="D2148" s="25"/>
    </row>
    <row r="2149" spans="3:4">
      <c r="C2149" s="25"/>
      <c r="D2149" s="25"/>
    </row>
    <row r="2150" spans="3:4">
      <c r="C2150" s="25"/>
      <c r="D2150" s="25"/>
    </row>
    <row r="2151" spans="3:4">
      <c r="C2151" s="25"/>
      <c r="D2151" s="25"/>
    </row>
    <row r="2152" spans="3:4">
      <c r="C2152" s="25"/>
      <c r="D2152" s="25"/>
    </row>
    <row r="2153" spans="3:4">
      <c r="C2153" s="25"/>
      <c r="D2153" s="25"/>
    </row>
    <row r="2154" spans="3:4">
      <c r="C2154" s="25"/>
      <c r="D2154" s="25"/>
    </row>
    <row r="2155" spans="3:4">
      <c r="C2155" s="25"/>
      <c r="D2155" s="25"/>
    </row>
    <row r="2156" spans="3:4">
      <c r="C2156" s="25"/>
      <c r="D2156" s="25"/>
    </row>
    <row r="2157" spans="3:4">
      <c r="C2157" s="25"/>
      <c r="D2157" s="25"/>
    </row>
    <row r="2158" spans="3:4">
      <c r="C2158" s="25"/>
      <c r="D2158" s="25"/>
    </row>
    <row r="2159" spans="3:4">
      <c r="C2159" s="25"/>
      <c r="D2159" s="25"/>
    </row>
    <row r="2160" spans="3:4">
      <c r="C2160" s="25"/>
      <c r="D2160" s="25"/>
    </row>
    <row r="2161" spans="3:4">
      <c r="C2161" s="25"/>
      <c r="D2161" s="25"/>
    </row>
    <row r="2162" spans="3:4">
      <c r="C2162" s="25"/>
      <c r="D2162" s="25"/>
    </row>
    <row r="2163" spans="3:4">
      <c r="C2163" s="25"/>
      <c r="D2163" s="25"/>
    </row>
    <row r="2164" spans="3:4">
      <c r="C2164" s="25"/>
      <c r="D2164" s="25"/>
    </row>
    <row r="2165" spans="3:4">
      <c r="C2165" s="25"/>
      <c r="D2165" s="25"/>
    </row>
    <row r="2166" spans="3:4">
      <c r="C2166" s="25"/>
      <c r="D2166" s="25"/>
    </row>
    <row r="2167" spans="3:4">
      <c r="C2167" s="25"/>
      <c r="D2167" s="25"/>
    </row>
    <row r="2168" spans="3:4">
      <c r="C2168" s="25"/>
      <c r="D2168" s="25"/>
    </row>
    <row r="2169" spans="3:4">
      <c r="C2169" s="25"/>
      <c r="D2169" s="25"/>
    </row>
    <row r="2170" spans="3:4">
      <c r="C2170" s="25"/>
      <c r="D2170" s="25"/>
    </row>
    <row r="2171" spans="3:4">
      <c r="C2171" s="25"/>
      <c r="D2171" s="25"/>
    </row>
    <row r="2172" spans="3:4">
      <c r="C2172" s="25"/>
      <c r="D2172" s="25"/>
    </row>
    <row r="2173" spans="3:4">
      <c r="C2173" s="25"/>
      <c r="D2173" s="25"/>
    </row>
    <row r="2174" spans="3:4">
      <c r="C2174" s="25"/>
      <c r="D2174" s="25"/>
    </row>
    <row r="2175" spans="3:4">
      <c r="C2175" s="25"/>
      <c r="D2175" s="25"/>
    </row>
    <row r="2176" spans="3:4">
      <c r="C2176" s="25"/>
      <c r="D2176" s="25"/>
    </row>
    <row r="2177" spans="3:4">
      <c r="C2177" s="25"/>
      <c r="D2177" s="25"/>
    </row>
    <row r="2178" spans="3:4">
      <c r="C2178" s="25"/>
      <c r="D2178" s="25"/>
    </row>
    <row r="2179" spans="3:4">
      <c r="C2179" s="25"/>
      <c r="D2179" s="25"/>
    </row>
    <row r="2180" spans="3:4">
      <c r="C2180" s="25"/>
      <c r="D2180" s="25"/>
    </row>
    <row r="2181" spans="3:4">
      <c r="C2181" s="25"/>
      <c r="D2181" s="25"/>
    </row>
    <row r="2182" spans="3:4">
      <c r="C2182" s="25"/>
      <c r="D2182" s="25"/>
    </row>
    <row r="2183" spans="3:4">
      <c r="C2183" s="25"/>
      <c r="D2183" s="25"/>
    </row>
    <row r="2184" spans="3:4">
      <c r="C2184" s="25"/>
      <c r="D2184" s="25"/>
    </row>
    <row r="2185" spans="3:4">
      <c r="C2185" s="25"/>
      <c r="D2185" s="25"/>
    </row>
    <row r="2186" spans="3:4">
      <c r="C2186" s="25"/>
      <c r="D2186" s="25"/>
    </row>
    <row r="2187" spans="3:4">
      <c r="C2187" s="25"/>
      <c r="D2187" s="25"/>
    </row>
    <row r="2188" spans="3:4">
      <c r="C2188" s="25"/>
      <c r="D2188" s="25"/>
    </row>
    <row r="2189" spans="3:4">
      <c r="C2189" s="25"/>
      <c r="D2189" s="25"/>
    </row>
    <row r="2190" spans="3:4">
      <c r="C2190" s="25"/>
      <c r="D2190" s="25"/>
    </row>
    <row r="2191" spans="3:4">
      <c r="C2191" s="25"/>
      <c r="D2191" s="25"/>
    </row>
    <row r="2192" spans="3:4">
      <c r="C2192" s="25"/>
      <c r="D2192" s="25"/>
    </row>
    <row r="2193" spans="3:4">
      <c r="C2193" s="25"/>
      <c r="D2193" s="25"/>
    </row>
    <row r="2194" spans="3:4">
      <c r="C2194" s="25"/>
      <c r="D2194" s="25"/>
    </row>
    <row r="2195" spans="3:4">
      <c r="C2195" s="25"/>
      <c r="D2195" s="25"/>
    </row>
    <row r="2196" spans="3:4">
      <c r="C2196" s="25"/>
      <c r="D2196" s="25"/>
    </row>
    <row r="2197" spans="3:4">
      <c r="C2197" s="25"/>
      <c r="D2197" s="25"/>
    </row>
    <row r="2198" spans="3:4">
      <c r="C2198" s="25"/>
      <c r="D2198" s="25"/>
    </row>
    <row r="2199" spans="3:4">
      <c r="C2199" s="25"/>
      <c r="D2199" s="25"/>
    </row>
    <row r="2200" spans="3:4">
      <c r="C2200" s="25"/>
      <c r="D2200" s="25"/>
    </row>
    <row r="2201" spans="3:4">
      <c r="C2201" s="25"/>
      <c r="D2201" s="25"/>
    </row>
    <row r="2202" spans="3:4">
      <c r="C2202" s="25"/>
      <c r="D2202" s="25"/>
    </row>
    <row r="2203" spans="3:4">
      <c r="C2203" s="25"/>
      <c r="D2203" s="25"/>
    </row>
    <row r="2204" spans="3:4">
      <c r="C2204" s="25"/>
      <c r="D2204" s="25"/>
    </row>
    <row r="2205" spans="3:4">
      <c r="C2205" s="25"/>
      <c r="D2205" s="25"/>
    </row>
    <row r="2206" spans="3:4">
      <c r="C2206" s="25"/>
      <c r="D2206" s="25"/>
    </row>
    <row r="2207" spans="3:4">
      <c r="C2207" s="25"/>
      <c r="D2207" s="25"/>
    </row>
    <row r="2208" spans="3:4">
      <c r="C2208" s="25"/>
      <c r="D2208" s="25"/>
    </row>
    <row r="2209" spans="3:4">
      <c r="C2209" s="25"/>
      <c r="D2209" s="25"/>
    </row>
    <row r="2210" spans="3:4">
      <c r="C2210" s="25"/>
      <c r="D2210" s="25"/>
    </row>
    <row r="2211" spans="3:4">
      <c r="C2211" s="25"/>
      <c r="D2211" s="25"/>
    </row>
    <row r="2212" spans="3:4">
      <c r="C2212" s="25"/>
      <c r="D2212" s="25"/>
    </row>
    <row r="2213" spans="3:4">
      <c r="C2213" s="25"/>
      <c r="D2213" s="25"/>
    </row>
    <row r="2214" spans="3:4">
      <c r="C2214" s="25"/>
      <c r="D2214" s="25"/>
    </row>
    <row r="2215" spans="3:4">
      <c r="C2215" s="25"/>
      <c r="D2215" s="25"/>
    </row>
    <row r="2216" spans="3:4">
      <c r="C2216" s="25"/>
      <c r="D2216" s="25"/>
    </row>
    <row r="2217" spans="3:4">
      <c r="C2217" s="25"/>
      <c r="D2217" s="25"/>
    </row>
    <row r="2218" spans="3:4">
      <c r="C2218" s="25"/>
      <c r="D2218" s="25"/>
    </row>
    <row r="2219" spans="3:4">
      <c r="C2219" s="25"/>
      <c r="D2219" s="25"/>
    </row>
    <row r="2220" spans="3:4">
      <c r="C2220" s="25"/>
      <c r="D2220" s="25"/>
    </row>
    <row r="2221" spans="3:4">
      <c r="C2221" s="25"/>
      <c r="D2221" s="25"/>
    </row>
    <row r="2222" spans="3:4">
      <c r="C2222" s="25"/>
      <c r="D2222" s="25"/>
    </row>
    <row r="2223" spans="3:4">
      <c r="C2223" s="25"/>
      <c r="D2223" s="25"/>
    </row>
    <row r="2224" spans="3:4">
      <c r="C2224" s="25"/>
      <c r="D2224" s="25"/>
    </row>
    <row r="2225" spans="3:4">
      <c r="C2225" s="25"/>
      <c r="D2225" s="25"/>
    </row>
    <row r="2226" spans="3:4">
      <c r="C2226" s="25"/>
      <c r="D2226" s="25"/>
    </row>
    <row r="2227" spans="3:4">
      <c r="C2227" s="25"/>
      <c r="D2227" s="25"/>
    </row>
    <row r="2228" spans="3:4">
      <c r="C2228" s="25"/>
      <c r="D2228" s="25"/>
    </row>
    <row r="2229" spans="3:4">
      <c r="C2229" s="25"/>
      <c r="D2229" s="25"/>
    </row>
    <row r="2230" spans="3:4">
      <c r="C2230" s="25"/>
      <c r="D2230" s="25"/>
    </row>
    <row r="2231" spans="3:4">
      <c r="C2231" s="25"/>
      <c r="D2231" s="25"/>
    </row>
    <row r="2232" spans="3:4">
      <c r="C2232" s="25"/>
      <c r="D2232" s="25"/>
    </row>
    <row r="2233" spans="3:4">
      <c r="C2233" s="25"/>
      <c r="D2233" s="25"/>
    </row>
    <row r="2234" spans="3:4">
      <c r="C2234" s="25"/>
      <c r="D2234" s="25"/>
    </row>
    <row r="2235" spans="3:4">
      <c r="C2235" s="25"/>
      <c r="D2235" s="25"/>
    </row>
    <row r="2236" spans="3:4">
      <c r="C2236" s="25"/>
      <c r="D2236" s="25"/>
    </row>
    <row r="2237" spans="3:4">
      <c r="C2237" s="25"/>
      <c r="D2237" s="25"/>
    </row>
    <row r="2238" spans="3:4">
      <c r="C2238" s="25"/>
      <c r="D2238" s="25"/>
    </row>
    <row r="2239" spans="3:4">
      <c r="C2239" s="25"/>
      <c r="D2239" s="25"/>
    </row>
    <row r="2240" spans="3:4">
      <c r="C2240" s="25"/>
      <c r="D2240" s="25"/>
    </row>
    <row r="2241" spans="3:4">
      <c r="C2241" s="25"/>
      <c r="D2241" s="25"/>
    </row>
    <row r="2242" spans="3:4">
      <c r="C2242" s="25"/>
      <c r="D2242" s="25"/>
    </row>
    <row r="2243" spans="3:4">
      <c r="C2243" s="25"/>
      <c r="D2243" s="25"/>
    </row>
    <row r="2244" spans="3:4">
      <c r="C2244" s="25"/>
      <c r="D2244" s="25"/>
    </row>
    <row r="2245" spans="3:4">
      <c r="C2245" s="25"/>
      <c r="D2245" s="25"/>
    </row>
    <row r="2246" spans="3:4">
      <c r="C2246" s="25"/>
      <c r="D2246" s="25"/>
    </row>
    <row r="2247" spans="3:4">
      <c r="C2247" s="25"/>
      <c r="D2247" s="25"/>
    </row>
    <row r="2248" spans="3:4">
      <c r="C2248" s="25"/>
      <c r="D2248" s="25"/>
    </row>
    <row r="2249" spans="3:4">
      <c r="C2249" s="25"/>
      <c r="D2249" s="25"/>
    </row>
    <row r="2250" spans="3:4">
      <c r="C2250" s="25"/>
      <c r="D2250" s="25"/>
    </row>
    <row r="2251" spans="3:4">
      <c r="C2251" s="25"/>
      <c r="D2251" s="25"/>
    </row>
    <row r="2252" spans="3:4">
      <c r="C2252" s="25"/>
      <c r="D2252" s="25"/>
    </row>
    <row r="2253" spans="3:4">
      <c r="C2253" s="25"/>
      <c r="D2253" s="25"/>
    </row>
    <row r="2254" spans="3:4">
      <c r="C2254" s="25"/>
      <c r="D2254" s="25"/>
    </row>
    <row r="2255" spans="3:4">
      <c r="C2255" s="25"/>
      <c r="D2255" s="25"/>
    </row>
    <row r="2256" spans="3:4">
      <c r="C2256" s="25"/>
      <c r="D2256" s="25"/>
    </row>
    <row r="2257" spans="3:4">
      <c r="C2257" s="25"/>
      <c r="D2257" s="25"/>
    </row>
    <row r="2258" spans="3:4">
      <c r="C2258" s="25"/>
      <c r="D2258" s="25"/>
    </row>
    <row r="2259" spans="3:4">
      <c r="C2259" s="25"/>
      <c r="D2259" s="25"/>
    </row>
    <row r="2260" spans="3:4">
      <c r="C2260" s="25"/>
      <c r="D2260" s="25"/>
    </row>
    <row r="2261" spans="3:4">
      <c r="C2261" s="25"/>
      <c r="D2261" s="25"/>
    </row>
    <row r="2262" spans="3:4">
      <c r="C2262" s="25"/>
      <c r="D2262" s="25"/>
    </row>
    <row r="2263" spans="3:4">
      <c r="C2263" s="25"/>
      <c r="D2263" s="25"/>
    </row>
    <row r="2264" spans="3:4">
      <c r="C2264" s="25"/>
      <c r="D2264" s="25"/>
    </row>
    <row r="2265" spans="3:4">
      <c r="C2265" s="25"/>
      <c r="D2265" s="25"/>
    </row>
    <row r="2266" spans="3:4">
      <c r="C2266" s="25"/>
      <c r="D2266" s="25"/>
    </row>
    <row r="2267" spans="3:4">
      <c r="C2267" s="25"/>
      <c r="D2267" s="25"/>
    </row>
    <row r="2268" spans="3:4">
      <c r="C2268" s="25"/>
      <c r="D2268" s="25"/>
    </row>
    <row r="2269" spans="3:4">
      <c r="C2269" s="25"/>
      <c r="D2269" s="25"/>
    </row>
    <row r="2270" spans="3:4">
      <c r="C2270" s="25"/>
      <c r="D2270" s="25"/>
    </row>
    <row r="2271" spans="3:4">
      <c r="C2271" s="25"/>
      <c r="D2271" s="25"/>
    </row>
    <row r="2272" spans="3:4">
      <c r="C2272" s="25"/>
      <c r="D2272" s="25"/>
    </row>
    <row r="2273" spans="3:4">
      <c r="C2273" s="25"/>
      <c r="D2273" s="25"/>
    </row>
    <row r="2274" spans="3:4">
      <c r="C2274" s="25"/>
      <c r="D2274" s="25"/>
    </row>
    <row r="2275" spans="3:4">
      <c r="C2275" s="25"/>
      <c r="D2275" s="25"/>
    </row>
    <row r="2276" spans="3:4">
      <c r="C2276" s="25"/>
      <c r="D2276" s="25"/>
    </row>
    <row r="2277" spans="3:4">
      <c r="C2277" s="25"/>
      <c r="D2277" s="25"/>
    </row>
    <row r="2278" spans="3:4">
      <c r="C2278" s="25"/>
      <c r="D2278" s="25"/>
    </row>
    <row r="2279" spans="3:4">
      <c r="C2279" s="25"/>
      <c r="D2279" s="25"/>
    </row>
    <row r="2280" spans="3:4">
      <c r="C2280" s="25"/>
      <c r="D2280" s="25"/>
    </row>
    <row r="2281" spans="3:4">
      <c r="C2281" s="25"/>
      <c r="D2281" s="25"/>
    </row>
    <row r="2282" spans="3:4">
      <c r="C2282" s="25"/>
      <c r="D2282" s="25"/>
    </row>
    <row r="2283" spans="3:4">
      <c r="C2283" s="25"/>
      <c r="D2283" s="25"/>
    </row>
    <row r="2284" spans="3:4">
      <c r="C2284" s="25"/>
      <c r="D2284" s="25"/>
    </row>
    <row r="2285" spans="3:4">
      <c r="C2285" s="25"/>
      <c r="D2285" s="25"/>
    </row>
    <row r="2286" spans="3:4">
      <c r="C2286" s="25"/>
      <c r="D2286" s="25"/>
    </row>
    <row r="2287" spans="3:4">
      <c r="C2287" s="25"/>
      <c r="D2287" s="25"/>
    </row>
    <row r="2288" spans="3:4">
      <c r="C2288" s="25"/>
      <c r="D2288" s="25"/>
    </row>
    <row r="2289" spans="3:4">
      <c r="C2289" s="25"/>
      <c r="D2289" s="25"/>
    </row>
    <row r="2290" spans="3:4">
      <c r="C2290" s="25"/>
      <c r="D2290" s="25"/>
    </row>
    <row r="2291" spans="3:4">
      <c r="C2291" s="25"/>
      <c r="D2291" s="25"/>
    </row>
    <row r="2292" spans="3:4">
      <c r="C2292" s="25"/>
      <c r="D2292" s="25"/>
    </row>
    <row r="2293" spans="3:4">
      <c r="C2293" s="25"/>
      <c r="D2293" s="25"/>
    </row>
    <row r="2294" spans="3:4">
      <c r="C2294" s="25"/>
      <c r="D2294" s="25"/>
    </row>
    <row r="2295" spans="3:4">
      <c r="C2295" s="25"/>
      <c r="D2295" s="25"/>
    </row>
    <row r="2296" spans="3:4">
      <c r="C2296" s="25"/>
      <c r="D2296" s="25"/>
    </row>
    <row r="2297" spans="3:4">
      <c r="C2297" s="25"/>
      <c r="D2297" s="25"/>
    </row>
    <row r="2298" spans="3:4">
      <c r="C2298" s="25"/>
      <c r="D2298" s="25"/>
    </row>
    <row r="2299" spans="3:4">
      <c r="C2299" s="25"/>
      <c r="D2299" s="25"/>
    </row>
    <row r="2300" spans="3:4">
      <c r="C2300" s="25"/>
      <c r="D2300" s="25"/>
    </row>
    <row r="2301" spans="3:4">
      <c r="C2301" s="25"/>
      <c r="D2301" s="25"/>
    </row>
    <row r="2302" spans="3:4">
      <c r="C2302" s="25"/>
      <c r="D2302" s="25"/>
    </row>
    <row r="2303" spans="3:4">
      <c r="C2303" s="25"/>
      <c r="D2303" s="25"/>
    </row>
    <row r="2304" spans="3:4">
      <c r="C2304" s="25"/>
      <c r="D2304" s="25"/>
    </row>
    <row r="2305" spans="3:4">
      <c r="C2305" s="25"/>
      <c r="D2305" s="25"/>
    </row>
    <row r="2306" spans="3:4">
      <c r="C2306" s="25"/>
      <c r="D2306" s="25"/>
    </row>
    <row r="2307" spans="3:4">
      <c r="C2307" s="25"/>
      <c r="D2307" s="25"/>
    </row>
    <row r="2308" spans="3:4">
      <c r="C2308" s="25"/>
      <c r="D2308" s="25"/>
    </row>
    <row r="2309" spans="3:4">
      <c r="C2309" s="25"/>
      <c r="D2309" s="25"/>
    </row>
    <row r="2310" spans="3:4">
      <c r="C2310" s="25"/>
      <c r="D2310" s="25"/>
    </row>
    <row r="2311" spans="3:4">
      <c r="C2311" s="25"/>
      <c r="D2311" s="25"/>
    </row>
    <row r="2312" spans="3:4">
      <c r="C2312" s="25"/>
      <c r="D2312" s="25"/>
    </row>
    <row r="2313" spans="3:4">
      <c r="C2313" s="25"/>
      <c r="D2313" s="25"/>
    </row>
    <row r="2314" spans="3:4">
      <c r="C2314" s="25"/>
      <c r="D2314" s="25"/>
    </row>
    <row r="2315" spans="3:4">
      <c r="C2315" s="25"/>
      <c r="D2315" s="25"/>
    </row>
    <row r="2316" spans="3:4">
      <c r="C2316" s="25"/>
      <c r="D2316" s="25"/>
    </row>
    <row r="2317" spans="3:4">
      <c r="C2317" s="25"/>
      <c r="D2317" s="25"/>
    </row>
    <row r="2318" spans="3:4">
      <c r="C2318" s="25"/>
      <c r="D2318" s="25"/>
    </row>
    <row r="2319" spans="3:4">
      <c r="C2319" s="25"/>
      <c r="D2319" s="25"/>
    </row>
    <row r="2320" spans="3:4">
      <c r="C2320" s="25"/>
      <c r="D2320" s="25"/>
    </row>
    <row r="2321" spans="3:4">
      <c r="C2321" s="25"/>
      <c r="D2321" s="25"/>
    </row>
    <row r="2322" spans="3:4">
      <c r="C2322" s="25"/>
      <c r="D2322" s="25"/>
    </row>
    <row r="2323" spans="3:4">
      <c r="C2323" s="25"/>
      <c r="D2323" s="25"/>
    </row>
    <row r="2324" spans="3:4">
      <c r="C2324" s="25"/>
      <c r="D2324" s="25"/>
    </row>
    <row r="2325" spans="3:4">
      <c r="C2325" s="25"/>
      <c r="D2325" s="25"/>
    </row>
    <row r="2326" spans="3:4">
      <c r="C2326" s="25"/>
      <c r="D2326" s="25"/>
    </row>
    <row r="2327" spans="3:4">
      <c r="C2327" s="25"/>
      <c r="D2327" s="25"/>
    </row>
    <row r="2328" spans="3:4">
      <c r="C2328" s="25"/>
      <c r="D2328" s="25"/>
    </row>
    <row r="2329" spans="3:4">
      <c r="C2329" s="25"/>
      <c r="D2329" s="25"/>
    </row>
    <row r="2330" spans="3:4">
      <c r="C2330" s="25"/>
      <c r="D2330" s="25"/>
    </row>
    <row r="2331" spans="3:4">
      <c r="C2331" s="25"/>
      <c r="D2331" s="25"/>
    </row>
    <row r="2332" spans="3:4">
      <c r="C2332" s="25"/>
      <c r="D2332" s="25"/>
    </row>
    <row r="2333" spans="3:4">
      <c r="C2333" s="25"/>
      <c r="D2333" s="25"/>
    </row>
    <row r="2334" spans="3:4">
      <c r="C2334" s="25"/>
      <c r="D2334" s="25"/>
    </row>
    <row r="2335" spans="3:4">
      <c r="C2335" s="25"/>
      <c r="D2335" s="25"/>
    </row>
    <row r="2336" spans="3:4">
      <c r="C2336" s="25"/>
      <c r="D2336" s="25"/>
    </row>
    <row r="2337" spans="3:4">
      <c r="C2337" s="25"/>
      <c r="D2337" s="25"/>
    </row>
    <row r="2338" spans="3:4">
      <c r="C2338" s="25"/>
      <c r="D2338" s="25"/>
    </row>
    <row r="2339" spans="3:4">
      <c r="C2339" s="25"/>
      <c r="D2339" s="25"/>
    </row>
    <row r="2340" spans="3:4">
      <c r="C2340" s="25"/>
      <c r="D2340" s="25"/>
    </row>
    <row r="2341" spans="3:4">
      <c r="C2341" s="25"/>
      <c r="D2341" s="25"/>
    </row>
    <row r="2342" spans="3:4">
      <c r="C2342" s="25"/>
      <c r="D2342" s="25"/>
    </row>
    <row r="2343" spans="3:4">
      <c r="C2343" s="25"/>
      <c r="D2343" s="25"/>
    </row>
    <row r="2344" spans="3:4">
      <c r="C2344" s="25"/>
      <c r="D2344" s="25"/>
    </row>
    <row r="2345" spans="3:4">
      <c r="C2345" s="25"/>
      <c r="D2345" s="25"/>
    </row>
    <row r="2346" spans="3:4">
      <c r="C2346" s="25"/>
      <c r="D2346" s="25"/>
    </row>
    <row r="2347" spans="3:4">
      <c r="C2347" s="25"/>
      <c r="D2347" s="25"/>
    </row>
    <row r="2348" spans="3:4">
      <c r="C2348" s="25"/>
      <c r="D2348" s="25"/>
    </row>
    <row r="2349" spans="3:4">
      <c r="C2349" s="25"/>
      <c r="D2349" s="25"/>
    </row>
    <row r="2350" spans="3:4">
      <c r="C2350" s="25"/>
      <c r="D2350" s="25"/>
    </row>
    <row r="2351" spans="3:4">
      <c r="C2351" s="25"/>
      <c r="D2351" s="25"/>
    </row>
    <row r="2352" spans="3:4">
      <c r="C2352" s="25"/>
      <c r="D2352" s="25"/>
    </row>
    <row r="2353" spans="3:4">
      <c r="C2353" s="25"/>
      <c r="D2353" s="25"/>
    </row>
    <row r="2354" spans="3:4">
      <c r="C2354" s="25"/>
      <c r="D2354" s="25"/>
    </row>
    <row r="2355" spans="3:4">
      <c r="C2355" s="25"/>
      <c r="D2355" s="25"/>
    </row>
    <row r="2356" spans="3:4">
      <c r="C2356" s="25"/>
      <c r="D2356" s="25"/>
    </row>
    <row r="2357" spans="3:4">
      <c r="C2357" s="25"/>
      <c r="D2357" s="25"/>
    </row>
    <row r="2358" spans="3:4">
      <c r="C2358" s="25"/>
      <c r="D2358" s="25"/>
    </row>
    <row r="2359" spans="3:4">
      <c r="C2359" s="25"/>
      <c r="D2359" s="25"/>
    </row>
    <row r="2360" spans="3:4">
      <c r="C2360" s="25"/>
      <c r="D2360" s="25"/>
    </row>
    <row r="2361" spans="3:4">
      <c r="C2361" s="25"/>
      <c r="D2361" s="25"/>
    </row>
    <row r="2362" spans="3:4">
      <c r="C2362" s="25"/>
      <c r="D2362" s="25"/>
    </row>
    <row r="2363" spans="3:4">
      <c r="C2363" s="25"/>
      <c r="D2363" s="25"/>
    </row>
    <row r="2364" spans="3:4">
      <c r="C2364" s="25"/>
      <c r="D2364" s="25"/>
    </row>
    <row r="2365" spans="3:4">
      <c r="C2365" s="25"/>
      <c r="D2365" s="25"/>
    </row>
    <row r="2366" spans="3:4">
      <c r="C2366" s="25"/>
      <c r="D2366" s="25"/>
    </row>
    <row r="2367" spans="3:4">
      <c r="C2367" s="25"/>
      <c r="D2367" s="25"/>
    </row>
    <row r="2368" spans="3:4">
      <c r="C2368" s="25"/>
      <c r="D2368" s="25"/>
    </row>
    <row r="2369" spans="3:4">
      <c r="C2369" s="25"/>
      <c r="D2369" s="25"/>
    </row>
    <row r="2370" spans="3:4">
      <c r="C2370" s="25"/>
      <c r="D2370" s="25"/>
    </row>
    <row r="2371" spans="3:4">
      <c r="C2371" s="25"/>
      <c r="D2371" s="25"/>
    </row>
    <row r="2372" spans="3:4">
      <c r="C2372" s="25"/>
      <c r="D2372" s="25"/>
    </row>
    <row r="2373" spans="3:4">
      <c r="C2373" s="25"/>
      <c r="D2373" s="25"/>
    </row>
    <row r="2374" spans="3:4">
      <c r="C2374" s="25"/>
      <c r="D2374" s="25"/>
    </row>
    <row r="2375" spans="3:4">
      <c r="C2375" s="25"/>
      <c r="D2375" s="25"/>
    </row>
    <row r="2376" spans="3:4">
      <c r="C2376" s="25"/>
      <c r="D2376" s="25"/>
    </row>
    <row r="2377" spans="3:4">
      <c r="C2377" s="25"/>
      <c r="D2377" s="25"/>
    </row>
    <row r="2378" spans="3:4">
      <c r="C2378" s="25"/>
      <c r="D2378" s="25"/>
    </row>
    <row r="2379" spans="3:4">
      <c r="C2379" s="25"/>
      <c r="D2379" s="25"/>
    </row>
    <row r="2380" spans="3:4">
      <c r="C2380" s="25"/>
      <c r="D2380" s="25"/>
    </row>
    <row r="2381" spans="3:4">
      <c r="C2381" s="25"/>
      <c r="D2381" s="25"/>
    </row>
    <row r="2382" spans="3:4">
      <c r="C2382" s="25"/>
      <c r="D2382" s="25"/>
    </row>
    <row r="2383" spans="3:4">
      <c r="C2383" s="25"/>
      <c r="D2383" s="25"/>
    </row>
    <row r="2384" spans="3:4">
      <c r="C2384" s="25"/>
      <c r="D2384" s="25"/>
    </row>
    <row r="2385" spans="3:4">
      <c r="C2385" s="25"/>
      <c r="D2385" s="25"/>
    </row>
    <row r="2386" spans="3:4">
      <c r="C2386" s="25"/>
      <c r="D2386" s="25"/>
    </row>
    <row r="2387" spans="3:4">
      <c r="C2387" s="25"/>
      <c r="D2387" s="25"/>
    </row>
    <row r="2388" spans="3:4">
      <c r="C2388" s="25"/>
      <c r="D2388" s="25"/>
    </row>
    <row r="2389" spans="3:4">
      <c r="C2389" s="25"/>
      <c r="D2389" s="25"/>
    </row>
    <row r="2390" spans="3:4">
      <c r="C2390" s="25"/>
      <c r="D2390" s="25"/>
    </row>
    <row r="2391" spans="3:4">
      <c r="C2391" s="25"/>
      <c r="D2391" s="25"/>
    </row>
    <row r="2392" spans="3:4">
      <c r="C2392" s="25"/>
      <c r="D2392" s="25"/>
    </row>
    <row r="2393" spans="3:4">
      <c r="C2393" s="25"/>
      <c r="D2393" s="25"/>
    </row>
    <row r="2394" spans="3:4">
      <c r="C2394" s="25"/>
      <c r="D2394" s="25"/>
    </row>
    <row r="2395" spans="3:4">
      <c r="C2395" s="25"/>
      <c r="D2395" s="25"/>
    </row>
    <row r="2396" spans="3:4">
      <c r="C2396" s="25"/>
      <c r="D2396" s="25"/>
    </row>
    <row r="2397" spans="3:4">
      <c r="C2397" s="25"/>
      <c r="D2397" s="25"/>
    </row>
    <row r="2398" spans="3:4">
      <c r="C2398" s="25"/>
      <c r="D2398" s="25"/>
    </row>
    <row r="2399" spans="3:4">
      <c r="C2399" s="25"/>
      <c r="D2399" s="25"/>
    </row>
    <row r="2400" spans="3:4">
      <c r="C2400" s="25"/>
      <c r="D2400" s="25"/>
    </row>
    <row r="2401" spans="3:4">
      <c r="C2401" s="25"/>
      <c r="D2401" s="25"/>
    </row>
    <row r="2402" spans="3:4">
      <c r="C2402" s="25"/>
      <c r="D2402" s="25"/>
    </row>
    <row r="2403" spans="3:4">
      <c r="C2403" s="25"/>
      <c r="D2403" s="25"/>
    </row>
    <row r="2404" spans="3:4">
      <c r="C2404" s="25"/>
      <c r="D2404" s="25"/>
    </row>
    <row r="2405" spans="3:4">
      <c r="C2405" s="25"/>
      <c r="D2405" s="25"/>
    </row>
    <row r="2406" spans="3:4">
      <c r="C2406" s="25"/>
      <c r="D2406" s="25"/>
    </row>
    <row r="2407" spans="3:4">
      <c r="C2407" s="25"/>
      <c r="D2407" s="25"/>
    </row>
    <row r="2408" spans="3:4">
      <c r="C2408" s="25"/>
      <c r="D2408" s="25"/>
    </row>
    <row r="2409" spans="3:4">
      <c r="C2409" s="25"/>
      <c r="D2409" s="25"/>
    </row>
    <row r="2410" spans="3:4">
      <c r="C2410" s="25"/>
      <c r="D2410" s="25"/>
    </row>
    <row r="2411" spans="3:4">
      <c r="C2411" s="25"/>
      <c r="D2411" s="25"/>
    </row>
    <row r="2412" spans="3:4">
      <c r="C2412" s="25"/>
      <c r="D2412" s="25"/>
    </row>
    <row r="2413" spans="3:4">
      <c r="C2413" s="25"/>
      <c r="D2413" s="25"/>
    </row>
    <row r="2414" spans="3:4">
      <c r="C2414" s="25"/>
      <c r="D2414" s="25"/>
    </row>
    <row r="2415" spans="3:4">
      <c r="C2415" s="25"/>
      <c r="D2415" s="25"/>
    </row>
    <row r="2416" spans="3:4">
      <c r="C2416" s="25"/>
      <c r="D2416" s="25"/>
    </row>
    <row r="2417" spans="3:4">
      <c r="C2417" s="25"/>
      <c r="D2417" s="25"/>
    </row>
    <row r="2418" spans="3:4">
      <c r="C2418" s="25"/>
      <c r="D2418" s="25"/>
    </row>
    <row r="2419" spans="3:4">
      <c r="C2419" s="25"/>
      <c r="D2419" s="25"/>
    </row>
    <row r="2420" spans="3:4">
      <c r="C2420" s="25"/>
      <c r="D2420" s="25"/>
    </row>
    <row r="2421" spans="3:4">
      <c r="C2421" s="25"/>
      <c r="D2421" s="25"/>
    </row>
    <row r="2422" spans="3:4">
      <c r="C2422" s="25"/>
      <c r="D2422" s="25"/>
    </row>
    <row r="2423" spans="3:4">
      <c r="C2423" s="25"/>
      <c r="D2423" s="25"/>
    </row>
    <row r="2424" spans="3:4">
      <c r="C2424" s="25"/>
      <c r="D2424" s="25"/>
    </row>
    <row r="2425" spans="3:4">
      <c r="C2425" s="25"/>
      <c r="D2425" s="25"/>
    </row>
    <row r="2426" spans="3:4">
      <c r="C2426" s="25"/>
      <c r="D2426" s="25"/>
    </row>
    <row r="2427" spans="3:4">
      <c r="C2427" s="25"/>
      <c r="D2427" s="25"/>
    </row>
    <row r="2428" spans="3:4">
      <c r="C2428" s="25"/>
      <c r="D2428" s="25"/>
    </row>
    <row r="2429" spans="3:4">
      <c r="C2429" s="25"/>
      <c r="D2429" s="25"/>
    </row>
    <row r="2430" spans="3:4">
      <c r="C2430" s="25"/>
      <c r="D2430" s="25"/>
    </row>
    <row r="2431" spans="3:4">
      <c r="C2431" s="25"/>
      <c r="D2431" s="25"/>
    </row>
    <row r="2432" spans="3:4">
      <c r="C2432" s="25"/>
      <c r="D2432" s="25"/>
    </row>
    <row r="2433" spans="3:4">
      <c r="C2433" s="25"/>
      <c r="D2433" s="25"/>
    </row>
    <row r="2434" spans="3:4">
      <c r="C2434" s="25"/>
      <c r="D2434" s="25"/>
    </row>
    <row r="2435" spans="3:4">
      <c r="C2435" s="25"/>
      <c r="D2435" s="25"/>
    </row>
    <row r="2436" spans="3:4">
      <c r="C2436" s="25"/>
      <c r="D2436" s="25"/>
    </row>
    <row r="2437" spans="3:4">
      <c r="C2437" s="25"/>
      <c r="D2437" s="25"/>
    </row>
    <row r="2438" spans="3:4">
      <c r="C2438" s="25"/>
      <c r="D2438" s="25"/>
    </row>
    <row r="2439" spans="3:4">
      <c r="C2439" s="25"/>
      <c r="D2439" s="25"/>
    </row>
    <row r="2440" spans="3:4">
      <c r="C2440" s="25"/>
      <c r="D2440" s="25"/>
    </row>
    <row r="2441" spans="3:4">
      <c r="C2441" s="25"/>
      <c r="D2441" s="25"/>
    </row>
    <row r="2442" spans="3:4">
      <c r="C2442" s="25"/>
      <c r="D2442" s="25"/>
    </row>
    <row r="2443" spans="3:4">
      <c r="C2443" s="25"/>
      <c r="D2443" s="25"/>
    </row>
    <row r="2444" spans="3:4">
      <c r="C2444" s="25"/>
      <c r="D2444" s="25"/>
    </row>
    <row r="2445" spans="3:4">
      <c r="C2445" s="25"/>
      <c r="D2445" s="25"/>
    </row>
    <row r="2446" spans="3:4">
      <c r="C2446" s="25"/>
      <c r="D2446" s="25"/>
    </row>
    <row r="2447" spans="3:4">
      <c r="C2447" s="25"/>
      <c r="D2447" s="25"/>
    </row>
    <row r="2448" spans="3:4">
      <c r="C2448" s="25"/>
      <c r="D2448" s="25"/>
    </row>
    <row r="2449" spans="3:4">
      <c r="C2449" s="25"/>
      <c r="D2449" s="25"/>
    </row>
    <row r="2450" spans="3:4">
      <c r="C2450" s="25"/>
      <c r="D2450" s="25"/>
    </row>
    <row r="2451" spans="3:4">
      <c r="C2451" s="25"/>
      <c r="D2451" s="25"/>
    </row>
    <row r="2452" spans="3:4">
      <c r="C2452" s="25"/>
      <c r="D2452" s="25"/>
    </row>
    <row r="2453" spans="3:4">
      <c r="C2453" s="25"/>
      <c r="D2453" s="25"/>
    </row>
    <row r="2454" spans="3:4">
      <c r="C2454" s="25"/>
      <c r="D2454" s="25"/>
    </row>
    <row r="2455" spans="3:4">
      <c r="C2455" s="25"/>
      <c r="D2455" s="25"/>
    </row>
    <row r="2456" spans="3:4">
      <c r="C2456" s="25"/>
      <c r="D2456" s="25"/>
    </row>
    <row r="2457" spans="3:4">
      <c r="C2457" s="25"/>
      <c r="D2457" s="25"/>
    </row>
    <row r="2458" spans="3:4">
      <c r="C2458" s="25"/>
      <c r="D2458" s="25"/>
    </row>
    <row r="2459" spans="3:4">
      <c r="C2459" s="25"/>
      <c r="D2459" s="25"/>
    </row>
    <row r="2460" spans="3:4">
      <c r="C2460" s="25"/>
      <c r="D2460" s="25"/>
    </row>
    <row r="2461" spans="3:4">
      <c r="C2461" s="25"/>
      <c r="D2461" s="25"/>
    </row>
    <row r="2462" spans="3:4">
      <c r="C2462" s="25"/>
      <c r="D2462" s="25"/>
    </row>
    <row r="2463" spans="3:4">
      <c r="C2463" s="25"/>
      <c r="D2463" s="25"/>
    </row>
    <row r="2464" spans="3:4">
      <c r="C2464" s="25"/>
      <c r="D2464" s="25"/>
    </row>
    <row r="2465" spans="3:4">
      <c r="C2465" s="25"/>
      <c r="D2465" s="25"/>
    </row>
    <row r="2466" spans="3:4">
      <c r="C2466" s="25"/>
      <c r="D2466" s="25"/>
    </row>
    <row r="2467" spans="3:4">
      <c r="C2467" s="25"/>
      <c r="D2467" s="25"/>
    </row>
    <row r="2468" spans="3:4">
      <c r="C2468" s="25"/>
      <c r="D2468" s="25"/>
    </row>
    <row r="2469" spans="3:4">
      <c r="C2469" s="25"/>
      <c r="D2469" s="25"/>
    </row>
    <row r="2470" spans="3:4">
      <c r="C2470" s="25"/>
      <c r="D2470" s="25"/>
    </row>
    <row r="2471" spans="3:4">
      <c r="C2471" s="25"/>
      <c r="D2471" s="25"/>
    </row>
    <row r="2472" spans="3:4">
      <c r="C2472" s="25"/>
      <c r="D2472" s="25"/>
    </row>
    <row r="2473" spans="3:4">
      <c r="C2473" s="25"/>
      <c r="D2473" s="25"/>
    </row>
    <row r="2474" spans="3:4">
      <c r="C2474" s="25"/>
      <c r="D2474" s="25"/>
    </row>
    <row r="2475" spans="3:4">
      <c r="C2475" s="25"/>
      <c r="D2475" s="25"/>
    </row>
    <row r="2476" spans="3:4">
      <c r="C2476" s="25"/>
      <c r="D2476" s="25"/>
    </row>
    <row r="2477" spans="3:4">
      <c r="C2477" s="25"/>
      <c r="D2477" s="25"/>
    </row>
    <row r="2478" spans="3:4">
      <c r="C2478" s="25"/>
      <c r="D2478" s="25"/>
    </row>
    <row r="2479" spans="3:4">
      <c r="C2479" s="25"/>
      <c r="D2479" s="25"/>
    </row>
    <row r="2480" spans="3:4">
      <c r="C2480" s="25"/>
      <c r="D2480" s="25"/>
    </row>
    <row r="2481" spans="3:4">
      <c r="C2481" s="25"/>
      <c r="D2481" s="25"/>
    </row>
    <row r="2482" spans="3:4">
      <c r="C2482" s="25"/>
      <c r="D2482" s="25"/>
    </row>
    <row r="2483" spans="3:4">
      <c r="C2483" s="25"/>
      <c r="D2483" s="25"/>
    </row>
    <row r="2484" spans="3:4">
      <c r="C2484" s="25"/>
      <c r="D2484" s="25"/>
    </row>
    <row r="2485" spans="3:4">
      <c r="C2485" s="25"/>
      <c r="D2485" s="25"/>
    </row>
    <row r="2486" spans="3:4">
      <c r="C2486" s="25"/>
      <c r="D2486" s="25"/>
    </row>
    <row r="2487" spans="3:4">
      <c r="C2487" s="25"/>
      <c r="D2487" s="25"/>
    </row>
    <row r="2488" spans="3:4">
      <c r="C2488" s="25"/>
      <c r="D2488" s="25"/>
    </row>
    <row r="2489" spans="3:4">
      <c r="C2489" s="25"/>
      <c r="D2489" s="25"/>
    </row>
    <row r="2490" spans="3:4">
      <c r="C2490" s="25"/>
      <c r="D2490" s="25"/>
    </row>
    <row r="2491" spans="3:4">
      <c r="C2491" s="25"/>
      <c r="D2491" s="25"/>
    </row>
    <row r="2492" spans="3:4">
      <c r="C2492" s="25"/>
      <c r="D2492" s="25"/>
    </row>
    <row r="2493" spans="3:4">
      <c r="C2493" s="25"/>
      <c r="D2493" s="25"/>
    </row>
    <row r="2494" spans="3:4">
      <c r="C2494" s="25"/>
      <c r="D2494" s="25"/>
    </row>
    <row r="2495" spans="3:4">
      <c r="C2495" s="25"/>
      <c r="D2495" s="25"/>
    </row>
    <row r="2496" spans="3:4">
      <c r="C2496" s="25"/>
      <c r="D2496" s="25"/>
    </row>
    <row r="2497" spans="3:4">
      <c r="C2497" s="25"/>
      <c r="D2497" s="25"/>
    </row>
    <row r="2498" spans="3:4">
      <c r="C2498" s="25"/>
      <c r="D2498" s="25"/>
    </row>
    <row r="2499" spans="3:4">
      <c r="C2499" s="25"/>
      <c r="D2499" s="25"/>
    </row>
    <row r="2500" spans="3:4">
      <c r="C2500" s="25"/>
      <c r="D2500" s="25"/>
    </row>
    <row r="2501" spans="3:4">
      <c r="C2501" s="25"/>
      <c r="D2501" s="25"/>
    </row>
    <row r="2502" spans="3:4">
      <c r="C2502" s="25"/>
      <c r="D2502" s="25"/>
    </row>
    <row r="2503" spans="3:4">
      <c r="C2503" s="25"/>
      <c r="D2503" s="25"/>
    </row>
    <row r="2504" spans="3:4">
      <c r="C2504" s="25"/>
      <c r="D2504" s="25"/>
    </row>
    <row r="2505" spans="3:4">
      <c r="C2505" s="25"/>
      <c r="D2505" s="25"/>
    </row>
    <row r="2506" spans="3:4">
      <c r="C2506" s="25"/>
      <c r="D2506" s="25"/>
    </row>
    <row r="2507" spans="3:4">
      <c r="C2507" s="25"/>
      <c r="D2507" s="25"/>
    </row>
    <row r="2508" spans="3:4">
      <c r="C2508" s="25"/>
      <c r="D2508" s="25"/>
    </row>
    <row r="2509" spans="3:4">
      <c r="C2509" s="25"/>
      <c r="D2509" s="25"/>
    </row>
    <row r="2510" spans="3:4">
      <c r="C2510" s="25"/>
      <c r="D2510" s="25"/>
    </row>
    <row r="2511" spans="3:4">
      <c r="C2511" s="25"/>
      <c r="D2511" s="25"/>
    </row>
    <row r="2512" spans="3:4">
      <c r="C2512" s="25"/>
      <c r="D2512" s="25"/>
    </row>
    <row r="2513" spans="3:4">
      <c r="C2513" s="25"/>
      <c r="D2513" s="25"/>
    </row>
    <row r="2514" spans="3:4">
      <c r="C2514" s="25"/>
      <c r="D2514" s="25"/>
    </row>
    <row r="2515" spans="3:4">
      <c r="C2515" s="25"/>
      <c r="D2515" s="25"/>
    </row>
    <row r="2516" spans="3:4">
      <c r="C2516" s="25"/>
      <c r="D2516" s="25"/>
    </row>
    <row r="2517" spans="3:4">
      <c r="C2517" s="25"/>
      <c r="D2517" s="25"/>
    </row>
    <row r="2518" spans="3:4">
      <c r="C2518" s="25"/>
      <c r="D2518" s="25"/>
    </row>
    <row r="2519" spans="3:4">
      <c r="C2519" s="25"/>
      <c r="D2519" s="25"/>
    </row>
    <row r="2520" spans="3:4">
      <c r="C2520" s="25"/>
      <c r="D2520" s="25"/>
    </row>
    <row r="2521" spans="3:4">
      <c r="C2521" s="25"/>
      <c r="D2521" s="25"/>
    </row>
    <row r="2522" spans="3:4">
      <c r="C2522" s="25"/>
      <c r="D2522" s="25"/>
    </row>
    <row r="2523" spans="3:4">
      <c r="C2523" s="25"/>
      <c r="D2523" s="25"/>
    </row>
    <row r="2524" spans="3:4">
      <c r="C2524" s="25"/>
      <c r="D2524" s="25"/>
    </row>
    <row r="2525" spans="3:4">
      <c r="C2525" s="25"/>
      <c r="D2525" s="25"/>
    </row>
    <row r="2526" spans="3:4">
      <c r="C2526" s="25"/>
      <c r="D2526" s="25"/>
    </row>
    <row r="2527" spans="3:4">
      <c r="C2527" s="25"/>
      <c r="D2527" s="25"/>
    </row>
    <row r="2528" spans="3:4">
      <c r="C2528" s="25"/>
      <c r="D2528" s="25"/>
    </row>
    <row r="2529" spans="3:4">
      <c r="C2529" s="25"/>
      <c r="D2529" s="25"/>
    </row>
    <row r="2530" spans="3:4">
      <c r="C2530" s="25"/>
      <c r="D2530" s="25"/>
    </row>
    <row r="2531" spans="3:4">
      <c r="C2531" s="25"/>
      <c r="D2531" s="25"/>
    </row>
    <row r="2532" spans="3:4">
      <c r="C2532" s="25"/>
      <c r="D2532" s="25"/>
    </row>
    <row r="2533" spans="3:4">
      <c r="C2533" s="25"/>
      <c r="D2533" s="25"/>
    </row>
    <row r="2534" spans="3:4">
      <c r="C2534" s="25"/>
      <c r="D2534" s="25"/>
    </row>
    <row r="2535" spans="3:4">
      <c r="C2535" s="25"/>
      <c r="D2535" s="25"/>
    </row>
    <row r="2536" spans="3:4">
      <c r="C2536" s="25"/>
      <c r="D2536" s="25"/>
    </row>
    <row r="2537" spans="3:4">
      <c r="C2537" s="25"/>
      <c r="D2537" s="25"/>
    </row>
    <row r="2538" spans="3:4">
      <c r="C2538" s="25"/>
      <c r="D2538" s="25"/>
    </row>
    <row r="2539" spans="3:4">
      <c r="C2539" s="25"/>
      <c r="D2539" s="25"/>
    </row>
    <row r="2540" spans="3:4">
      <c r="C2540" s="25"/>
      <c r="D2540" s="25"/>
    </row>
    <row r="2541" spans="3:4">
      <c r="C2541" s="25"/>
      <c r="D2541" s="25"/>
    </row>
    <row r="2542" spans="3:4">
      <c r="C2542" s="25"/>
      <c r="D2542" s="25"/>
    </row>
    <row r="2543" spans="3:4">
      <c r="C2543" s="25"/>
      <c r="D2543" s="25"/>
    </row>
    <row r="2544" spans="3:4">
      <c r="C2544" s="25"/>
      <c r="D2544" s="25"/>
    </row>
    <row r="2545" spans="3:4">
      <c r="C2545" s="25"/>
      <c r="D2545" s="25"/>
    </row>
    <row r="2546" spans="3:4">
      <c r="C2546" s="25"/>
      <c r="D2546" s="25"/>
    </row>
    <row r="2547" spans="3:4">
      <c r="C2547" s="25"/>
      <c r="D2547" s="25"/>
    </row>
    <row r="2548" spans="3:4">
      <c r="C2548" s="25"/>
      <c r="D2548" s="25"/>
    </row>
    <row r="2549" spans="3:4">
      <c r="C2549" s="25"/>
      <c r="D2549" s="25"/>
    </row>
    <row r="2550" spans="3:4">
      <c r="C2550" s="25"/>
      <c r="D2550" s="25"/>
    </row>
    <row r="2551" spans="3:4">
      <c r="C2551" s="25"/>
      <c r="D2551" s="25"/>
    </row>
    <row r="2552" spans="3:4">
      <c r="C2552" s="25"/>
      <c r="D2552" s="25"/>
    </row>
    <row r="2553" spans="3:4">
      <c r="C2553" s="25"/>
      <c r="D2553" s="25"/>
    </row>
    <row r="2554" spans="3:4">
      <c r="C2554" s="25"/>
      <c r="D2554" s="25"/>
    </row>
    <row r="2555" spans="3:4">
      <c r="C2555" s="25"/>
      <c r="D2555" s="25"/>
    </row>
    <row r="2556" spans="3:4">
      <c r="C2556" s="25"/>
      <c r="D2556" s="25"/>
    </row>
    <row r="2557" spans="3:4">
      <c r="C2557" s="25"/>
      <c r="D2557" s="25"/>
    </row>
    <row r="2558" spans="3:4">
      <c r="C2558" s="25"/>
      <c r="D2558" s="25"/>
    </row>
    <row r="2559" spans="3:4">
      <c r="C2559" s="25"/>
      <c r="D2559" s="25"/>
    </row>
    <row r="2560" spans="3:4">
      <c r="C2560" s="25"/>
      <c r="D2560" s="25"/>
    </row>
    <row r="2561" spans="3:4">
      <c r="C2561" s="25"/>
      <c r="D2561" s="25"/>
    </row>
    <row r="2562" spans="3:4">
      <c r="C2562" s="25"/>
      <c r="D2562" s="25"/>
    </row>
    <row r="2563" spans="3:4">
      <c r="C2563" s="25"/>
      <c r="D2563" s="25"/>
    </row>
    <row r="2564" spans="3:4">
      <c r="C2564" s="25"/>
      <c r="D2564" s="25"/>
    </row>
    <row r="2565" spans="3:4">
      <c r="C2565" s="25"/>
      <c r="D2565" s="25"/>
    </row>
    <row r="2566" spans="3:4">
      <c r="C2566" s="25"/>
      <c r="D2566" s="25"/>
    </row>
    <row r="2567" spans="3:4">
      <c r="C2567" s="25"/>
      <c r="D2567" s="25"/>
    </row>
    <row r="2568" spans="3:4">
      <c r="C2568" s="25"/>
      <c r="D2568" s="25"/>
    </row>
    <row r="2569" spans="3:4">
      <c r="C2569" s="25"/>
      <c r="D2569" s="25"/>
    </row>
    <row r="2570" spans="3:4">
      <c r="C2570" s="25"/>
      <c r="D2570" s="25"/>
    </row>
    <row r="2571" spans="3:4">
      <c r="C2571" s="25"/>
      <c r="D2571" s="25"/>
    </row>
    <row r="2572" spans="3:4">
      <c r="C2572" s="25"/>
      <c r="D2572" s="25"/>
    </row>
    <row r="2573" spans="3:4">
      <c r="C2573" s="25"/>
      <c r="D2573" s="25"/>
    </row>
    <row r="2574" spans="3:4">
      <c r="C2574" s="25"/>
      <c r="D2574" s="25"/>
    </row>
    <row r="2575" spans="3:4">
      <c r="C2575" s="25"/>
      <c r="D2575" s="25"/>
    </row>
    <row r="2576" spans="3:4">
      <c r="C2576" s="25"/>
      <c r="D2576" s="25"/>
    </row>
    <row r="2577" spans="3:4">
      <c r="C2577" s="25"/>
      <c r="D2577" s="25"/>
    </row>
    <row r="2578" spans="3:4">
      <c r="C2578" s="25"/>
      <c r="D2578" s="25"/>
    </row>
    <row r="2579" spans="3:4">
      <c r="C2579" s="25"/>
      <c r="D2579" s="25"/>
    </row>
    <row r="2580" spans="3:4">
      <c r="C2580" s="25"/>
      <c r="D2580" s="25"/>
    </row>
    <row r="2581" spans="3:4">
      <c r="C2581" s="25"/>
      <c r="D2581" s="25"/>
    </row>
    <row r="2582" spans="3:4">
      <c r="C2582" s="25"/>
      <c r="D2582" s="25"/>
    </row>
    <row r="2583" spans="3:4">
      <c r="C2583" s="25"/>
      <c r="D2583" s="25"/>
    </row>
    <row r="2584" spans="3:4">
      <c r="C2584" s="25"/>
      <c r="D2584" s="25"/>
    </row>
    <row r="2585" spans="3:4">
      <c r="C2585" s="25"/>
      <c r="D2585" s="25"/>
    </row>
    <row r="2586" spans="3:4">
      <c r="C2586" s="25"/>
      <c r="D2586" s="25"/>
    </row>
    <row r="2587" spans="3:4">
      <c r="C2587" s="25"/>
      <c r="D2587" s="25"/>
    </row>
    <row r="2588" spans="3:4">
      <c r="C2588" s="25"/>
      <c r="D2588" s="25"/>
    </row>
    <row r="2589" spans="3:4">
      <c r="C2589" s="25"/>
      <c r="D2589" s="25"/>
    </row>
    <row r="2590" spans="3:4">
      <c r="C2590" s="25"/>
      <c r="D2590" s="25"/>
    </row>
    <row r="2591" spans="3:4">
      <c r="C2591" s="25"/>
      <c r="D2591" s="25"/>
    </row>
    <row r="2592" spans="3:4">
      <c r="C2592" s="25"/>
      <c r="D2592" s="25"/>
    </row>
    <row r="2593" spans="3:4">
      <c r="C2593" s="25"/>
      <c r="D2593" s="25"/>
    </row>
    <row r="2594" spans="3:4">
      <c r="C2594" s="25"/>
      <c r="D2594" s="25"/>
    </row>
    <row r="2595" spans="3:4">
      <c r="C2595" s="25"/>
      <c r="D2595" s="25"/>
    </row>
    <row r="2596" spans="3:4">
      <c r="C2596" s="25"/>
      <c r="D2596" s="25"/>
    </row>
    <row r="2597" spans="3:4">
      <c r="C2597" s="25"/>
      <c r="D2597" s="25"/>
    </row>
    <row r="2598" spans="3:4">
      <c r="C2598" s="25"/>
      <c r="D2598" s="25"/>
    </row>
    <row r="2599" spans="3:4">
      <c r="C2599" s="25"/>
      <c r="D2599" s="25"/>
    </row>
    <row r="2600" spans="3:4">
      <c r="C2600" s="25"/>
      <c r="D2600" s="25"/>
    </row>
    <row r="2601" spans="3:4">
      <c r="C2601" s="25"/>
      <c r="D2601" s="25"/>
    </row>
    <row r="2602" spans="3:4">
      <c r="C2602" s="25"/>
      <c r="D2602" s="25"/>
    </row>
    <row r="2603" spans="3:4">
      <c r="C2603" s="25"/>
      <c r="D2603" s="25"/>
    </row>
    <row r="2604" spans="3:4">
      <c r="C2604" s="25"/>
      <c r="D2604" s="25"/>
    </row>
    <row r="2605" spans="3:4">
      <c r="C2605" s="25"/>
      <c r="D2605" s="25"/>
    </row>
    <row r="2606" spans="3:4">
      <c r="C2606" s="25"/>
      <c r="D2606" s="25"/>
    </row>
    <row r="2607" spans="3:4">
      <c r="C2607" s="25"/>
      <c r="D2607" s="25"/>
    </row>
    <row r="2608" spans="3:4">
      <c r="C2608" s="25"/>
      <c r="D2608" s="25"/>
    </row>
    <row r="2609" spans="3:4">
      <c r="C2609" s="25"/>
      <c r="D2609" s="25"/>
    </row>
    <row r="2610" spans="3:4">
      <c r="C2610" s="25"/>
      <c r="D2610" s="25"/>
    </row>
    <row r="2611" spans="3:4">
      <c r="C2611" s="25"/>
      <c r="D2611" s="25"/>
    </row>
    <row r="2612" spans="3:4">
      <c r="C2612" s="25"/>
      <c r="D2612" s="25"/>
    </row>
    <row r="2613" spans="3:4">
      <c r="C2613" s="25"/>
      <c r="D2613" s="25"/>
    </row>
    <row r="2614" spans="3:4">
      <c r="C2614" s="25"/>
      <c r="D2614" s="25"/>
    </row>
    <row r="2615" spans="3:4">
      <c r="C2615" s="25"/>
      <c r="D2615" s="25"/>
    </row>
    <row r="2616" spans="3:4">
      <c r="C2616" s="25"/>
      <c r="D2616" s="25"/>
    </row>
    <row r="2617" spans="3:4">
      <c r="C2617" s="25"/>
      <c r="D2617" s="25"/>
    </row>
    <row r="2618" spans="3:4">
      <c r="C2618" s="25"/>
      <c r="D2618" s="25"/>
    </row>
    <row r="2619" spans="3:4">
      <c r="C2619" s="25"/>
      <c r="D2619" s="25"/>
    </row>
    <row r="2620" spans="3:4">
      <c r="C2620" s="25"/>
      <c r="D2620" s="25"/>
    </row>
    <row r="2621" spans="3:4">
      <c r="C2621" s="25"/>
      <c r="D2621" s="25"/>
    </row>
    <row r="2622" spans="3:4">
      <c r="C2622" s="25"/>
      <c r="D2622" s="25"/>
    </row>
    <row r="2623" spans="3:4">
      <c r="C2623" s="25"/>
      <c r="D2623" s="25"/>
    </row>
    <row r="2624" spans="3:4">
      <c r="C2624" s="25"/>
      <c r="D2624" s="25"/>
    </row>
    <row r="2625" spans="3:4">
      <c r="C2625" s="25"/>
      <c r="D2625" s="25"/>
    </row>
    <row r="2626" spans="3:4">
      <c r="C2626" s="25"/>
      <c r="D2626" s="25"/>
    </row>
    <row r="2627" spans="3:4">
      <c r="C2627" s="25"/>
      <c r="D2627" s="25"/>
    </row>
    <row r="2628" spans="3:4">
      <c r="C2628" s="25"/>
      <c r="D2628" s="25"/>
    </row>
    <row r="2629" spans="3:4">
      <c r="C2629" s="25"/>
      <c r="D2629" s="25"/>
    </row>
    <row r="2630" spans="3:4">
      <c r="C2630" s="25"/>
      <c r="D2630" s="25"/>
    </row>
    <row r="2631" spans="3:4">
      <c r="C2631" s="25"/>
      <c r="D2631" s="25"/>
    </row>
    <row r="2632" spans="3:4">
      <c r="C2632" s="25"/>
      <c r="D2632" s="25"/>
    </row>
    <row r="2633" spans="3:4">
      <c r="C2633" s="25"/>
      <c r="D2633" s="25"/>
    </row>
    <row r="2634" spans="3:4">
      <c r="C2634" s="25"/>
      <c r="D2634" s="25"/>
    </row>
    <row r="2635" spans="3:4">
      <c r="C2635" s="25"/>
      <c r="D2635" s="25"/>
    </row>
    <row r="2636" spans="3:4">
      <c r="C2636" s="25"/>
      <c r="D2636" s="25"/>
    </row>
    <row r="2637" spans="3:4">
      <c r="C2637" s="25"/>
      <c r="D2637" s="25"/>
    </row>
    <row r="2638" spans="3:4">
      <c r="C2638" s="25"/>
      <c r="D2638" s="25"/>
    </row>
    <row r="2639" spans="3:4">
      <c r="C2639" s="25"/>
      <c r="D2639" s="25"/>
    </row>
    <row r="2640" spans="3:4">
      <c r="C2640" s="25"/>
      <c r="D2640" s="25"/>
    </row>
    <row r="2641" spans="3:4">
      <c r="C2641" s="25"/>
      <c r="D2641" s="25"/>
    </row>
    <row r="2642" spans="3:4">
      <c r="C2642" s="25"/>
      <c r="D2642" s="25"/>
    </row>
    <row r="2643" spans="3:4">
      <c r="C2643" s="25"/>
      <c r="D2643" s="25"/>
    </row>
    <row r="2644" spans="3:4">
      <c r="C2644" s="25"/>
      <c r="D2644" s="25"/>
    </row>
    <row r="2645" spans="3:4">
      <c r="C2645" s="25"/>
      <c r="D2645" s="25"/>
    </row>
    <row r="2646" spans="3:4">
      <c r="C2646" s="25"/>
      <c r="D2646" s="25"/>
    </row>
    <row r="2647" spans="3:4">
      <c r="C2647" s="25"/>
      <c r="D2647" s="25"/>
    </row>
    <row r="2648" spans="3:4">
      <c r="C2648" s="25"/>
      <c r="D2648" s="25"/>
    </row>
    <row r="2649" spans="3:4">
      <c r="C2649" s="25"/>
      <c r="D2649" s="25"/>
    </row>
    <row r="2650" spans="3:4">
      <c r="C2650" s="25"/>
      <c r="D2650" s="25"/>
    </row>
    <row r="2651" spans="3:4">
      <c r="C2651" s="25"/>
      <c r="D2651" s="25"/>
    </row>
    <row r="2652" spans="3:4">
      <c r="C2652" s="25"/>
      <c r="D2652" s="25"/>
    </row>
    <row r="2653" spans="3:4">
      <c r="C2653" s="25"/>
      <c r="D2653" s="25"/>
    </row>
    <row r="2654" spans="3:4">
      <c r="C2654" s="25"/>
      <c r="D2654" s="25"/>
    </row>
    <row r="2655" spans="3:4">
      <c r="C2655" s="25"/>
      <c r="D2655" s="25"/>
    </row>
    <row r="2656" spans="3:4">
      <c r="C2656" s="25"/>
      <c r="D2656" s="25"/>
    </row>
    <row r="2657" spans="3:4">
      <c r="C2657" s="25"/>
      <c r="D2657" s="25"/>
    </row>
    <row r="2658" spans="3:4">
      <c r="C2658" s="25"/>
      <c r="D2658" s="25"/>
    </row>
    <row r="2659" spans="3:4">
      <c r="C2659" s="25"/>
      <c r="D2659" s="25"/>
    </row>
    <row r="2660" spans="3:4">
      <c r="C2660" s="25"/>
      <c r="D2660" s="25"/>
    </row>
    <row r="2661" spans="3:4">
      <c r="C2661" s="25"/>
      <c r="D2661" s="25"/>
    </row>
    <row r="2662" spans="3:4">
      <c r="C2662" s="25"/>
      <c r="D2662" s="25"/>
    </row>
    <row r="2663" spans="3:4">
      <c r="C2663" s="25"/>
      <c r="D2663" s="25"/>
    </row>
    <row r="2664" spans="3:4">
      <c r="C2664" s="25"/>
      <c r="D2664" s="25"/>
    </row>
    <row r="2665" spans="3:4">
      <c r="C2665" s="25"/>
      <c r="D2665" s="25"/>
    </row>
    <row r="2666" spans="3:4">
      <c r="C2666" s="25"/>
      <c r="D2666" s="25"/>
    </row>
    <row r="2667" spans="3:4">
      <c r="C2667" s="25"/>
      <c r="D2667" s="25"/>
    </row>
    <row r="2668" spans="3:4">
      <c r="C2668" s="25"/>
      <c r="D2668" s="25"/>
    </row>
    <row r="2669" spans="3:4">
      <c r="C2669" s="25"/>
      <c r="D2669" s="25"/>
    </row>
    <row r="2670" spans="3:4">
      <c r="C2670" s="25"/>
      <c r="D2670" s="25"/>
    </row>
    <row r="2671" spans="3:4">
      <c r="C2671" s="25"/>
      <c r="D2671" s="25"/>
    </row>
    <row r="2672" spans="3:4">
      <c r="C2672" s="25"/>
      <c r="D2672" s="25"/>
    </row>
    <row r="2673" spans="3:4">
      <c r="C2673" s="25"/>
      <c r="D2673" s="25"/>
    </row>
    <row r="2674" spans="3:4">
      <c r="C2674" s="25"/>
      <c r="D2674" s="25"/>
    </row>
    <row r="2675" spans="3:4">
      <c r="C2675" s="25"/>
      <c r="D2675" s="25"/>
    </row>
    <row r="2676" spans="3:4">
      <c r="C2676" s="25"/>
      <c r="D2676" s="25"/>
    </row>
    <row r="2677" spans="3:4">
      <c r="C2677" s="25"/>
      <c r="D2677" s="25"/>
    </row>
    <row r="2678" spans="3:4">
      <c r="C2678" s="25"/>
      <c r="D2678" s="25"/>
    </row>
    <row r="2679" spans="3:4">
      <c r="C2679" s="25"/>
      <c r="D2679" s="25"/>
    </row>
    <row r="2680" spans="3:4">
      <c r="C2680" s="25"/>
      <c r="D2680" s="25"/>
    </row>
    <row r="2681" spans="3:4">
      <c r="C2681" s="25"/>
      <c r="D2681" s="25"/>
    </row>
    <row r="2682" spans="3:4">
      <c r="C2682" s="25"/>
      <c r="D2682" s="25"/>
    </row>
    <row r="2683" spans="3:4">
      <c r="C2683" s="25"/>
      <c r="D2683" s="25"/>
    </row>
    <row r="2684" spans="3:4">
      <c r="C2684" s="25"/>
      <c r="D2684" s="25"/>
    </row>
    <row r="2685" spans="3:4">
      <c r="C2685" s="25"/>
      <c r="D2685" s="25"/>
    </row>
    <row r="2686" spans="3:4">
      <c r="C2686" s="25"/>
      <c r="D2686" s="25"/>
    </row>
    <row r="2687" spans="3:4">
      <c r="C2687" s="25"/>
      <c r="D2687" s="25"/>
    </row>
    <row r="2688" spans="3:4">
      <c r="C2688" s="25"/>
      <c r="D2688" s="25"/>
    </row>
    <row r="2689" spans="3:4">
      <c r="C2689" s="25"/>
      <c r="D2689" s="25"/>
    </row>
    <row r="2690" spans="3:4">
      <c r="C2690" s="25"/>
      <c r="D2690" s="25"/>
    </row>
    <row r="2691" spans="3:4">
      <c r="C2691" s="25"/>
      <c r="D2691" s="25"/>
    </row>
    <row r="2692" spans="3:4">
      <c r="C2692" s="25"/>
      <c r="D2692" s="25"/>
    </row>
    <row r="2693" spans="3:4">
      <c r="C2693" s="25"/>
      <c r="D2693" s="25"/>
    </row>
    <row r="2694" spans="3:4">
      <c r="C2694" s="25"/>
      <c r="D2694" s="25"/>
    </row>
    <row r="2695" spans="3:4">
      <c r="C2695" s="25"/>
      <c r="D2695" s="25"/>
    </row>
    <row r="2696" spans="3:4">
      <c r="C2696" s="25"/>
      <c r="D2696" s="25"/>
    </row>
    <row r="2697" spans="3:4">
      <c r="C2697" s="25"/>
      <c r="D2697" s="25"/>
    </row>
    <row r="2698" spans="3:4">
      <c r="C2698" s="25"/>
      <c r="D2698" s="25"/>
    </row>
    <row r="2699" spans="3:4">
      <c r="C2699" s="25"/>
      <c r="D2699" s="25"/>
    </row>
    <row r="2700" spans="3:4">
      <c r="C2700" s="25"/>
      <c r="D2700" s="25"/>
    </row>
    <row r="2701" spans="3:4">
      <c r="C2701" s="25"/>
      <c r="D2701" s="25"/>
    </row>
    <row r="2702" spans="3:4">
      <c r="C2702" s="25"/>
      <c r="D2702" s="25"/>
    </row>
    <row r="2703" spans="3:4">
      <c r="C2703" s="25"/>
      <c r="D2703" s="25"/>
    </row>
    <row r="2704" spans="3:4">
      <c r="C2704" s="25"/>
      <c r="D2704" s="25"/>
    </row>
    <row r="2705" spans="3:4">
      <c r="C2705" s="25"/>
      <c r="D2705" s="25"/>
    </row>
    <row r="2706" spans="3:4">
      <c r="C2706" s="25"/>
      <c r="D2706" s="25"/>
    </row>
    <row r="2707" spans="3:4">
      <c r="C2707" s="25"/>
      <c r="D2707" s="25"/>
    </row>
    <row r="2708" spans="3:4">
      <c r="C2708" s="25"/>
      <c r="D2708" s="25"/>
    </row>
    <row r="2709" spans="3:4">
      <c r="C2709" s="25"/>
      <c r="D2709" s="25"/>
    </row>
    <row r="2710" spans="3:4">
      <c r="C2710" s="25"/>
      <c r="D2710" s="25"/>
    </row>
    <row r="2711" spans="3:4">
      <c r="C2711" s="25"/>
      <c r="D2711" s="25"/>
    </row>
    <row r="2712" spans="3:4">
      <c r="C2712" s="25"/>
      <c r="D2712" s="25"/>
    </row>
    <row r="2713" spans="3:4">
      <c r="C2713" s="25"/>
      <c r="D2713" s="25"/>
    </row>
    <row r="2714" spans="3:4">
      <c r="C2714" s="25"/>
      <c r="D2714" s="25"/>
    </row>
    <row r="2715" spans="3:4">
      <c r="C2715" s="25"/>
      <c r="D2715" s="25"/>
    </row>
    <row r="2716" spans="3:4">
      <c r="C2716" s="25"/>
      <c r="D2716" s="25"/>
    </row>
    <row r="2717" spans="3:4">
      <c r="C2717" s="25"/>
      <c r="D2717" s="25"/>
    </row>
    <row r="2718" spans="3:4">
      <c r="C2718" s="25"/>
      <c r="D2718" s="25"/>
    </row>
    <row r="2719" spans="3:4">
      <c r="C2719" s="25"/>
      <c r="D2719" s="25"/>
    </row>
    <row r="2720" spans="3:4">
      <c r="C2720" s="25"/>
      <c r="D2720" s="25"/>
    </row>
    <row r="2721" spans="3:4">
      <c r="C2721" s="25"/>
      <c r="D2721" s="25"/>
    </row>
    <row r="2722" spans="3:4">
      <c r="C2722" s="25"/>
      <c r="D2722" s="25"/>
    </row>
    <row r="2723" spans="3:4">
      <c r="C2723" s="25"/>
      <c r="D2723" s="25"/>
    </row>
    <row r="2724" spans="3:4">
      <c r="C2724" s="25"/>
      <c r="D2724" s="25"/>
    </row>
    <row r="2725" spans="3:4">
      <c r="C2725" s="25"/>
      <c r="D2725" s="25"/>
    </row>
    <row r="2726" spans="3:4">
      <c r="C2726" s="25"/>
      <c r="D2726" s="25"/>
    </row>
    <row r="2727" spans="3:4">
      <c r="C2727" s="25"/>
      <c r="D2727" s="25"/>
    </row>
    <row r="2728" spans="3:4">
      <c r="C2728" s="25"/>
      <c r="D2728" s="25"/>
    </row>
    <row r="2729" spans="3:4">
      <c r="C2729" s="25"/>
      <c r="D2729" s="25"/>
    </row>
    <row r="2730" spans="3:4">
      <c r="C2730" s="25"/>
      <c r="D2730" s="25"/>
    </row>
    <row r="2731" spans="3:4">
      <c r="C2731" s="25"/>
      <c r="D2731" s="25"/>
    </row>
    <row r="2732" spans="3:4">
      <c r="C2732" s="25"/>
      <c r="D2732" s="25"/>
    </row>
    <row r="2733" spans="3:4">
      <c r="C2733" s="25"/>
      <c r="D2733" s="25"/>
    </row>
    <row r="2734" spans="3:4">
      <c r="C2734" s="25"/>
      <c r="D2734" s="25"/>
    </row>
    <row r="2735" spans="3:4">
      <c r="C2735" s="25"/>
      <c r="D2735" s="25"/>
    </row>
    <row r="2736" spans="3:4">
      <c r="C2736" s="25"/>
      <c r="D2736" s="25"/>
    </row>
    <row r="2737" spans="3:4">
      <c r="C2737" s="25"/>
      <c r="D2737" s="25"/>
    </row>
    <row r="2738" spans="3:4">
      <c r="C2738" s="25"/>
      <c r="D2738" s="25"/>
    </row>
    <row r="2739" spans="3:4">
      <c r="C2739" s="25"/>
      <c r="D2739" s="25"/>
    </row>
    <row r="2740" spans="3:4">
      <c r="C2740" s="25"/>
      <c r="D2740" s="25"/>
    </row>
    <row r="2741" spans="3:4">
      <c r="C2741" s="25"/>
      <c r="D2741" s="25"/>
    </row>
    <row r="2742" spans="3:4">
      <c r="C2742" s="25"/>
      <c r="D2742" s="25"/>
    </row>
    <row r="2743" spans="3:4">
      <c r="C2743" s="25"/>
      <c r="D2743" s="25"/>
    </row>
    <row r="2744" spans="3:4">
      <c r="C2744" s="25"/>
      <c r="D2744" s="25"/>
    </row>
    <row r="2745" spans="3:4">
      <c r="C2745" s="25"/>
      <c r="D2745" s="25"/>
    </row>
    <row r="2746" spans="3:4">
      <c r="C2746" s="25"/>
      <c r="D2746" s="25"/>
    </row>
    <row r="2747" spans="3:4">
      <c r="C2747" s="25"/>
      <c r="D2747" s="25"/>
    </row>
    <row r="2748" spans="3:4">
      <c r="C2748" s="25"/>
      <c r="D2748" s="25"/>
    </row>
    <row r="2749" spans="3:4">
      <c r="C2749" s="25"/>
      <c r="D2749" s="25"/>
    </row>
    <row r="2750" spans="3:4">
      <c r="C2750" s="25"/>
      <c r="D2750" s="25"/>
    </row>
    <row r="2751" spans="3:4">
      <c r="C2751" s="25"/>
      <c r="D2751" s="25"/>
    </row>
    <row r="2752" spans="3:4">
      <c r="C2752" s="25"/>
      <c r="D2752" s="25"/>
    </row>
    <row r="2753" spans="3:4">
      <c r="C2753" s="25"/>
      <c r="D2753" s="25"/>
    </row>
    <row r="2754" spans="3:4">
      <c r="C2754" s="25"/>
      <c r="D2754" s="25"/>
    </row>
    <row r="2755" spans="3:4">
      <c r="C2755" s="25"/>
      <c r="D2755" s="25"/>
    </row>
    <row r="2756" spans="3:4">
      <c r="C2756" s="25"/>
      <c r="D2756" s="25"/>
    </row>
    <row r="2757" spans="3:4">
      <c r="C2757" s="25"/>
      <c r="D2757" s="25"/>
    </row>
    <row r="2758" spans="3:4">
      <c r="C2758" s="25"/>
      <c r="D2758" s="25"/>
    </row>
    <row r="2759" spans="3:4">
      <c r="C2759" s="25"/>
      <c r="D2759" s="25"/>
    </row>
    <row r="2760" spans="3:4">
      <c r="C2760" s="25"/>
      <c r="D2760" s="25"/>
    </row>
    <row r="2761" spans="3:4">
      <c r="C2761" s="25"/>
      <c r="D2761" s="25"/>
    </row>
    <row r="2762" spans="3:4">
      <c r="C2762" s="25"/>
      <c r="D2762" s="25"/>
    </row>
    <row r="2763" spans="3:4">
      <c r="C2763" s="25"/>
      <c r="D2763" s="25"/>
    </row>
    <row r="2764" spans="3:4">
      <c r="C2764" s="25"/>
      <c r="D2764" s="25"/>
    </row>
    <row r="2765" spans="3:4">
      <c r="C2765" s="25"/>
      <c r="D2765" s="25"/>
    </row>
    <row r="2766" spans="3:4">
      <c r="C2766" s="25"/>
      <c r="D2766" s="25"/>
    </row>
    <row r="2767" spans="3:4">
      <c r="C2767" s="25"/>
      <c r="D2767" s="25"/>
    </row>
    <row r="2768" spans="3:4">
      <c r="C2768" s="25"/>
      <c r="D2768" s="25"/>
    </row>
    <row r="2769" spans="3:4">
      <c r="C2769" s="25"/>
      <c r="D2769" s="25"/>
    </row>
    <row r="2770" spans="3:4">
      <c r="C2770" s="25"/>
      <c r="D2770" s="25"/>
    </row>
    <row r="2771" spans="3:4">
      <c r="C2771" s="25"/>
      <c r="D2771" s="25"/>
    </row>
    <row r="2772" spans="3:4">
      <c r="C2772" s="25"/>
      <c r="D2772" s="25"/>
    </row>
    <row r="2773" spans="3:4">
      <c r="C2773" s="25"/>
      <c r="D2773" s="25"/>
    </row>
    <row r="2774" spans="3:4">
      <c r="C2774" s="25"/>
      <c r="D2774" s="25"/>
    </row>
    <row r="2775" spans="3:4">
      <c r="C2775" s="25"/>
      <c r="D2775" s="25"/>
    </row>
    <row r="2776" spans="3:4">
      <c r="C2776" s="25"/>
      <c r="D2776" s="25"/>
    </row>
    <row r="2777" spans="3:4">
      <c r="C2777" s="25"/>
      <c r="D2777" s="25"/>
    </row>
    <row r="2778" spans="3:4">
      <c r="C2778" s="25"/>
      <c r="D2778" s="25"/>
    </row>
    <row r="2779" spans="3:4">
      <c r="C2779" s="25"/>
      <c r="D2779" s="25"/>
    </row>
    <row r="2780" spans="3:4">
      <c r="C2780" s="25"/>
      <c r="D2780" s="25"/>
    </row>
    <row r="2781" spans="3:4">
      <c r="C2781" s="25"/>
      <c r="D2781" s="25"/>
    </row>
    <row r="2782" spans="3:4">
      <c r="C2782" s="25"/>
      <c r="D2782" s="25"/>
    </row>
    <row r="2783" spans="3:4">
      <c r="C2783" s="25"/>
      <c r="D2783" s="25"/>
    </row>
    <row r="2784" spans="3:4">
      <c r="C2784" s="25"/>
      <c r="D2784" s="25"/>
    </row>
    <row r="2785" spans="3:4">
      <c r="C2785" s="25"/>
      <c r="D2785" s="25"/>
    </row>
    <row r="2786" spans="3:4">
      <c r="C2786" s="25"/>
      <c r="D2786" s="25"/>
    </row>
    <row r="2787" spans="3:4">
      <c r="C2787" s="25"/>
      <c r="D2787" s="25"/>
    </row>
    <row r="2788" spans="3:4">
      <c r="C2788" s="25"/>
      <c r="D2788" s="25"/>
    </row>
    <row r="2789" spans="3:4">
      <c r="C2789" s="25"/>
      <c r="D2789" s="25"/>
    </row>
    <row r="2790" spans="3:4">
      <c r="C2790" s="25"/>
      <c r="D2790" s="25"/>
    </row>
    <row r="2791" spans="3:4">
      <c r="C2791" s="25"/>
      <c r="D2791" s="25"/>
    </row>
    <row r="2792" spans="3:4">
      <c r="C2792" s="25"/>
      <c r="D2792" s="25"/>
    </row>
    <row r="2793" spans="3:4">
      <c r="C2793" s="25"/>
      <c r="D2793" s="25"/>
    </row>
    <row r="2794" spans="3:4">
      <c r="C2794" s="25"/>
      <c r="D2794" s="25"/>
    </row>
    <row r="2795" spans="3:4">
      <c r="C2795" s="25"/>
      <c r="D2795" s="25"/>
    </row>
    <row r="2796" spans="3:4">
      <c r="C2796" s="25"/>
      <c r="D2796" s="25"/>
    </row>
    <row r="2797" spans="3:4">
      <c r="C2797" s="25"/>
      <c r="D2797" s="25"/>
    </row>
    <row r="2798" spans="3:4">
      <c r="C2798" s="25"/>
      <c r="D2798" s="25"/>
    </row>
    <row r="2799" spans="3:4">
      <c r="C2799" s="25"/>
      <c r="D2799" s="25"/>
    </row>
    <row r="2800" spans="3:4">
      <c r="C2800" s="25"/>
      <c r="D2800" s="25"/>
    </row>
    <row r="2801" spans="3:4">
      <c r="C2801" s="25"/>
      <c r="D2801" s="25"/>
    </row>
    <row r="2802" spans="3:4">
      <c r="C2802" s="25"/>
      <c r="D2802" s="25"/>
    </row>
    <row r="2803" spans="3:4">
      <c r="C2803" s="25"/>
      <c r="D2803" s="25"/>
    </row>
    <row r="2804" spans="3:4">
      <c r="C2804" s="25"/>
      <c r="D2804" s="25"/>
    </row>
    <row r="2805" spans="3:4">
      <c r="C2805" s="25"/>
      <c r="D2805" s="25"/>
    </row>
    <row r="2806" spans="3:4">
      <c r="C2806" s="25"/>
      <c r="D2806" s="25"/>
    </row>
    <row r="2807" spans="3:4">
      <c r="C2807" s="25"/>
      <c r="D2807" s="25"/>
    </row>
    <row r="2808" spans="3:4">
      <c r="C2808" s="25"/>
      <c r="D2808" s="25"/>
    </row>
    <row r="2809" spans="3:4">
      <c r="C2809" s="25"/>
      <c r="D2809" s="25"/>
    </row>
    <row r="2810" spans="3:4">
      <c r="C2810" s="25"/>
      <c r="D2810" s="25"/>
    </row>
    <row r="2811" spans="3:4">
      <c r="C2811" s="25"/>
      <c r="D2811" s="25"/>
    </row>
    <row r="2812" spans="3:4">
      <c r="C2812" s="25"/>
      <c r="D2812" s="25"/>
    </row>
    <row r="2813" spans="3:4">
      <c r="C2813" s="25"/>
      <c r="D2813" s="25"/>
    </row>
    <row r="2814" spans="3:4">
      <c r="C2814" s="25"/>
      <c r="D2814" s="25"/>
    </row>
    <row r="2815" spans="3:4">
      <c r="C2815" s="25"/>
      <c r="D2815" s="25"/>
    </row>
    <row r="2816" spans="3:4">
      <c r="C2816" s="25"/>
      <c r="D2816" s="25"/>
    </row>
    <row r="2817" spans="3:4">
      <c r="C2817" s="25"/>
      <c r="D2817" s="25"/>
    </row>
    <row r="2818" spans="3:4">
      <c r="C2818" s="25"/>
      <c r="D2818" s="25"/>
    </row>
    <row r="2819" spans="3:4">
      <c r="C2819" s="25"/>
      <c r="D2819" s="25"/>
    </row>
    <row r="2820" spans="3:4">
      <c r="C2820" s="25"/>
      <c r="D2820" s="25"/>
    </row>
    <row r="2821" spans="3:4">
      <c r="C2821" s="25"/>
      <c r="D2821" s="25"/>
    </row>
    <row r="2822" spans="3:4">
      <c r="C2822" s="25"/>
      <c r="D2822" s="25"/>
    </row>
    <row r="2823" spans="3:4">
      <c r="C2823" s="25"/>
      <c r="D2823" s="25"/>
    </row>
    <row r="2824" spans="3:4">
      <c r="C2824" s="25"/>
      <c r="D2824" s="25"/>
    </row>
    <row r="2825" spans="3:4">
      <c r="C2825" s="25"/>
      <c r="D2825" s="25"/>
    </row>
    <row r="2826" spans="3:4">
      <c r="C2826" s="25"/>
      <c r="D2826" s="25"/>
    </row>
    <row r="2827" spans="3:4">
      <c r="C2827" s="25"/>
      <c r="D2827" s="25"/>
    </row>
    <row r="2828" spans="3:4">
      <c r="C2828" s="25"/>
      <c r="D2828" s="25"/>
    </row>
    <row r="2829" spans="3:4">
      <c r="C2829" s="25"/>
      <c r="D2829" s="25"/>
    </row>
    <row r="2830" spans="3:4">
      <c r="C2830" s="25"/>
      <c r="D2830" s="25"/>
    </row>
    <row r="2831" spans="3:4">
      <c r="C2831" s="25"/>
      <c r="D2831" s="25"/>
    </row>
    <row r="2832" spans="3:4">
      <c r="C2832" s="25"/>
      <c r="D2832" s="25"/>
    </row>
    <row r="2833" spans="3:4">
      <c r="C2833" s="25"/>
      <c r="D2833" s="25"/>
    </row>
    <row r="2834" spans="3:4">
      <c r="C2834" s="25"/>
      <c r="D2834" s="25"/>
    </row>
    <row r="2835" spans="3:4">
      <c r="C2835" s="25"/>
      <c r="D2835" s="25"/>
    </row>
    <row r="2836" spans="3:4">
      <c r="C2836" s="25"/>
      <c r="D2836" s="25"/>
    </row>
    <row r="2837" spans="3:4">
      <c r="C2837" s="25"/>
      <c r="D2837" s="25"/>
    </row>
    <row r="2838" spans="3:4">
      <c r="C2838" s="25"/>
      <c r="D2838" s="25"/>
    </row>
    <row r="2839" spans="3:4">
      <c r="C2839" s="25"/>
      <c r="D2839" s="25"/>
    </row>
    <row r="2840" spans="3:4">
      <c r="C2840" s="25"/>
      <c r="D2840" s="25"/>
    </row>
    <row r="2841" spans="3:4">
      <c r="C2841" s="25"/>
      <c r="D2841" s="25"/>
    </row>
    <row r="2842" spans="3:4">
      <c r="C2842" s="25"/>
      <c r="D2842" s="25"/>
    </row>
    <row r="2843" spans="3:4">
      <c r="C2843" s="25"/>
      <c r="D2843" s="25"/>
    </row>
    <row r="2844" spans="3:4">
      <c r="C2844" s="25"/>
      <c r="D2844" s="25"/>
    </row>
    <row r="2845" spans="3:4">
      <c r="C2845" s="25"/>
      <c r="D2845" s="25"/>
    </row>
    <row r="2846" spans="3:4">
      <c r="C2846" s="25"/>
      <c r="D2846" s="25"/>
    </row>
    <row r="2847" spans="3:4">
      <c r="C2847" s="25"/>
      <c r="D2847" s="25"/>
    </row>
    <row r="2848" spans="3:4">
      <c r="C2848" s="25"/>
      <c r="D2848" s="25"/>
    </row>
    <row r="2849" spans="3:4">
      <c r="C2849" s="25"/>
      <c r="D2849" s="25"/>
    </row>
    <row r="2850" spans="3:4">
      <c r="C2850" s="25"/>
      <c r="D2850" s="25"/>
    </row>
    <row r="2851" spans="3:4">
      <c r="C2851" s="25"/>
      <c r="D2851" s="25"/>
    </row>
    <row r="2852" spans="3:4">
      <c r="C2852" s="25"/>
      <c r="D2852" s="25"/>
    </row>
    <row r="2853" spans="3:4">
      <c r="C2853" s="25"/>
      <c r="D2853" s="25"/>
    </row>
    <row r="2854" spans="3:4">
      <c r="C2854" s="25"/>
      <c r="D2854" s="25"/>
    </row>
    <row r="2855" spans="3:4">
      <c r="C2855" s="25"/>
      <c r="D2855" s="25"/>
    </row>
    <row r="2856" spans="3:4">
      <c r="C2856" s="25"/>
      <c r="D2856" s="25"/>
    </row>
    <row r="2857" spans="3:4">
      <c r="C2857" s="25"/>
      <c r="D2857" s="25"/>
    </row>
    <row r="2858" spans="3:4">
      <c r="C2858" s="25"/>
      <c r="D2858" s="25"/>
    </row>
    <row r="2859" spans="3:4">
      <c r="C2859" s="25"/>
      <c r="D2859" s="25"/>
    </row>
    <row r="2860" spans="3:4">
      <c r="C2860" s="25"/>
      <c r="D2860" s="25"/>
    </row>
    <row r="2861" spans="3:4">
      <c r="C2861" s="25"/>
      <c r="D2861" s="25"/>
    </row>
    <row r="2862" spans="3:4">
      <c r="C2862" s="25"/>
      <c r="D2862" s="25"/>
    </row>
    <row r="2863" spans="3:4">
      <c r="C2863" s="25"/>
      <c r="D2863" s="25"/>
    </row>
    <row r="2864" spans="3:4">
      <c r="C2864" s="25"/>
      <c r="D2864" s="25"/>
    </row>
    <row r="2865" spans="3:4">
      <c r="C2865" s="25"/>
      <c r="D2865" s="25"/>
    </row>
    <row r="2866" spans="3:4">
      <c r="C2866" s="25"/>
      <c r="D2866" s="25"/>
    </row>
    <row r="2867" spans="3:4">
      <c r="C2867" s="25"/>
      <c r="D2867" s="25"/>
    </row>
    <row r="2868" spans="3:4">
      <c r="C2868" s="25"/>
      <c r="D2868" s="25"/>
    </row>
    <row r="2869" spans="3:4">
      <c r="C2869" s="25"/>
      <c r="D2869" s="25"/>
    </row>
    <row r="2870" spans="3:4">
      <c r="C2870" s="25"/>
      <c r="D2870" s="25"/>
    </row>
    <row r="2871" spans="3:4">
      <c r="C2871" s="25"/>
      <c r="D2871" s="25"/>
    </row>
    <row r="2872" spans="3:4">
      <c r="C2872" s="25"/>
      <c r="D2872" s="25"/>
    </row>
    <row r="2873" spans="3:4">
      <c r="C2873" s="25"/>
      <c r="D2873" s="25"/>
    </row>
    <row r="2874" spans="3:4">
      <c r="C2874" s="25"/>
      <c r="D2874" s="25"/>
    </row>
    <row r="2875" spans="3:4">
      <c r="C2875" s="25"/>
      <c r="D2875" s="25"/>
    </row>
    <row r="2876" spans="3:4">
      <c r="C2876" s="25"/>
      <c r="D2876" s="25"/>
    </row>
    <row r="2877" spans="3:4">
      <c r="C2877" s="25"/>
      <c r="D2877" s="25"/>
    </row>
    <row r="2878" spans="3:4">
      <c r="C2878" s="25"/>
      <c r="D2878" s="25"/>
    </row>
    <row r="2879" spans="3:4">
      <c r="C2879" s="25"/>
      <c r="D2879" s="25"/>
    </row>
    <row r="2880" spans="3:4">
      <c r="C2880" s="25"/>
      <c r="D2880" s="25"/>
    </row>
    <row r="2881" spans="3:4">
      <c r="C2881" s="25"/>
      <c r="D2881" s="25"/>
    </row>
    <row r="2882" spans="3:4">
      <c r="C2882" s="25"/>
      <c r="D2882" s="25"/>
    </row>
    <row r="2883" spans="3:4">
      <c r="C2883" s="25"/>
      <c r="D2883" s="25"/>
    </row>
    <row r="2884" spans="3:4">
      <c r="C2884" s="25"/>
      <c r="D2884" s="25"/>
    </row>
    <row r="2885" spans="3:4">
      <c r="C2885" s="25"/>
      <c r="D2885" s="25"/>
    </row>
    <row r="2886" spans="3:4">
      <c r="C2886" s="25"/>
      <c r="D2886" s="25"/>
    </row>
    <row r="2887" spans="3:4">
      <c r="C2887" s="25"/>
      <c r="D2887" s="25"/>
    </row>
    <row r="2888" spans="3:4">
      <c r="C2888" s="25"/>
      <c r="D2888" s="25"/>
    </row>
    <row r="2889" spans="3:4">
      <c r="C2889" s="25"/>
      <c r="D2889" s="25"/>
    </row>
    <row r="2890" spans="3:4">
      <c r="C2890" s="25"/>
      <c r="D2890" s="25"/>
    </row>
    <row r="2891" spans="3:4">
      <c r="C2891" s="25"/>
      <c r="D2891" s="25"/>
    </row>
    <row r="2892" spans="3:4">
      <c r="C2892" s="25"/>
      <c r="D2892" s="25"/>
    </row>
    <row r="2893" spans="3:4">
      <c r="C2893" s="25"/>
      <c r="D2893" s="25"/>
    </row>
    <row r="2894" spans="3:4">
      <c r="C2894" s="25"/>
      <c r="D2894" s="25"/>
    </row>
    <row r="2895" spans="3:4">
      <c r="C2895" s="25"/>
      <c r="D2895" s="25"/>
    </row>
    <row r="2896" spans="3:4">
      <c r="C2896" s="25"/>
      <c r="D2896" s="25"/>
    </row>
    <row r="2897" spans="3:4">
      <c r="C2897" s="25"/>
      <c r="D2897" s="25"/>
    </row>
    <row r="2898" spans="3:4">
      <c r="C2898" s="25"/>
      <c r="D2898" s="25"/>
    </row>
    <row r="2899" spans="3:4">
      <c r="C2899" s="25"/>
      <c r="D2899" s="25"/>
    </row>
    <row r="2900" spans="3:4">
      <c r="C2900" s="25"/>
      <c r="D2900" s="25"/>
    </row>
    <row r="2901" spans="3:4">
      <c r="C2901" s="25"/>
      <c r="D2901" s="25"/>
    </row>
    <row r="2902" spans="3:4">
      <c r="C2902" s="25"/>
      <c r="D2902" s="25"/>
    </row>
    <row r="2903" spans="3:4">
      <c r="C2903" s="25"/>
      <c r="D2903" s="25"/>
    </row>
    <row r="2904" spans="3:4">
      <c r="C2904" s="25"/>
      <c r="D2904" s="25"/>
    </row>
    <row r="2905" spans="3:4">
      <c r="C2905" s="25"/>
      <c r="D2905" s="25"/>
    </row>
    <row r="2906" spans="3:4">
      <c r="C2906" s="25"/>
      <c r="D2906" s="25"/>
    </row>
    <row r="2907" spans="3:4">
      <c r="C2907" s="25"/>
      <c r="D2907" s="25"/>
    </row>
    <row r="2908" spans="3:4">
      <c r="C2908" s="25"/>
      <c r="D2908" s="25"/>
    </row>
    <row r="2909" spans="3:4">
      <c r="C2909" s="25"/>
      <c r="D2909" s="25"/>
    </row>
    <row r="2910" spans="3:4">
      <c r="C2910" s="25"/>
      <c r="D2910" s="25"/>
    </row>
    <row r="2911" spans="3:4">
      <c r="C2911" s="25"/>
      <c r="D2911" s="25"/>
    </row>
    <row r="2912" spans="3:4">
      <c r="C2912" s="25"/>
      <c r="D2912" s="25"/>
    </row>
    <row r="2913" spans="3:4">
      <c r="C2913" s="25"/>
      <c r="D2913" s="25"/>
    </row>
    <row r="2914" spans="3:4">
      <c r="C2914" s="25"/>
      <c r="D2914" s="25"/>
    </row>
    <row r="2915" spans="3:4">
      <c r="C2915" s="25"/>
      <c r="D2915" s="25"/>
    </row>
    <row r="2916" spans="3:4">
      <c r="C2916" s="25"/>
      <c r="D2916" s="25"/>
    </row>
    <row r="2917" spans="3:4">
      <c r="C2917" s="25"/>
      <c r="D2917" s="25"/>
    </row>
    <row r="2918" spans="3:4">
      <c r="C2918" s="25"/>
      <c r="D2918" s="25"/>
    </row>
    <row r="2919" spans="3:4">
      <c r="C2919" s="25"/>
      <c r="D2919" s="25"/>
    </row>
    <row r="2920" spans="3:4">
      <c r="C2920" s="25"/>
      <c r="D2920" s="25"/>
    </row>
    <row r="2921" spans="3:4">
      <c r="C2921" s="25"/>
      <c r="D2921" s="25"/>
    </row>
    <row r="2922" spans="3:4">
      <c r="C2922" s="25"/>
      <c r="D2922" s="25"/>
    </row>
    <row r="2923" spans="3:4">
      <c r="C2923" s="25"/>
      <c r="D2923" s="25"/>
    </row>
    <row r="2924" spans="3:4">
      <c r="C2924" s="25"/>
      <c r="D2924" s="25"/>
    </row>
    <row r="2925" spans="3:4">
      <c r="C2925" s="25"/>
      <c r="D2925" s="25"/>
    </row>
    <row r="2926" spans="3:4">
      <c r="C2926" s="25"/>
      <c r="D2926" s="25"/>
    </row>
    <row r="2927" spans="3:4">
      <c r="C2927" s="25"/>
      <c r="D2927" s="25"/>
    </row>
    <row r="2928" spans="3:4">
      <c r="C2928" s="25"/>
      <c r="D2928" s="25"/>
    </row>
    <row r="2929" spans="3:4">
      <c r="C2929" s="25"/>
      <c r="D2929" s="25"/>
    </row>
    <row r="2930" spans="3:4">
      <c r="C2930" s="25"/>
      <c r="D2930" s="25"/>
    </row>
    <row r="2931" spans="3:4">
      <c r="C2931" s="25"/>
      <c r="D2931" s="25"/>
    </row>
    <row r="2932" spans="3:4">
      <c r="C2932" s="25"/>
      <c r="D2932" s="25"/>
    </row>
    <row r="2933" spans="3:4">
      <c r="C2933" s="25"/>
      <c r="D2933" s="25"/>
    </row>
    <row r="2934" spans="3:4">
      <c r="C2934" s="25"/>
      <c r="D2934" s="25"/>
    </row>
    <row r="2935" spans="3:4">
      <c r="C2935" s="25"/>
      <c r="D2935" s="25"/>
    </row>
    <row r="2936" spans="3:4">
      <c r="C2936" s="25"/>
      <c r="D2936" s="25"/>
    </row>
    <row r="2937" spans="3:4">
      <c r="C2937" s="25"/>
      <c r="D2937" s="25"/>
    </row>
    <row r="2938" spans="3:4">
      <c r="C2938" s="25"/>
      <c r="D2938" s="25"/>
    </row>
    <row r="2939" spans="3:4">
      <c r="C2939" s="25"/>
      <c r="D2939" s="25"/>
    </row>
    <row r="2940" spans="3:4">
      <c r="C2940" s="25"/>
      <c r="D2940" s="25"/>
    </row>
    <row r="2941" spans="3:4">
      <c r="C2941" s="25"/>
      <c r="D2941" s="25"/>
    </row>
    <row r="2942" spans="3:4">
      <c r="C2942" s="25"/>
      <c r="D2942" s="25"/>
    </row>
    <row r="2943" spans="3:4">
      <c r="C2943" s="25"/>
      <c r="D2943" s="25"/>
    </row>
    <row r="2944" spans="3:4">
      <c r="C2944" s="25"/>
      <c r="D2944" s="25"/>
    </row>
    <row r="2945" spans="3:4">
      <c r="C2945" s="25"/>
      <c r="D2945" s="25"/>
    </row>
    <row r="2946" spans="3:4">
      <c r="C2946" s="25"/>
      <c r="D2946" s="25"/>
    </row>
    <row r="2947" spans="3:4">
      <c r="C2947" s="25"/>
      <c r="D2947" s="25"/>
    </row>
    <row r="2948" spans="3:4">
      <c r="C2948" s="25"/>
      <c r="D2948" s="25"/>
    </row>
    <row r="2949" spans="3:4">
      <c r="C2949" s="25"/>
      <c r="D2949" s="25"/>
    </row>
    <row r="2950" spans="3:4">
      <c r="C2950" s="25"/>
      <c r="D2950" s="25"/>
    </row>
    <row r="2951" spans="3:4">
      <c r="C2951" s="25"/>
      <c r="D2951" s="25"/>
    </row>
    <row r="2952" spans="3:4">
      <c r="C2952" s="25"/>
      <c r="D2952" s="25"/>
    </row>
    <row r="2953" spans="3:4">
      <c r="C2953" s="25"/>
      <c r="D2953" s="25"/>
    </row>
    <row r="2954" spans="3:4">
      <c r="C2954" s="25"/>
      <c r="D2954" s="25"/>
    </row>
    <row r="2955" spans="3:4">
      <c r="C2955" s="25"/>
      <c r="D2955" s="25"/>
    </row>
    <row r="2956" spans="3:4">
      <c r="C2956" s="25"/>
      <c r="D2956" s="25"/>
    </row>
    <row r="2957" spans="3:4">
      <c r="C2957" s="25"/>
      <c r="D2957" s="25"/>
    </row>
    <row r="2958" spans="3:4">
      <c r="C2958" s="25"/>
      <c r="D2958" s="25"/>
    </row>
    <row r="2959" spans="3:4">
      <c r="C2959" s="25"/>
      <c r="D2959" s="25"/>
    </row>
    <row r="2960" spans="3:4">
      <c r="C2960" s="25"/>
      <c r="D2960" s="25"/>
    </row>
    <row r="2961" spans="3:4">
      <c r="C2961" s="25"/>
      <c r="D2961" s="25"/>
    </row>
    <row r="2962" spans="3:4">
      <c r="C2962" s="25"/>
      <c r="D2962" s="25"/>
    </row>
    <row r="2963" spans="3:4">
      <c r="C2963" s="25"/>
      <c r="D2963" s="25"/>
    </row>
    <row r="2964" spans="3:4">
      <c r="C2964" s="25"/>
      <c r="D2964" s="25"/>
    </row>
    <row r="2965" spans="3:4">
      <c r="C2965" s="25"/>
      <c r="D2965" s="25"/>
    </row>
    <row r="2966" spans="3:4">
      <c r="C2966" s="25"/>
      <c r="D2966" s="25"/>
    </row>
    <row r="2967" spans="3:4">
      <c r="C2967" s="25"/>
      <c r="D2967" s="25"/>
    </row>
    <row r="2968" spans="3:4">
      <c r="C2968" s="25"/>
      <c r="D2968" s="25"/>
    </row>
    <row r="2969" spans="3:4">
      <c r="C2969" s="25"/>
      <c r="D2969" s="25"/>
    </row>
    <row r="2970" spans="3:4">
      <c r="C2970" s="25"/>
      <c r="D2970" s="25"/>
    </row>
    <row r="2971" spans="3:4">
      <c r="C2971" s="25"/>
      <c r="D2971" s="25"/>
    </row>
    <row r="2972" spans="3:4">
      <c r="C2972" s="25"/>
      <c r="D2972" s="25"/>
    </row>
    <row r="2973" spans="3:4">
      <c r="C2973" s="25"/>
      <c r="D2973" s="25"/>
    </row>
    <row r="2974" spans="3:4">
      <c r="C2974" s="25"/>
      <c r="D2974" s="25"/>
    </row>
    <row r="2975" spans="3:4">
      <c r="C2975" s="25"/>
      <c r="D2975" s="25"/>
    </row>
    <row r="2976" spans="3:4">
      <c r="C2976" s="25"/>
      <c r="D2976" s="25"/>
    </row>
    <row r="2977" spans="3:4">
      <c r="C2977" s="25"/>
      <c r="D2977" s="25"/>
    </row>
    <row r="2978" spans="3:4">
      <c r="C2978" s="25"/>
      <c r="D2978" s="25"/>
    </row>
    <row r="2979" spans="3:4">
      <c r="C2979" s="25"/>
      <c r="D2979" s="25"/>
    </row>
    <row r="2980" spans="3:4">
      <c r="C2980" s="25"/>
      <c r="D2980" s="25"/>
    </row>
    <row r="2981" spans="3:4">
      <c r="C2981" s="25"/>
      <c r="D2981" s="25"/>
    </row>
    <row r="2982" spans="3:4">
      <c r="C2982" s="25"/>
      <c r="D2982" s="25"/>
    </row>
    <row r="2983" spans="3:4">
      <c r="C2983" s="25"/>
      <c r="D2983" s="25"/>
    </row>
    <row r="2984" spans="3:4">
      <c r="C2984" s="25"/>
      <c r="D2984" s="25"/>
    </row>
    <row r="2985" spans="3:4">
      <c r="C2985" s="25"/>
      <c r="D2985" s="25"/>
    </row>
    <row r="2986" spans="3:4">
      <c r="C2986" s="25"/>
      <c r="D2986" s="25"/>
    </row>
    <row r="2987" spans="3:4">
      <c r="C2987" s="25"/>
      <c r="D2987" s="25"/>
    </row>
    <row r="2988" spans="3:4">
      <c r="C2988" s="25"/>
      <c r="D2988" s="25"/>
    </row>
    <row r="2989" spans="3:4">
      <c r="C2989" s="25"/>
      <c r="D2989" s="25"/>
    </row>
    <row r="2990" spans="3:4">
      <c r="C2990" s="25"/>
      <c r="D2990" s="25"/>
    </row>
    <row r="2991" spans="3:4">
      <c r="C2991" s="25"/>
      <c r="D2991" s="25"/>
    </row>
    <row r="2992" spans="3:4">
      <c r="C2992" s="25"/>
      <c r="D2992" s="25"/>
    </row>
    <row r="2993" spans="3:4">
      <c r="C2993" s="25"/>
      <c r="D2993" s="25"/>
    </row>
    <row r="2994" spans="3:4">
      <c r="C2994" s="25"/>
      <c r="D2994" s="25"/>
    </row>
    <row r="2995" spans="3:4">
      <c r="C2995" s="25"/>
      <c r="D2995" s="25"/>
    </row>
    <row r="2996" spans="3:4">
      <c r="C2996" s="25"/>
      <c r="D2996" s="25"/>
    </row>
    <row r="2997" spans="3:4">
      <c r="C2997" s="25"/>
      <c r="D2997" s="25"/>
    </row>
    <row r="2998" spans="3:4">
      <c r="C2998" s="25"/>
      <c r="D2998" s="25"/>
    </row>
    <row r="2999" spans="3:4">
      <c r="C2999" s="25"/>
      <c r="D2999" s="25"/>
    </row>
    <row r="3000" spans="3:4">
      <c r="C3000" s="25"/>
      <c r="D3000" s="25"/>
    </row>
    <row r="3001" spans="3:4">
      <c r="C3001" s="25"/>
      <c r="D3001" s="25"/>
    </row>
    <row r="3002" spans="3:4">
      <c r="C3002" s="25"/>
      <c r="D3002" s="25"/>
    </row>
    <row r="3003" spans="3:4">
      <c r="C3003" s="25"/>
      <c r="D3003" s="25"/>
    </row>
    <row r="3004" spans="3:4">
      <c r="C3004" s="25"/>
      <c r="D3004" s="25"/>
    </row>
    <row r="3005" spans="3:4">
      <c r="C3005" s="25"/>
      <c r="D3005" s="25"/>
    </row>
    <row r="3006" spans="3:4">
      <c r="C3006" s="25"/>
      <c r="D3006" s="25"/>
    </row>
    <row r="3007" spans="3:4">
      <c r="C3007" s="25"/>
      <c r="D3007" s="25"/>
    </row>
    <row r="3008" spans="3:4">
      <c r="C3008" s="25"/>
      <c r="D3008" s="25"/>
    </row>
    <row r="3009" spans="3:4">
      <c r="C3009" s="25"/>
      <c r="D3009" s="25"/>
    </row>
    <row r="3010" spans="3:4">
      <c r="C3010" s="25"/>
      <c r="D3010" s="25"/>
    </row>
    <row r="3011" spans="3:4">
      <c r="C3011" s="25"/>
      <c r="D3011" s="25"/>
    </row>
    <row r="3012" spans="3:4">
      <c r="C3012" s="25"/>
      <c r="D3012" s="25"/>
    </row>
    <row r="3013" spans="3:4">
      <c r="C3013" s="25"/>
      <c r="D3013" s="25"/>
    </row>
    <row r="3014" spans="3:4">
      <c r="C3014" s="25"/>
      <c r="D3014" s="25"/>
    </row>
    <row r="3015" spans="3:4">
      <c r="C3015" s="25"/>
      <c r="D3015" s="25"/>
    </row>
    <row r="3016" spans="3:4">
      <c r="C3016" s="25"/>
      <c r="D3016" s="25"/>
    </row>
    <row r="3017" spans="3:4">
      <c r="C3017" s="25"/>
      <c r="D3017" s="25"/>
    </row>
    <row r="3018" spans="3:4">
      <c r="C3018" s="25"/>
      <c r="D3018" s="25"/>
    </row>
    <row r="3019" spans="3:4">
      <c r="C3019" s="25"/>
      <c r="D3019" s="25"/>
    </row>
    <row r="3020" spans="3:4">
      <c r="C3020" s="25"/>
      <c r="D3020" s="25"/>
    </row>
    <row r="3021" spans="3:4">
      <c r="C3021" s="25"/>
      <c r="D3021" s="25"/>
    </row>
    <row r="3022" spans="3:4">
      <c r="C3022" s="25"/>
      <c r="D3022" s="25"/>
    </row>
    <row r="3023" spans="3:4">
      <c r="C3023" s="25"/>
      <c r="D3023" s="25"/>
    </row>
    <row r="3024" spans="3:4">
      <c r="C3024" s="25"/>
      <c r="D3024" s="25"/>
    </row>
    <row r="3025" spans="3:4">
      <c r="C3025" s="25"/>
      <c r="D3025" s="25"/>
    </row>
    <row r="3026" spans="3:4">
      <c r="C3026" s="25"/>
      <c r="D3026" s="25"/>
    </row>
    <row r="3027" spans="3:4">
      <c r="C3027" s="25"/>
      <c r="D3027" s="25"/>
    </row>
    <row r="3028" spans="3:4">
      <c r="C3028" s="25"/>
      <c r="D3028" s="25"/>
    </row>
    <row r="3029" spans="3:4">
      <c r="C3029" s="25"/>
      <c r="D3029" s="25"/>
    </row>
    <row r="3030" spans="3:4">
      <c r="C3030" s="25"/>
      <c r="D3030" s="25"/>
    </row>
    <row r="3031" spans="3:4">
      <c r="C3031" s="25"/>
      <c r="D3031" s="25"/>
    </row>
    <row r="3032" spans="3:4">
      <c r="C3032" s="25"/>
      <c r="D3032" s="25"/>
    </row>
    <row r="3033" spans="3:4">
      <c r="C3033" s="25"/>
      <c r="D3033" s="25"/>
    </row>
    <row r="3034" spans="3:4">
      <c r="C3034" s="25"/>
      <c r="D3034" s="25"/>
    </row>
    <row r="3035" spans="3:4">
      <c r="C3035" s="25"/>
      <c r="D3035" s="25"/>
    </row>
    <row r="3036" spans="3:4">
      <c r="C3036" s="25"/>
      <c r="D3036" s="25"/>
    </row>
    <row r="3037" spans="3:4">
      <c r="C3037" s="25"/>
      <c r="D3037" s="25"/>
    </row>
    <row r="3038" spans="3:4">
      <c r="C3038" s="25"/>
      <c r="D3038" s="25"/>
    </row>
    <row r="3039" spans="3:4">
      <c r="C3039" s="25"/>
      <c r="D3039" s="25"/>
    </row>
    <row r="3040" spans="3:4">
      <c r="C3040" s="25"/>
      <c r="D3040" s="25"/>
    </row>
    <row r="3041" spans="3:4">
      <c r="C3041" s="25"/>
      <c r="D3041" s="25"/>
    </row>
    <row r="3042" spans="3:4">
      <c r="C3042" s="25"/>
      <c r="D3042" s="25"/>
    </row>
    <row r="3043" spans="3:4">
      <c r="C3043" s="25"/>
      <c r="D3043" s="25"/>
    </row>
    <row r="3044" spans="3:4">
      <c r="C3044" s="25"/>
      <c r="D3044" s="25"/>
    </row>
    <row r="3045" spans="3:4">
      <c r="C3045" s="25"/>
      <c r="D3045" s="25"/>
    </row>
    <row r="3046" spans="3:4">
      <c r="C3046" s="25"/>
      <c r="D3046" s="25"/>
    </row>
    <row r="3047" spans="3:4">
      <c r="C3047" s="25"/>
      <c r="D3047" s="25"/>
    </row>
    <row r="3048" spans="3:4">
      <c r="C3048" s="25"/>
      <c r="D3048" s="25"/>
    </row>
    <row r="3049" spans="3:4">
      <c r="C3049" s="25"/>
      <c r="D3049" s="25"/>
    </row>
    <row r="3050" spans="3:4">
      <c r="C3050" s="25"/>
      <c r="D3050" s="25"/>
    </row>
    <row r="3051" spans="3:4">
      <c r="C3051" s="25"/>
      <c r="D3051" s="25"/>
    </row>
    <row r="3052" spans="3:4">
      <c r="C3052" s="25"/>
      <c r="D3052" s="25"/>
    </row>
    <row r="3053" spans="3:4">
      <c r="C3053" s="25"/>
      <c r="D3053" s="25"/>
    </row>
    <row r="3054" spans="3:4">
      <c r="C3054" s="25"/>
      <c r="D3054" s="25"/>
    </row>
    <row r="3055" spans="3:4">
      <c r="C3055" s="25"/>
      <c r="D3055" s="25"/>
    </row>
    <row r="3056" spans="3:4">
      <c r="C3056" s="25"/>
      <c r="D3056" s="25"/>
    </row>
    <row r="3057" spans="3:4">
      <c r="C3057" s="25"/>
      <c r="D3057" s="25"/>
    </row>
    <row r="3058" spans="3:4">
      <c r="C3058" s="25"/>
      <c r="D3058" s="25"/>
    </row>
    <row r="3059" spans="3:4">
      <c r="C3059" s="25"/>
      <c r="D3059" s="25"/>
    </row>
    <row r="3060" spans="3:4">
      <c r="C3060" s="25"/>
      <c r="D3060" s="25"/>
    </row>
    <row r="3061" spans="3:4">
      <c r="C3061" s="25"/>
      <c r="D3061" s="25"/>
    </row>
    <row r="3062" spans="3:4">
      <c r="C3062" s="25"/>
      <c r="D3062" s="25"/>
    </row>
    <row r="3063" spans="3:4">
      <c r="C3063" s="25"/>
      <c r="D3063" s="25"/>
    </row>
    <row r="3064" spans="3:4">
      <c r="C3064" s="25"/>
      <c r="D3064" s="25"/>
    </row>
    <row r="3065" spans="3:4">
      <c r="C3065" s="25"/>
      <c r="D3065" s="25"/>
    </row>
    <row r="3066" spans="3:4">
      <c r="C3066" s="25"/>
      <c r="D3066" s="25"/>
    </row>
    <row r="3067" spans="3:4">
      <c r="C3067" s="25"/>
      <c r="D3067" s="25"/>
    </row>
    <row r="3068" spans="3:4">
      <c r="C3068" s="25"/>
      <c r="D3068" s="25"/>
    </row>
    <row r="3069" spans="3:4">
      <c r="C3069" s="25"/>
      <c r="D3069" s="25"/>
    </row>
    <row r="3070" spans="3:4">
      <c r="C3070" s="25"/>
      <c r="D3070" s="25"/>
    </row>
    <row r="3071" spans="3:4">
      <c r="C3071" s="25"/>
      <c r="D3071" s="25"/>
    </row>
    <row r="3072" spans="3:4">
      <c r="C3072" s="25"/>
      <c r="D3072" s="25"/>
    </row>
    <row r="3073" spans="3:4">
      <c r="C3073" s="25"/>
      <c r="D3073" s="25"/>
    </row>
    <row r="3074" spans="3:4">
      <c r="C3074" s="25"/>
      <c r="D3074" s="25"/>
    </row>
    <row r="3075" spans="3:4">
      <c r="C3075" s="25"/>
      <c r="D3075" s="25"/>
    </row>
    <row r="3076" spans="3:4">
      <c r="C3076" s="25"/>
      <c r="D3076" s="25"/>
    </row>
    <row r="3077" spans="3:4">
      <c r="C3077" s="25"/>
      <c r="D3077" s="25"/>
    </row>
    <row r="3078" spans="3:4">
      <c r="C3078" s="25"/>
      <c r="D3078" s="25"/>
    </row>
    <row r="3079" spans="3:4">
      <c r="C3079" s="25"/>
      <c r="D3079" s="25"/>
    </row>
    <row r="3080" spans="3:4">
      <c r="C3080" s="25"/>
      <c r="D3080" s="25"/>
    </row>
    <row r="3081" spans="3:4">
      <c r="C3081" s="25"/>
      <c r="D3081" s="25"/>
    </row>
    <row r="3082" spans="3:4">
      <c r="C3082" s="25"/>
      <c r="D3082" s="25"/>
    </row>
    <row r="3083" spans="3:4">
      <c r="C3083" s="25"/>
      <c r="D3083" s="25"/>
    </row>
    <row r="3084" spans="3:4">
      <c r="C3084" s="25"/>
      <c r="D3084" s="25"/>
    </row>
    <row r="3085" spans="3:4">
      <c r="C3085" s="25"/>
      <c r="D3085" s="25"/>
    </row>
    <row r="3086" spans="3:4">
      <c r="C3086" s="25"/>
      <c r="D3086" s="25"/>
    </row>
    <row r="3087" spans="3:4">
      <c r="C3087" s="25"/>
      <c r="D3087" s="25"/>
    </row>
    <row r="3088" spans="3:4">
      <c r="C3088" s="25"/>
      <c r="D3088" s="25"/>
    </row>
    <row r="3089" spans="3:4">
      <c r="C3089" s="25"/>
      <c r="D3089" s="25"/>
    </row>
    <row r="3090" spans="3:4">
      <c r="C3090" s="25"/>
      <c r="D3090" s="25"/>
    </row>
    <row r="3091" spans="3:4">
      <c r="C3091" s="25"/>
      <c r="D3091" s="25"/>
    </row>
    <row r="3092" spans="3:4">
      <c r="C3092" s="25"/>
      <c r="D3092" s="25"/>
    </row>
    <row r="3093" spans="3:4">
      <c r="C3093" s="25"/>
      <c r="D3093" s="25"/>
    </row>
    <row r="3094" spans="3:4">
      <c r="C3094" s="25"/>
      <c r="D3094" s="25"/>
    </row>
    <row r="3095" spans="3:4">
      <c r="C3095" s="25"/>
      <c r="D3095" s="25"/>
    </row>
    <row r="3096" spans="3:4">
      <c r="C3096" s="25"/>
      <c r="D3096" s="25"/>
    </row>
    <row r="3097" spans="3:4">
      <c r="C3097" s="25"/>
      <c r="D3097" s="25"/>
    </row>
    <row r="3098" spans="3:4">
      <c r="C3098" s="25"/>
      <c r="D3098" s="25"/>
    </row>
    <row r="3099" spans="3:4">
      <c r="C3099" s="25"/>
      <c r="D3099" s="25"/>
    </row>
    <row r="3100" spans="3:4">
      <c r="C3100" s="25"/>
      <c r="D3100" s="25"/>
    </row>
    <row r="3101" spans="3:4">
      <c r="C3101" s="25"/>
      <c r="D3101" s="25"/>
    </row>
    <row r="3102" spans="3:4">
      <c r="C3102" s="25"/>
      <c r="D3102" s="25"/>
    </row>
    <row r="3103" spans="3:4">
      <c r="C3103" s="25"/>
      <c r="D3103" s="25"/>
    </row>
    <row r="3104" spans="3:4">
      <c r="C3104" s="25"/>
      <c r="D3104" s="25"/>
    </row>
    <row r="3105" spans="3:4">
      <c r="C3105" s="25"/>
      <c r="D3105" s="25"/>
    </row>
    <row r="3106" spans="3:4">
      <c r="C3106" s="25"/>
      <c r="D3106" s="25"/>
    </row>
    <row r="3107" spans="3:4">
      <c r="C3107" s="25"/>
      <c r="D3107" s="25"/>
    </row>
    <row r="3108" spans="3:4">
      <c r="C3108" s="25"/>
      <c r="D3108" s="25"/>
    </row>
    <row r="3109" spans="3:4">
      <c r="C3109" s="25"/>
      <c r="D3109" s="25"/>
    </row>
    <row r="3110" spans="3:4">
      <c r="C3110" s="25"/>
      <c r="D3110" s="25"/>
    </row>
    <row r="3111" spans="3:4">
      <c r="C3111" s="25"/>
      <c r="D3111" s="25"/>
    </row>
    <row r="3112" spans="3:4">
      <c r="C3112" s="25"/>
      <c r="D3112" s="25"/>
    </row>
    <row r="3113" spans="3:4">
      <c r="C3113" s="25"/>
      <c r="D3113" s="25"/>
    </row>
    <row r="3114" spans="3:4">
      <c r="C3114" s="25"/>
      <c r="D3114" s="25"/>
    </row>
    <row r="3115" spans="3:4">
      <c r="C3115" s="25"/>
      <c r="D3115" s="25"/>
    </row>
    <row r="3116" spans="3:4">
      <c r="C3116" s="25"/>
      <c r="D3116" s="25"/>
    </row>
    <row r="3117" spans="3:4">
      <c r="C3117" s="25"/>
      <c r="D3117" s="25"/>
    </row>
    <row r="3118" spans="3:4">
      <c r="C3118" s="25"/>
      <c r="D3118" s="25"/>
    </row>
    <row r="3119" spans="3:4">
      <c r="C3119" s="25"/>
      <c r="D3119" s="25"/>
    </row>
    <row r="3120" spans="3:4">
      <c r="C3120" s="25"/>
      <c r="D3120" s="25"/>
    </row>
    <row r="3121" spans="3:4">
      <c r="C3121" s="25"/>
      <c r="D3121" s="25"/>
    </row>
    <row r="3122" spans="3:4">
      <c r="C3122" s="25"/>
      <c r="D3122" s="25"/>
    </row>
    <row r="3123" spans="3:4">
      <c r="C3123" s="25"/>
      <c r="D3123" s="25"/>
    </row>
    <row r="3124" spans="3:4">
      <c r="C3124" s="25"/>
      <c r="D3124" s="25"/>
    </row>
    <row r="3125" spans="3:4">
      <c r="C3125" s="25"/>
      <c r="D3125" s="25"/>
    </row>
    <row r="3126" spans="3:4">
      <c r="C3126" s="25"/>
      <c r="D3126" s="25"/>
    </row>
    <row r="3127" spans="3:4">
      <c r="C3127" s="25"/>
      <c r="D3127" s="25"/>
    </row>
    <row r="3128" spans="3:4">
      <c r="C3128" s="25"/>
      <c r="D3128" s="25"/>
    </row>
    <row r="3129" spans="3:4">
      <c r="C3129" s="25"/>
      <c r="D3129" s="25"/>
    </row>
    <row r="3130" spans="3:4">
      <c r="C3130" s="25"/>
      <c r="D3130" s="25"/>
    </row>
    <row r="3131" spans="3:4">
      <c r="C3131" s="25"/>
      <c r="D3131" s="25"/>
    </row>
    <row r="3132" spans="3:4">
      <c r="C3132" s="25"/>
      <c r="D3132" s="25"/>
    </row>
    <row r="3133" spans="3:4">
      <c r="C3133" s="25"/>
      <c r="D3133" s="25"/>
    </row>
    <row r="3134" spans="3:4">
      <c r="C3134" s="25"/>
      <c r="D3134" s="25"/>
    </row>
    <row r="3135" spans="3:4">
      <c r="C3135" s="25"/>
      <c r="D3135" s="25"/>
    </row>
    <row r="3136" spans="3:4">
      <c r="C3136" s="25"/>
      <c r="D3136" s="25"/>
    </row>
    <row r="3137" spans="3:4">
      <c r="C3137" s="25"/>
      <c r="D3137" s="25"/>
    </row>
    <row r="3138" spans="3:4">
      <c r="C3138" s="25"/>
      <c r="D3138" s="25"/>
    </row>
    <row r="3139" spans="3:4">
      <c r="C3139" s="25"/>
      <c r="D3139" s="25"/>
    </row>
    <row r="3140" spans="3:4">
      <c r="C3140" s="25"/>
      <c r="D3140" s="25"/>
    </row>
    <row r="3141" spans="3:4">
      <c r="C3141" s="25"/>
      <c r="D3141" s="25"/>
    </row>
    <row r="3142" spans="3:4">
      <c r="C3142" s="25"/>
      <c r="D3142" s="25"/>
    </row>
    <row r="3143" spans="3:4">
      <c r="C3143" s="25"/>
      <c r="D3143" s="25"/>
    </row>
    <row r="3144" spans="3:4">
      <c r="C3144" s="25"/>
      <c r="D3144" s="25"/>
    </row>
    <row r="3145" spans="3:4">
      <c r="C3145" s="25"/>
      <c r="D3145" s="25"/>
    </row>
    <row r="3146" spans="3:4">
      <c r="C3146" s="25"/>
      <c r="D3146" s="25"/>
    </row>
    <row r="3147" spans="3:4">
      <c r="C3147" s="25"/>
      <c r="D3147" s="25"/>
    </row>
    <row r="3148" spans="3:4">
      <c r="C3148" s="25"/>
      <c r="D3148" s="25"/>
    </row>
    <row r="3149" spans="3:4">
      <c r="C3149" s="25"/>
      <c r="D3149" s="25"/>
    </row>
    <row r="3150" spans="3:4">
      <c r="C3150" s="25"/>
      <c r="D3150" s="25"/>
    </row>
    <row r="3151" spans="3:4">
      <c r="C3151" s="25"/>
      <c r="D3151" s="25"/>
    </row>
    <row r="3152" spans="3:4">
      <c r="C3152" s="25"/>
      <c r="D3152" s="25"/>
    </row>
    <row r="3153" spans="3:4">
      <c r="C3153" s="25"/>
      <c r="D3153" s="25"/>
    </row>
    <row r="3154" spans="3:4">
      <c r="C3154" s="25"/>
      <c r="D3154" s="25"/>
    </row>
    <row r="3155" spans="3:4">
      <c r="C3155" s="25"/>
      <c r="D3155" s="25"/>
    </row>
    <row r="3156" spans="3:4">
      <c r="C3156" s="25"/>
      <c r="D3156" s="25"/>
    </row>
    <row r="3157" spans="3:4">
      <c r="C3157" s="25"/>
      <c r="D3157" s="25"/>
    </row>
    <row r="3158" spans="3:4">
      <c r="C3158" s="25"/>
      <c r="D3158" s="25"/>
    </row>
    <row r="3159" spans="3:4">
      <c r="C3159" s="25"/>
      <c r="D3159" s="25"/>
    </row>
    <row r="3160" spans="3:4">
      <c r="C3160" s="25"/>
      <c r="D3160" s="25"/>
    </row>
    <row r="3161" spans="3:4">
      <c r="C3161" s="25"/>
      <c r="D3161" s="25"/>
    </row>
    <row r="3162" spans="3:4">
      <c r="C3162" s="25"/>
      <c r="D3162" s="25"/>
    </row>
    <row r="3163" spans="3:4">
      <c r="C3163" s="25"/>
      <c r="D3163" s="25"/>
    </row>
    <row r="3164" spans="3:4">
      <c r="C3164" s="25"/>
      <c r="D3164" s="25"/>
    </row>
    <row r="3165" spans="3:4">
      <c r="C3165" s="25"/>
      <c r="D3165" s="25"/>
    </row>
    <row r="3166" spans="3:4">
      <c r="C3166" s="25"/>
      <c r="D3166" s="25"/>
    </row>
    <row r="3167" spans="3:4">
      <c r="C3167" s="25"/>
      <c r="D3167" s="25"/>
    </row>
    <row r="3168" spans="3:4">
      <c r="C3168" s="25"/>
      <c r="D3168" s="25"/>
    </row>
    <row r="3169" spans="3:4">
      <c r="C3169" s="25"/>
      <c r="D3169" s="25"/>
    </row>
    <row r="3170" spans="3:4">
      <c r="C3170" s="25"/>
      <c r="D3170" s="25"/>
    </row>
    <row r="3171" spans="3:4">
      <c r="C3171" s="25"/>
      <c r="D3171" s="25"/>
    </row>
    <row r="3172" spans="3:4">
      <c r="C3172" s="25"/>
      <c r="D3172" s="25"/>
    </row>
    <row r="3173" spans="3:4">
      <c r="C3173" s="25"/>
      <c r="D3173" s="25"/>
    </row>
    <row r="3174" spans="3:4">
      <c r="C3174" s="25"/>
      <c r="D3174" s="25"/>
    </row>
    <row r="3175" spans="3:4">
      <c r="C3175" s="25"/>
      <c r="D3175" s="25"/>
    </row>
    <row r="3176" spans="3:4">
      <c r="C3176" s="25"/>
      <c r="D3176" s="25"/>
    </row>
    <row r="3177" spans="3:4">
      <c r="C3177" s="25"/>
      <c r="D3177" s="25"/>
    </row>
    <row r="3178" spans="3:4">
      <c r="C3178" s="25"/>
      <c r="D3178" s="25"/>
    </row>
    <row r="3179" spans="3:4">
      <c r="C3179" s="25"/>
      <c r="D3179" s="25"/>
    </row>
    <row r="3180" spans="3:4">
      <c r="C3180" s="25"/>
      <c r="D3180" s="25"/>
    </row>
    <row r="3181" spans="3:4">
      <c r="C3181" s="25"/>
      <c r="D3181" s="25"/>
    </row>
    <row r="3182" spans="3:4">
      <c r="C3182" s="25"/>
      <c r="D3182" s="25"/>
    </row>
    <row r="3183" spans="3:4">
      <c r="C3183" s="25"/>
      <c r="D3183" s="25"/>
    </row>
    <row r="3184" spans="3:4">
      <c r="C3184" s="25"/>
      <c r="D3184" s="25"/>
    </row>
    <row r="3185" spans="3:4">
      <c r="C3185" s="25"/>
      <c r="D3185" s="25"/>
    </row>
    <row r="3186" spans="3:4">
      <c r="C3186" s="25"/>
      <c r="D3186" s="25"/>
    </row>
    <row r="3187" spans="3:4">
      <c r="C3187" s="25"/>
      <c r="D3187" s="25"/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3"/>
  </sheetPr>
  <dimension ref="A1:AD3182"/>
  <sheetViews>
    <sheetView workbookViewId="0">
      <pane xSplit="13" ySplit="21" topLeftCell="N74" activePane="bottomRight" state="frozen"/>
      <selection pane="topRight" activeCell="N1" sqref="N1"/>
      <selection pane="bottomLeft" activeCell="A22" sqref="A22"/>
      <selection pane="bottomRight" activeCell="Q93" sqref="Q93"/>
    </sheetView>
  </sheetViews>
  <sheetFormatPr defaultColWidth="10.28515625" defaultRowHeight="12.75"/>
  <cols>
    <col min="1" max="1" width="18.28515625" customWidth="1"/>
    <col min="2" max="2" width="5.140625" customWidth="1"/>
    <col min="3" max="3" width="11.85546875" customWidth="1"/>
    <col min="4" max="4" width="9.42578125" customWidth="1"/>
    <col min="5" max="5" width="10.7109375" customWidth="1"/>
    <col min="6" max="6" width="16.5703125" customWidth="1"/>
    <col min="7" max="7" width="9.710937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9.140625" customWidth="1"/>
  </cols>
  <sheetData>
    <row r="1" spans="1:7" ht="20.25">
      <c r="A1" s="1" t="s">
        <v>470</v>
      </c>
      <c r="E1">
        <f>C7+D11</f>
        <v>57914.86146515065</v>
      </c>
      <c r="F1">
        <f>C8+D12</f>
        <v>0.92421037174067511</v>
      </c>
      <c r="G1">
        <f>D13</f>
        <v>2.245347676766998E-10</v>
      </c>
    </row>
    <row r="2" spans="1:7">
      <c r="A2" t="s">
        <v>68</v>
      </c>
      <c r="B2" t="s">
        <v>111</v>
      </c>
      <c r="D2" s="103" t="s">
        <v>28</v>
      </c>
      <c r="E2" s="103"/>
    </row>
    <row r="3" spans="1:7" ht="13.5" thickBot="1"/>
    <row r="4" spans="1:7" ht="14.25" thickTop="1" thickBot="1">
      <c r="A4" s="8" t="s">
        <v>41</v>
      </c>
      <c r="C4" s="3">
        <v>28860.222000000002</v>
      </c>
      <c r="D4" s="4">
        <v>0.92421370000000003</v>
      </c>
    </row>
    <row r="5" spans="1:7" ht="13.5" thickTop="1">
      <c r="A5" s="97" t="s">
        <v>461</v>
      </c>
      <c r="B5" s="39"/>
      <c r="C5" s="98">
        <v>8</v>
      </c>
      <c r="D5" s="39" t="s">
        <v>462</v>
      </c>
    </row>
    <row r="6" spans="1:7">
      <c r="A6" s="8" t="s">
        <v>42</v>
      </c>
    </row>
    <row r="7" spans="1:7">
      <c r="A7" t="s">
        <v>43</v>
      </c>
      <c r="C7">
        <v>57914.864092213356</v>
      </c>
    </row>
    <row r="8" spans="1:7">
      <c r="A8" t="s">
        <v>44</v>
      </c>
      <c r="C8">
        <v>0.92422328246446339</v>
      </c>
    </row>
    <row r="9" spans="1:7">
      <c r="A9" s="31" t="s">
        <v>121</v>
      </c>
      <c r="B9" s="65">
        <v>60</v>
      </c>
      <c r="C9" s="31" t="str">
        <f>"F"&amp;B9</f>
        <v>F60</v>
      </c>
      <c r="D9" s="31" t="str">
        <f>"G"&amp;B9</f>
        <v>G60</v>
      </c>
    </row>
    <row r="10" spans="1:7" ht="13.5" thickBot="1">
      <c r="C10" s="7" t="s">
        <v>63</v>
      </c>
      <c r="D10" s="7" t="s">
        <v>64</v>
      </c>
    </row>
    <row r="11" spans="1:7">
      <c r="A11" t="s">
        <v>57</v>
      </c>
      <c r="C11" s="27">
        <f ca="1">INTERCEPT(INDIRECT(D9):G981,INDIRECT(C9):$F981)</f>
        <v>-7.189199179036404E-4</v>
      </c>
      <c r="D11" s="6">
        <f>E11*F11</f>
        <v>-2.6270627067513409E-3</v>
      </c>
      <c r="E11" s="18">
        <v>-2.6270627067513409E-3</v>
      </c>
      <c r="F11">
        <v>1</v>
      </c>
    </row>
    <row r="12" spans="1:7">
      <c r="A12" t="s">
        <v>58</v>
      </c>
      <c r="C12" s="27">
        <f ca="1">SLOPE(INDIRECT(D9):G981,INDIRECT(C9):$F981)</f>
        <v>-2.0598048970987086E-7</v>
      </c>
      <c r="D12" s="6">
        <f>E12*F12</f>
        <v>-1.2910723788262072E-5</v>
      </c>
      <c r="E12" s="19">
        <v>-0.12910723788262071</v>
      </c>
      <c r="F12" s="72">
        <v>1E-4</v>
      </c>
    </row>
    <row r="13" spans="1:7" ht="13.5" thickBot="1">
      <c r="A13" t="s">
        <v>62</v>
      </c>
      <c r="C13" s="6" t="s">
        <v>55</v>
      </c>
      <c r="D13" s="6">
        <f>E13*F13</f>
        <v>2.245347676766998E-10</v>
      </c>
      <c r="E13" s="20">
        <v>2.245347676766998E-2</v>
      </c>
      <c r="F13" s="72">
        <v>1E-8</v>
      </c>
    </row>
    <row r="14" spans="1:7">
      <c r="A14" t="s">
        <v>67</v>
      </c>
      <c r="C14">
        <f>SUM(T21:T295)</f>
        <v>0.28175009003576923</v>
      </c>
      <c r="E14">
        <f>SUM(R21:R67)</f>
        <v>3.4245279510461883</v>
      </c>
    </row>
    <row r="15" spans="1:7">
      <c r="A15" s="5" t="s">
        <v>59</v>
      </c>
      <c r="C15" s="22">
        <f ca="1">(C7+C11)+(C8+C12)*INT(MAX(F21:F3493))</f>
        <v>57914.86337329344</v>
      </c>
      <c r="D15" s="13">
        <f>+C7+INT(MAX(F21:F1548))*C8+D11+D12*INT(MAX(F21:F3983))+D13*INT(MAX(F21:F4010)^2)</f>
        <v>57914.86146515065</v>
      </c>
      <c r="E15" s="99" t="s">
        <v>465</v>
      </c>
      <c r="F15" s="98">
        <v>1</v>
      </c>
    </row>
    <row r="16" spans="1:7">
      <c r="A16" s="8" t="s">
        <v>45</v>
      </c>
      <c r="C16" s="23">
        <f ca="1">+C8+C12</f>
        <v>0.92422307648397373</v>
      </c>
      <c r="D16" s="73">
        <f>+C8+D12+2*D13*MAX(F21:F96)</f>
        <v>0.92421037174067511</v>
      </c>
      <c r="E16" s="99" t="s">
        <v>466</v>
      </c>
      <c r="F16" s="100">
        <f ca="1">NOW()+15018.5+$C$5/24</f>
        <v>60578.219063425931</v>
      </c>
    </row>
    <row r="17" spans="1:27" ht="13.5" thickBot="1">
      <c r="A17" s="27" t="s">
        <v>115</v>
      </c>
      <c r="C17">
        <f>COUNT(C21:C2151)</f>
        <v>73</v>
      </c>
      <c r="E17" s="99" t="s">
        <v>467</v>
      </c>
      <c r="F17" s="100">
        <f ca="1">ROUND(2*(F16-$C$7)/$C$8,0)/2+F15</f>
        <v>2882.5</v>
      </c>
    </row>
    <row r="18" spans="1:27" ht="14.25" thickTop="1" thickBot="1">
      <c r="A18" s="8" t="s">
        <v>463</v>
      </c>
      <c r="C18" s="36">
        <f ca="1">+C15</f>
        <v>57914.86337329344</v>
      </c>
      <c r="D18" s="37">
        <f ca="1">C16</f>
        <v>0.92422307648397373</v>
      </c>
      <c r="E18" s="99" t="s">
        <v>468</v>
      </c>
      <c r="F18" s="13">
        <f ca="1">ROUND(2*(F16-$C$15)/$C$16,0)/2+F15</f>
        <v>2882.5</v>
      </c>
    </row>
    <row r="19" spans="1:27" ht="13.5" thickBot="1">
      <c r="A19" s="8" t="s">
        <v>464</v>
      </c>
      <c r="C19" s="32">
        <f>+D15</f>
        <v>57914.86146515065</v>
      </c>
      <c r="D19" s="33">
        <f>+D16</f>
        <v>0.92421037174067511</v>
      </c>
      <c r="E19" s="99" t="s">
        <v>469</v>
      </c>
      <c r="F19" s="101">
        <f ca="1">+$C$15+$C$16*F18-15018.5-$C$5/24</f>
        <v>45560.10305792516</v>
      </c>
    </row>
    <row r="20" spans="1:27" ht="15" thickBot="1">
      <c r="A20" s="7" t="s">
        <v>47</v>
      </c>
      <c r="B20" s="7" t="s">
        <v>48</v>
      </c>
      <c r="C20" s="7" t="s">
        <v>49</v>
      </c>
      <c r="D20" s="7" t="s">
        <v>54</v>
      </c>
      <c r="E20" s="7" t="s">
        <v>50</v>
      </c>
      <c r="F20" s="7" t="s">
        <v>51</v>
      </c>
      <c r="G20" s="7" t="s">
        <v>52</v>
      </c>
      <c r="H20" s="10" t="s">
        <v>204</v>
      </c>
      <c r="I20" s="10" t="s">
        <v>123</v>
      </c>
      <c r="J20" s="10" t="s">
        <v>202</v>
      </c>
      <c r="K20" s="10" t="s">
        <v>124</v>
      </c>
      <c r="L20" s="10" t="s">
        <v>69</v>
      </c>
      <c r="M20" s="10" t="s">
        <v>70</v>
      </c>
      <c r="N20" s="10" t="s">
        <v>71</v>
      </c>
      <c r="O20" s="10" t="s">
        <v>475</v>
      </c>
      <c r="P20" s="9" t="s">
        <v>65</v>
      </c>
      <c r="Q20" s="7" t="s">
        <v>56</v>
      </c>
      <c r="R20" s="9" t="s">
        <v>471</v>
      </c>
      <c r="S20" s="9" t="s">
        <v>473</v>
      </c>
      <c r="T20" s="9" t="s">
        <v>472</v>
      </c>
    </row>
    <row r="21" spans="1:27">
      <c r="A21" s="76" t="s">
        <v>82</v>
      </c>
      <c r="B21" s="77"/>
      <c r="C21" s="14">
        <v>28164.304</v>
      </c>
      <c r="D21" s="25"/>
      <c r="E21">
        <f t="shared" ref="E21:E48" si="0">+(C21-C$7)/C$8</f>
        <v>-32189.797267260765</v>
      </c>
      <c r="F21">
        <f t="shared" ref="F21:F48" si="1">ROUND(2*E21,0)/2</f>
        <v>-32190</v>
      </c>
      <c r="G21">
        <f t="shared" ref="G21:G33" si="2">+C21-(C$7+F21*C$8)</f>
        <v>0.18737031771888724</v>
      </c>
      <c r="H21">
        <f t="shared" ref="H21:H27" si="3">+G21</f>
        <v>0.18737031771888724</v>
      </c>
      <c r="P21">
        <f t="shared" ref="P21:P48" si="4">+D$11+D$12*F21+D$13*F21^2</f>
        <v>0.64563118661840713</v>
      </c>
      <c r="Q21" s="2">
        <f t="shared" ref="Q21:Q48" si="5">+C21-15018.5</f>
        <v>13145.804</v>
      </c>
      <c r="R21">
        <f t="shared" ref="R21:R33" si="6">+(P21-G21)^2</f>
        <v>0.21000302396454296</v>
      </c>
      <c r="S21" s="6">
        <v>0.02</v>
      </c>
      <c r="T21">
        <f t="shared" ref="T21:T45" si="7">+S21*R21</f>
        <v>4.200060479290859E-3</v>
      </c>
      <c r="V21" t="s">
        <v>4</v>
      </c>
    </row>
    <row r="22" spans="1:27" ht="13.5" thickBot="1">
      <c r="A22" s="76" t="s">
        <v>82</v>
      </c>
      <c r="B22" s="77"/>
      <c r="C22" s="14">
        <v>28307.518</v>
      </c>
      <c r="D22" s="25"/>
      <c r="E22">
        <f t="shared" si="0"/>
        <v>-32034.841205541437</v>
      </c>
      <c r="F22">
        <f t="shared" si="1"/>
        <v>-32035</v>
      </c>
      <c r="G22">
        <f t="shared" si="2"/>
        <v>0.14676153572872863</v>
      </c>
      <c r="H22">
        <f t="shared" si="3"/>
        <v>0.14676153572872863</v>
      </c>
      <c r="P22">
        <f t="shared" si="4"/>
        <v>0.64139480888585099</v>
      </c>
      <c r="Q22" s="2">
        <f t="shared" si="5"/>
        <v>13289.018</v>
      </c>
      <c r="R22">
        <f t="shared" si="6"/>
        <v>0.24466207491412842</v>
      </c>
      <c r="S22" s="6">
        <v>0.02</v>
      </c>
      <c r="T22">
        <f t="shared" si="7"/>
        <v>4.8932414982825684E-3</v>
      </c>
    </row>
    <row r="23" spans="1:27">
      <c r="A23" s="76" t="s">
        <v>82</v>
      </c>
      <c r="B23" s="77"/>
      <c r="C23" s="14">
        <v>28308.488000000001</v>
      </c>
      <c r="D23" s="25"/>
      <c r="E23">
        <f t="shared" si="0"/>
        <v>-32033.791675608136</v>
      </c>
      <c r="F23">
        <f t="shared" si="1"/>
        <v>-32034</v>
      </c>
      <c r="G23">
        <f t="shared" si="2"/>
        <v>0.19253825326450169</v>
      </c>
      <c r="H23">
        <f t="shared" si="3"/>
        <v>0.19253825326450169</v>
      </c>
      <c r="P23">
        <f t="shared" si="4"/>
        <v>0.64136751244403234</v>
      </c>
      <c r="Q23" s="2">
        <f t="shared" si="5"/>
        <v>13289.988000000001</v>
      </c>
      <c r="R23">
        <f t="shared" si="6"/>
        <v>0.20144770389564629</v>
      </c>
      <c r="S23" s="6">
        <v>0.02</v>
      </c>
      <c r="T23">
        <f t="shared" si="7"/>
        <v>4.0289540779129256E-3</v>
      </c>
      <c r="V23" s="116" t="s">
        <v>5</v>
      </c>
      <c r="W23" s="116"/>
    </row>
    <row r="24" spans="1:27">
      <c r="A24" s="76" t="s">
        <v>82</v>
      </c>
      <c r="B24" s="77"/>
      <c r="C24" s="14">
        <v>28332.467000000001</v>
      </c>
      <c r="D24" s="25"/>
      <c r="E24">
        <f t="shared" si="0"/>
        <v>-32007.846646463167</v>
      </c>
      <c r="F24">
        <f t="shared" si="1"/>
        <v>-32008</v>
      </c>
      <c r="G24">
        <f t="shared" si="2"/>
        <v>0.14173290918915882</v>
      </c>
      <c r="H24">
        <f t="shared" si="3"/>
        <v>0.14173290918915882</v>
      </c>
      <c r="P24">
        <f t="shared" si="4"/>
        <v>0.64065796258015728</v>
      </c>
      <c r="Q24" s="2">
        <f t="shared" si="5"/>
        <v>13313.967000000001</v>
      </c>
      <c r="R24">
        <f t="shared" si="6"/>
        <v>0.24892620890121067</v>
      </c>
      <c r="S24" s="6">
        <v>0.02</v>
      </c>
      <c r="T24">
        <f t="shared" si="7"/>
        <v>4.9785241780242132E-3</v>
      </c>
      <c r="V24" t="s">
        <v>6</v>
      </c>
      <c r="W24">
        <v>0.82107083257790736</v>
      </c>
    </row>
    <row r="25" spans="1:27">
      <c r="A25" s="76" t="s">
        <v>82</v>
      </c>
      <c r="B25" s="77"/>
      <c r="C25" s="14">
        <v>28419.37</v>
      </c>
      <c r="D25" s="25"/>
      <c r="E25">
        <f t="shared" si="0"/>
        <v>-31913.818502346014</v>
      </c>
      <c r="F25">
        <f t="shared" si="1"/>
        <v>-31914</v>
      </c>
      <c r="G25">
        <f t="shared" si="2"/>
        <v>0.16774435752813588</v>
      </c>
      <c r="H25">
        <f t="shared" si="3"/>
        <v>0.16774435752813588</v>
      </c>
      <c r="P25">
        <f t="shared" si="4"/>
        <v>0.63809519967063422</v>
      </c>
      <c r="Q25" s="2">
        <f t="shared" si="5"/>
        <v>13400.869999999999</v>
      </c>
      <c r="R25">
        <f t="shared" si="6"/>
        <v>0.2212299147041574</v>
      </c>
      <c r="S25" s="6">
        <v>0.02</v>
      </c>
      <c r="T25">
        <f t="shared" si="7"/>
        <v>4.4245982940831477E-3</v>
      </c>
      <c r="V25" t="s">
        <v>7</v>
      </c>
      <c r="W25">
        <v>0.67415731211017793</v>
      </c>
    </row>
    <row r="26" spans="1:27">
      <c r="A26" s="76" t="s">
        <v>82</v>
      </c>
      <c r="B26" s="77"/>
      <c r="C26" s="14">
        <v>28635.612000000001</v>
      </c>
      <c r="D26" s="25"/>
      <c r="E26">
        <f t="shared" si="0"/>
        <v>-31679.846902514219</v>
      </c>
      <c r="F26">
        <f t="shared" si="1"/>
        <v>-31680</v>
      </c>
      <c r="G26">
        <f t="shared" si="2"/>
        <v>0.14149626084326883</v>
      </c>
      <c r="H26">
        <f t="shared" si="3"/>
        <v>0.14149626084326883</v>
      </c>
      <c r="P26">
        <f t="shared" si="4"/>
        <v>0.63173278932452304</v>
      </c>
      <c r="Q26" s="2">
        <f t="shared" si="5"/>
        <v>13617.112000000001</v>
      </c>
      <c r="R26">
        <f t="shared" si="6"/>
        <v>0.24033185385735156</v>
      </c>
      <c r="S26" s="6">
        <v>0.02</v>
      </c>
      <c r="T26">
        <f t="shared" si="7"/>
        <v>4.8066370771470317E-3</v>
      </c>
      <c r="V26" t="s">
        <v>8</v>
      </c>
      <c r="W26">
        <v>0.66956797847792693</v>
      </c>
    </row>
    <row r="27" spans="1:27">
      <c r="A27" s="76" t="s">
        <v>82</v>
      </c>
      <c r="B27" s="77"/>
      <c r="C27" s="14">
        <v>28835.273000000001</v>
      </c>
      <c r="D27" s="25"/>
      <c r="E27">
        <f t="shared" si="0"/>
        <v>-31463.815772604139</v>
      </c>
      <c r="F27">
        <f t="shared" si="1"/>
        <v>-31464</v>
      </c>
      <c r="G27">
        <f t="shared" si="2"/>
        <v>0.17026724852257757</v>
      </c>
      <c r="H27">
        <f t="shared" si="3"/>
        <v>0.17026724852257757</v>
      </c>
      <c r="P27">
        <f t="shared" si="4"/>
        <v>0.62588161993830005</v>
      </c>
      <c r="Q27" s="2">
        <f t="shared" si="5"/>
        <v>13816.773000000001</v>
      </c>
      <c r="R27">
        <f t="shared" si="6"/>
        <v>0.20758445544054391</v>
      </c>
      <c r="S27" s="6">
        <v>0.02</v>
      </c>
      <c r="T27">
        <f t="shared" si="7"/>
        <v>4.1516891088108779E-3</v>
      </c>
      <c r="V27" t="s">
        <v>9</v>
      </c>
      <c r="W27">
        <v>3.8002615862441115E-2</v>
      </c>
    </row>
    <row r="28" spans="1:27" ht="13.5" thickBot="1">
      <c r="A28" s="77" t="s">
        <v>53</v>
      </c>
      <c r="B28" s="77"/>
      <c r="C28" s="78">
        <v>28860.222000000002</v>
      </c>
      <c r="D28" s="25" t="s">
        <v>55</v>
      </c>
      <c r="E28">
        <f t="shared" si="0"/>
        <v>-31436.821213525869</v>
      </c>
      <c r="F28">
        <f t="shared" si="1"/>
        <v>-31437</v>
      </c>
      <c r="G28">
        <f t="shared" si="2"/>
        <v>0.16523862197936978</v>
      </c>
      <c r="H28" s="13">
        <v>0</v>
      </c>
      <c r="P28">
        <f t="shared" si="4"/>
        <v>0.62515169693763295</v>
      </c>
      <c r="Q28" s="2">
        <f t="shared" si="5"/>
        <v>13841.722000000002</v>
      </c>
      <c r="R28">
        <f t="shared" si="6"/>
        <v>0.21152003651756499</v>
      </c>
      <c r="S28" s="6">
        <v>0.02</v>
      </c>
      <c r="T28">
        <f t="shared" si="7"/>
        <v>4.2304007303512999E-3</v>
      </c>
      <c r="V28" s="114" t="s">
        <v>10</v>
      </c>
      <c r="W28" s="114">
        <v>73</v>
      </c>
    </row>
    <row r="29" spans="1:27">
      <c r="A29" s="94" t="s">
        <v>211</v>
      </c>
      <c r="B29" s="95" t="s">
        <v>113</v>
      </c>
      <c r="C29" s="94">
        <v>28860.223000000002</v>
      </c>
      <c r="D29" s="94" t="s">
        <v>123</v>
      </c>
      <c r="E29">
        <f t="shared" si="0"/>
        <v>-31436.820131536249</v>
      </c>
      <c r="F29">
        <f t="shared" si="1"/>
        <v>-31437</v>
      </c>
      <c r="G29">
        <f t="shared" si="2"/>
        <v>0.16623862197957351</v>
      </c>
      <c r="H29">
        <f>+G29</f>
        <v>0.16623862197957351</v>
      </c>
      <c r="O29">
        <f ca="1">+C$11+C$12*F29</f>
        <v>5.7564887371055699E-3</v>
      </c>
      <c r="P29">
        <f t="shared" si="4"/>
        <v>0.62515169693763295</v>
      </c>
      <c r="Q29" s="2">
        <f t="shared" si="5"/>
        <v>13841.723000000002</v>
      </c>
      <c r="R29">
        <f t="shared" si="6"/>
        <v>0.21060121036746149</v>
      </c>
      <c r="S29" s="6">
        <v>0.02</v>
      </c>
      <c r="T29">
        <f t="shared" si="7"/>
        <v>4.2120242073492298E-3</v>
      </c>
    </row>
    <row r="30" spans="1:27" ht="13.5" thickBot="1">
      <c r="A30" s="76" t="s">
        <v>82</v>
      </c>
      <c r="B30" s="77"/>
      <c r="C30" s="14">
        <v>29250.255000000001</v>
      </c>
      <c r="D30" s="25"/>
      <c r="E30">
        <f t="shared" si="0"/>
        <v>-31014.809555304095</v>
      </c>
      <c r="F30">
        <f t="shared" si="1"/>
        <v>-31015</v>
      </c>
      <c r="G30">
        <f t="shared" si="2"/>
        <v>0.17601342197667691</v>
      </c>
      <c r="H30">
        <f>+G30</f>
        <v>0.17601342197667691</v>
      </c>
      <c r="P30">
        <f t="shared" si="4"/>
        <v>0.61378581517776742</v>
      </c>
      <c r="Q30" s="2">
        <f t="shared" si="5"/>
        <v>14231.755000000001</v>
      </c>
      <c r="R30">
        <f t="shared" si="6"/>
        <v>0.19164466824901019</v>
      </c>
      <c r="S30" s="6">
        <v>0.02</v>
      </c>
      <c r="T30">
        <f t="shared" si="7"/>
        <v>3.832893364980204E-3</v>
      </c>
      <c r="V30" t="s">
        <v>11</v>
      </c>
    </row>
    <row r="31" spans="1:27">
      <c r="A31" s="76" t="s">
        <v>83</v>
      </c>
      <c r="B31" s="77"/>
      <c r="C31" s="14">
        <v>36110.678</v>
      </c>
      <c r="D31" s="25"/>
      <c r="E31">
        <f t="shared" si="0"/>
        <v>-23591.903067051044</v>
      </c>
      <c r="F31">
        <f t="shared" si="1"/>
        <v>-23592</v>
      </c>
      <c r="G31">
        <f t="shared" si="2"/>
        <v>8.9587688264145982E-2</v>
      </c>
      <c r="H31">
        <f>+G31</f>
        <v>8.9587688264145982E-2</v>
      </c>
      <c r="P31">
        <f t="shared" si="4"/>
        <v>0.4269348471530926</v>
      </c>
      <c r="Q31" s="2">
        <f t="shared" si="5"/>
        <v>21092.178</v>
      </c>
      <c r="R31">
        <f t="shared" si="6"/>
        <v>0.1138031056104442</v>
      </c>
      <c r="S31" s="6">
        <v>0.02</v>
      </c>
      <c r="T31">
        <f t="shared" si="7"/>
        <v>2.2760621122088838E-3</v>
      </c>
      <c r="V31" s="115"/>
      <c r="W31" s="115" t="s">
        <v>16</v>
      </c>
      <c r="X31" s="115" t="s">
        <v>17</v>
      </c>
      <c r="Y31" s="115" t="s">
        <v>18</v>
      </c>
      <c r="Z31" s="115" t="s">
        <v>155</v>
      </c>
      <c r="AA31" s="115" t="s">
        <v>19</v>
      </c>
    </row>
    <row r="32" spans="1:27">
      <c r="A32" s="76" t="s">
        <v>83</v>
      </c>
      <c r="B32" s="77"/>
      <c r="C32" s="14">
        <v>36172.6</v>
      </c>
      <c r="D32" s="25"/>
      <c r="E32">
        <f t="shared" si="0"/>
        <v>-23524.90410568006</v>
      </c>
      <c r="F32">
        <f t="shared" si="1"/>
        <v>-23525</v>
      </c>
      <c r="G32">
        <f t="shared" si="2"/>
        <v>8.8627763143449556E-2</v>
      </c>
      <c r="H32">
        <f>+G32</f>
        <v>8.8627763143449556E-2</v>
      </c>
      <c r="P32">
        <f t="shared" si="4"/>
        <v>0.42536100854782133</v>
      </c>
      <c r="Q32" s="2">
        <f t="shared" si="5"/>
        <v>21154.1</v>
      </c>
      <c r="R32">
        <f t="shared" si="6"/>
        <v>0.11338927856056086</v>
      </c>
      <c r="S32" s="6">
        <v>0.02</v>
      </c>
      <c r="T32">
        <f t="shared" si="7"/>
        <v>2.2677855712112172E-3</v>
      </c>
      <c r="V32" t="s">
        <v>12</v>
      </c>
      <c r="W32">
        <v>1</v>
      </c>
      <c r="X32">
        <v>0.21214783398408821</v>
      </c>
      <c r="Y32">
        <v>0.21214783398408821</v>
      </c>
      <c r="Z32">
        <v>146.89655756831772</v>
      </c>
      <c r="AA32">
        <v>5.8796791885723216E-19</v>
      </c>
    </row>
    <row r="33" spans="1:30">
      <c r="A33" s="76" t="s">
        <v>83</v>
      </c>
      <c r="B33" s="77"/>
      <c r="C33" s="14">
        <v>36440.623</v>
      </c>
      <c r="D33" s="25"/>
      <c r="E33">
        <f t="shared" si="0"/>
        <v>-23234.906001233579</v>
      </c>
      <c r="F33">
        <f t="shared" si="1"/>
        <v>-23235</v>
      </c>
      <c r="G33">
        <f t="shared" si="2"/>
        <v>8.6875848450290505E-2</v>
      </c>
      <c r="H33">
        <f>+G33</f>
        <v>8.6875848450290505E-2</v>
      </c>
      <c r="P33">
        <f t="shared" si="4"/>
        <v>0.41857211738562217</v>
      </c>
      <c r="Q33" s="2">
        <f t="shared" si="5"/>
        <v>21422.123</v>
      </c>
      <c r="R33">
        <f t="shared" si="6"/>
        <v>0.11002241482561986</v>
      </c>
      <c r="S33" s="6">
        <v>0.02</v>
      </c>
      <c r="T33">
        <f t="shared" si="7"/>
        <v>2.2004482965123973E-3</v>
      </c>
      <c r="V33" t="s">
        <v>13</v>
      </c>
      <c r="W33">
        <v>71</v>
      </c>
      <c r="X33">
        <v>0.10253811567956651</v>
      </c>
      <c r="Y33">
        <v>1.4441988123882607E-3</v>
      </c>
    </row>
    <row r="34" spans="1:30" ht="13.5" thickBot="1">
      <c r="A34" s="94" t="s">
        <v>251</v>
      </c>
      <c r="B34" s="95" t="s">
        <v>199</v>
      </c>
      <c r="C34" s="94">
        <v>45556.449000000001</v>
      </c>
      <c r="D34" s="94" t="s">
        <v>123</v>
      </c>
      <c r="E34">
        <f t="shared" si="0"/>
        <v>-13371.676873643941</v>
      </c>
      <c r="F34">
        <f t="shared" si="1"/>
        <v>-13371.5</v>
      </c>
      <c r="G34">
        <f t="shared" ref="G34:G45" si="8">+C34-(C$7+F34*C$8)</f>
        <v>-0.16347073978249682</v>
      </c>
      <c r="H34">
        <f t="shared" ref="H34:H40" si="9">+G34</f>
        <v>-0.16347073978249682</v>
      </c>
      <c r="O34">
        <f t="shared" ref="O34:O63" ca="1" si="10">+C$11+C$12*F34</f>
        <v>2.0353482002518977E-3</v>
      </c>
      <c r="P34">
        <f t="shared" si="4"/>
        <v>0.21015482603483676</v>
      </c>
      <c r="Q34" s="2">
        <f t="shared" si="5"/>
        <v>30537.949000000001</v>
      </c>
      <c r="R34">
        <f t="shared" ref="R34:R45" si="11">+(P34-G34)^2</f>
        <v>0.13959606343232267</v>
      </c>
      <c r="S34" s="6">
        <v>0.02</v>
      </c>
      <c r="T34">
        <f t="shared" si="7"/>
        <v>2.7919212686464533E-3</v>
      </c>
      <c r="V34" s="114" t="s">
        <v>14</v>
      </c>
      <c r="W34" s="114">
        <v>72</v>
      </c>
      <c r="X34" s="114">
        <v>0.31468594966365471</v>
      </c>
      <c r="Y34" s="114"/>
      <c r="Z34" s="114"/>
      <c r="AA34" s="114"/>
    </row>
    <row r="35" spans="1:30" ht="13.5" thickBot="1">
      <c r="A35" s="94" t="s">
        <v>251</v>
      </c>
      <c r="B35" s="95" t="s">
        <v>199</v>
      </c>
      <c r="C35" s="94">
        <v>45556.455999999998</v>
      </c>
      <c r="D35" s="94" t="s">
        <v>123</v>
      </c>
      <c r="E35">
        <f t="shared" si="0"/>
        <v>-13371.669299716588</v>
      </c>
      <c r="F35">
        <f t="shared" si="1"/>
        <v>-13371.5</v>
      </c>
      <c r="G35">
        <f t="shared" si="8"/>
        <v>-0.15647073978470871</v>
      </c>
      <c r="H35">
        <f t="shared" si="9"/>
        <v>-0.15647073978470871</v>
      </c>
      <c r="O35">
        <f t="shared" ca="1" si="10"/>
        <v>2.0353482002518977E-3</v>
      </c>
      <c r="P35">
        <f t="shared" si="4"/>
        <v>0.21015482603483676</v>
      </c>
      <c r="Q35" s="2">
        <f t="shared" si="5"/>
        <v>30537.955999999998</v>
      </c>
      <c r="R35">
        <f t="shared" si="11"/>
        <v>0.13441430551250186</v>
      </c>
      <c r="S35" s="6">
        <v>0.02</v>
      </c>
      <c r="T35">
        <f t="shared" si="7"/>
        <v>2.6882861102500372E-3</v>
      </c>
    </row>
    <row r="36" spans="1:30">
      <c r="A36" s="76" t="s">
        <v>86</v>
      </c>
      <c r="B36" s="77"/>
      <c r="C36" s="14">
        <v>47357.474999999999</v>
      </c>
      <c r="D36" s="25"/>
      <c r="E36">
        <f t="shared" si="0"/>
        <v>-11422.985432764503</v>
      </c>
      <c r="F36">
        <f t="shared" si="1"/>
        <v>-11423</v>
      </c>
      <c r="G36">
        <f t="shared" si="8"/>
        <v>1.34633782072342E-2</v>
      </c>
      <c r="H36">
        <f t="shared" si="9"/>
        <v>1.34633782072342E-2</v>
      </c>
      <c r="O36">
        <f t="shared" ca="1" si="10"/>
        <v>1.6339952160522144E-3</v>
      </c>
      <c r="P36">
        <f t="shared" si="4"/>
        <v>0.17415053834489197</v>
      </c>
      <c r="Q36" s="2">
        <f t="shared" si="5"/>
        <v>32338.974999999999</v>
      </c>
      <c r="R36">
        <f t="shared" si="11"/>
        <v>2.5820363433105273E-2</v>
      </c>
      <c r="S36" s="6">
        <v>0.02</v>
      </c>
      <c r="T36">
        <f t="shared" si="7"/>
        <v>5.1640726866210545E-4</v>
      </c>
      <c r="V36" s="115"/>
      <c r="W36" s="115" t="s">
        <v>20</v>
      </c>
      <c r="X36" s="115" t="s">
        <v>9</v>
      </c>
      <c r="Y36" s="115" t="s">
        <v>21</v>
      </c>
      <c r="Z36" s="115" t="s">
        <v>22</v>
      </c>
      <c r="AA36" s="115" t="s">
        <v>23</v>
      </c>
      <c r="AB36" s="115" t="s">
        <v>24</v>
      </c>
      <c r="AC36" s="115" t="s">
        <v>25</v>
      </c>
      <c r="AD36" s="115" t="s">
        <v>26</v>
      </c>
    </row>
    <row r="37" spans="1:30">
      <c r="A37" s="76" t="s">
        <v>87</v>
      </c>
      <c r="B37" s="77"/>
      <c r="C37" s="14">
        <v>47369.482000000004</v>
      </c>
      <c r="D37" s="25"/>
      <c r="E37">
        <f t="shared" si="0"/>
        <v>-11409.993983373628</v>
      </c>
      <c r="F37">
        <f t="shared" si="1"/>
        <v>-11410</v>
      </c>
      <c r="G37">
        <f t="shared" si="8"/>
        <v>5.5607061731279828E-3</v>
      </c>
      <c r="H37">
        <f t="shared" si="9"/>
        <v>5.5607061731279828E-3</v>
      </c>
      <c r="O37">
        <f t="shared" ca="1" si="10"/>
        <v>1.631317469685986E-3</v>
      </c>
      <c r="P37">
        <f t="shared" si="4"/>
        <v>0.17391605050508988</v>
      </c>
      <c r="Q37" s="2">
        <f t="shared" si="5"/>
        <v>32350.982000000004</v>
      </c>
      <c r="R37">
        <f t="shared" si="11"/>
        <v>2.8343521965133452E-2</v>
      </c>
      <c r="S37" s="6">
        <v>0.02</v>
      </c>
      <c r="T37">
        <f t="shared" si="7"/>
        <v>5.6687043930266903E-4</v>
      </c>
      <c r="V37" t="s">
        <v>15</v>
      </c>
      <c r="W37">
        <v>-4.4121262571174255E-2</v>
      </c>
      <c r="X37">
        <v>7.0962077456334536E-3</v>
      </c>
      <c r="Y37">
        <v>-6.2175832716176638</v>
      </c>
      <c r="Z37">
        <v>3.0835049408004141E-8</v>
      </c>
      <c r="AA37">
        <v>-5.8270705925151371E-2</v>
      </c>
      <c r="AB37">
        <v>-2.9971819217197139E-2</v>
      </c>
      <c r="AC37">
        <v>-5.8270705925151371E-2</v>
      </c>
      <c r="AD37">
        <v>-2.9971819217197139E-2</v>
      </c>
    </row>
    <row r="38" spans="1:30" ht="13.5" thickBot="1">
      <c r="A38" s="76" t="s">
        <v>88</v>
      </c>
      <c r="B38" s="77"/>
      <c r="C38" s="14">
        <v>47369.483</v>
      </c>
      <c r="D38" s="25"/>
      <c r="E38">
        <f t="shared" si="0"/>
        <v>-11409.99290138401</v>
      </c>
      <c r="F38">
        <f t="shared" si="1"/>
        <v>-11410</v>
      </c>
      <c r="G38">
        <f t="shared" si="8"/>
        <v>6.5607061696937308E-3</v>
      </c>
      <c r="H38">
        <f t="shared" si="9"/>
        <v>6.5607061696937308E-3</v>
      </c>
      <c r="O38">
        <f t="shared" ca="1" si="10"/>
        <v>1.631317469685986E-3</v>
      </c>
      <c r="P38">
        <f t="shared" si="4"/>
        <v>0.17391605050508988</v>
      </c>
      <c r="Q38" s="2">
        <f t="shared" si="5"/>
        <v>32350.983</v>
      </c>
      <c r="R38">
        <f t="shared" si="11"/>
        <v>2.8007811277619012E-2</v>
      </c>
      <c r="S38" s="6">
        <v>0.02</v>
      </c>
      <c r="T38">
        <f t="shared" si="7"/>
        <v>5.6015622555238029E-4</v>
      </c>
      <c r="V38" s="114" t="s">
        <v>27</v>
      </c>
      <c r="W38" s="114">
        <v>-5.8737107764619374E-6</v>
      </c>
      <c r="X38" s="114">
        <v>4.8462604296515265E-7</v>
      </c>
      <c r="Y38" s="114">
        <v>-12.120089008267124</v>
      </c>
      <c r="Z38" s="114">
        <v>5.879679188572494E-19</v>
      </c>
      <c r="AA38" s="114">
        <v>-6.8400281375928846E-6</v>
      </c>
      <c r="AB38" s="114">
        <v>-4.9073934153309901E-6</v>
      </c>
      <c r="AC38" s="114">
        <v>-6.8400281375928846E-6</v>
      </c>
      <c r="AD38" s="114">
        <v>-4.9073934153309901E-6</v>
      </c>
    </row>
    <row r="39" spans="1:30">
      <c r="A39" s="76" t="s">
        <v>88</v>
      </c>
      <c r="B39" s="77"/>
      <c r="C39" s="14">
        <v>47674.474000000002</v>
      </c>
      <c r="D39" s="25"/>
      <c r="E39">
        <f t="shared" si="0"/>
        <v>-11079.995804592923</v>
      </c>
      <c r="F39">
        <f t="shared" si="1"/>
        <v>-11080</v>
      </c>
      <c r="G39">
        <f t="shared" si="8"/>
        <v>3.8774928980274126E-3</v>
      </c>
      <c r="H39">
        <f t="shared" si="9"/>
        <v>3.8774928980274126E-3</v>
      </c>
      <c r="O39">
        <f t="shared" ca="1" si="10"/>
        <v>1.5633439080817288E-3</v>
      </c>
      <c r="P39">
        <f t="shared" si="4"/>
        <v>0.1679890819696972</v>
      </c>
      <c r="Q39" s="2">
        <f t="shared" si="5"/>
        <v>32655.974000000002</v>
      </c>
      <c r="R39">
        <f t="shared" si="11"/>
        <v>2.6932613667628606E-2</v>
      </c>
      <c r="S39" s="6">
        <v>0.02</v>
      </c>
      <c r="T39">
        <f t="shared" si="7"/>
        <v>5.3865227335257216E-4</v>
      </c>
    </row>
    <row r="40" spans="1:30">
      <c r="A40" s="76" t="s">
        <v>87</v>
      </c>
      <c r="B40" s="77"/>
      <c r="C40" s="14">
        <v>47735.464</v>
      </c>
      <c r="D40" s="25"/>
      <c r="E40">
        <f t="shared" si="0"/>
        <v>-11014.005257549608</v>
      </c>
      <c r="F40">
        <f t="shared" si="1"/>
        <v>-11014</v>
      </c>
      <c r="G40">
        <f t="shared" si="8"/>
        <v>-4.8591497543384321E-3</v>
      </c>
      <c r="H40">
        <f t="shared" si="9"/>
        <v>-4.8591497543384321E-3</v>
      </c>
      <c r="O40">
        <f t="shared" ca="1" si="10"/>
        <v>1.5497491957608771E-3</v>
      </c>
      <c r="P40">
        <f t="shared" si="4"/>
        <v>0.16680955670330669</v>
      </c>
      <c r="Q40" s="2">
        <f t="shared" si="5"/>
        <v>32716.964</v>
      </c>
      <c r="R40">
        <f t="shared" si="11"/>
        <v>2.9470144776841126E-2</v>
      </c>
      <c r="S40" s="6">
        <v>0.02</v>
      </c>
      <c r="T40">
        <f t="shared" si="7"/>
        <v>5.8940289553682259E-4</v>
      </c>
    </row>
    <row r="41" spans="1:30">
      <c r="A41" s="76" t="s">
        <v>89</v>
      </c>
      <c r="B41" s="77"/>
      <c r="C41" s="14">
        <v>47735.466</v>
      </c>
      <c r="D41" s="25"/>
      <c r="E41">
        <f t="shared" si="0"/>
        <v>-11014.003093570363</v>
      </c>
      <c r="F41">
        <f t="shared" si="1"/>
        <v>-11014</v>
      </c>
      <c r="G41">
        <f t="shared" si="8"/>
        <v>-2.8591497539309785E-3</v>
      </c>
      <c r="I41">
        <f t="shared" ref="I41:I47" si="12">+G41</f>
        <v>-2.8591497539309785E-3</v>
      </c>
      <c r="O41">
        <f t="shared" ca="1" si="10"/>
        <v>1.5497491957608771E-3</v>
      </c>
      <c r="P41">
        <f t="shared" si="4"/>
        <v>0.16680955670330669</v>
      </c>
      <c r="Q41" s="2">
        <f t="shared" si="5"/>
        <v>32716.966</v>
      </c>
      <c r="R41">
        <f t="shared" si="11"/>
        <v>2.8787469950872283E-2</v>
      </c>
      <c r="S41" s="6">
        <v>0.01</v>
      </c>
      <c r="T41">
        <f t="shared" si="7"/>
        <v>2.8787469950872284E-4</v>
      </c>
    </row>
    <row r="42" spans="1:30">
      <c r="A42" s="76" t="s">
        <v>90</v>
      </c>
      <c r="B42" s="77"/>
      <c r="C42" s="14">
        <v>47735.476000000002</v>
      </c>
      <c r="D42" s="25"/>
      <c r="E42">
        <f t="shared" si="0"/>
        <v>-11013.992273674143</v>
      </c>
      <c r="F42">
        <f t="shared" si="1"/>
        <v>-11014</v>
      </c>
      <c r="G42">
        <f t="shared" si="8"/>
        <v>7.1408502481062897E-3</v>
      </c>
      <c r="I42">
        <f t="shared" si="12"/>
        <v>7.1408502481062897E-3</v>
      </c>
      <c r="O42">
        <f t="shared" ca="1" si="10"/>
        <v>1.5497491957608771E-3</v>
      </c>
      <c r="P42">
        <f t="shared" si="4"/>
        <v>0.16680955670330669</v>
      </c>
      <c r="Q42" s="2">
        <f t="shared" si="5"/>
        <v>32716.976000000002</v>
      </c>
      <c r="R42">
        <f t="shared" si="11"/>
        <v>2.5494095821076954E-2</v>
      </c>
      <c r="S42" s="6">
        <v>0.01</v>
      </c>
      <c r="T42">
        <f t="shared" si="7"/>
        <v>2.5494095821076957E-4</v>
      </c>
    </row>
    <row r="43" spans="1:30">
      <c r="A43" s="76" t="s">
        <v>91</v>
      </c>
      <c r="B43" s="77"/>
      <c r="C43" s="14">
        <v>48039.54</v>
      </c>
      <c r="D43" s="25"/>
      <c r="E43">
        <f t="shared" si="0"/>
        <v>-10684.998181262616</v>
      </c>
      <c r="F43">
        <f t="shared" si="1"/>
        <v>-10685</v>
      </c>
      <c r="G43">
        <f t="shared" si="8"/>
        <v>1.6809194348752499E-3</v>
      </c>
      <c r="I43">
        <f t="shared" si="12"/>
        <v>1.6809194348752499E-3</v>
      </c>
      <c r="O43">
        <f t="shared" ca="1" si="10"/>
        <v>1.4819816146463298E-3</v>
      </c>
      <c r="P43">
        <f t="shared" si="4"/>
        <v>0.16095898138203277</v>
      </c>
      <c r="Q43" s="2">
        <f t="shared" si="5"/>
        <v>33021.040000000001</v>
      </c>
      <c r="R43">
        <f t="shared" si="11"/>
        <v>2.5369501017642546E-2</v>
      </c>
      <c r="S43" s="6">
        <v>0.01</v>
      </c>
      <c r="T43">
        <f t="shared" si="7"/>
        <v>2.5369501017642547E-4</v>
      </c>
    </row>
    <row r="44" spans="1:30">
      <c r="A44" s="77" t="s">
        <v>75</v>
      </c>
      <c r="B44" s="77"/>
      <c r="C44" s="79">
        <v>48101.455999999998</v>
      </c>
      <c r="D44" s="25"/>
      <c r="E44">
        <f t="shared" si="0"/>
        <v>-10618.005711829366</v>
      </c>
      <c r="F44">
        <f t="shared" si="1"/>
        <v>-10618</v>
      </c>
      <c r="G44">
        <f t="shared" si="8"/>
        <v>-5.2790056870435365E-3</v>
      </c>
      <c r="I44">
        <f t="shared" si="12"/>
        <v>-5.2790056870435365E-3</v>
      </c>
      <c r="O44">
        <f t="shared" ca="1" si="10"/>
        <v>1.4681809218357682E-3</v>
      </c>
      <c r="P44">
        <f t="shared" si="4"/>
        <v>0.15977348418977949</v>
      </c>
      <c r="Q44" s="2">
        <f t="shared" si="5"/>
        <v>33082.955999999998</v>
      </c>
      <c r="R44">
        <f t="shared" si="11"/>
        <v>2.724232441453877E-2</v>
      </c>
      <c r="S44" s="6">
        <v>0.01</v>
      </c>
      <c r="T44">
        <f t="shared" si="7"/>
        <v>2.7242324414538771E-4</v>
      </c>
    </row>
    <row r="45" spans="1:30">
      <c r="A45" s="76" t="s">
        <v>92</v>
      </c>
      <c r="B45" s="77"/>
      <c r="C45" s="14">
        <v>48443.423999999999</v>
      </c>
      <c r="D45" s="25"/>
      <c r="E45">
        <f t="shared" si="0"/>
        <v>-10247.999884787079</v>
      </c>
      <c r="F45">
        <f t="shared" si="1"/>
        <v>-10248</v>
      </c>
      <c r="G45">
        <f t="shared" si="8"/>
        <v>1.0648246097844094E-4</v>
      </c>
      <c r="I45">
        <f t="shared" si="12"/>
        <v>1.0648246097844094E-4</v>
      </c>
      <c r="O45">
        <f t="shared" ca="1" si="10"/>
        <v>1.391968140643116E-3</v>
      </c>
      <c r="P45">
        <f t="shared" si="4"/>
        <v>0.15326301367705597</v>
      </c>
      <c r="Q45" s="2">
        <f t="shared" si="5"/>
        <v>33424.923999999999</v>
      </c>
      <c r="R45">
        <f t="shared" si="11"/>
        <v>2.3456923054141331E-2</v>
      </c>
      <c r="S45" s="6">
        <v>0.01</v>
      </c>
      <c r="T45">
        <f t="shared" si="7"/>
        <v>2.3456923054141331E-4</v>
      </c>
    </row>
    <row r="46" spans="1:30">
      <c r="A46" s="76" t="s">
        <v>95</v>
      </c>
      <c r="B46" s="77"/>
      <c r="C46" s="14">
        <v>48833.434999999998</v>
      </c>
      <c r="D46" s="25"/>
      <c r="E46">
        <f t="shared" si="0"/>
        <v>-9826.0120303369895</v>
      </c>
      <c r="F46">
        <f t="shared" si="1"/>
        <v>-9826</v>
      </c>
      <c r="G46">
        <f t="shared" ref="G46:G66" si="13">+C46-(C$7+F46*C$8)</f>
        <v>-1.1118717542558443E-2</v>
      </c>
      <c r="I46">
        <f t="shared" si="12"/>
        <v>-1.1118717542558443E-2</v>
      </c>
      <c r="O46">
        <f t="shared" ca="1" si="10"/>
        <v>1.3050443739855509E-3</v>
      </c>
      <c r="P46">
        <f t="shared" si="4"/>
        <v>0.14591260302749304</v>
      </c>
      <c r="Q46" s="2">
        <f t="shared" si="5"/>
        <v>33814.934999999998</v>
      </c>
      <c r="R46">
        <f t="shared" ref="R46:R66" si="14">+(P46-G46)^2</f>
        <v>2.4658835639974272E-2</v>
      </c>
      <c r="S46" s="6">
        <v>0.01</v>
      </c>
      <c r="T46">
        <f t="shared" ref="T46:T76" si="15">+S46*R46</f>
        <v>2.4658835639974273E-4</v>
      </c>
    </row>
    <row r="47" spans="1:30">
      <c r="A47" s="76" t="s">
        <v>96</v>
      </c>
      <c r="B47" s="77"/>
      <c r="C47" s="14">
        <v>48833.444000000003</v>
      </c>
      <c r="D47" s="25"/>
      <c r="E47">
        <f t="shared" si="0"/>
        <v>-9826.0022924303848</v>
      </c>
      <c r="F47">
        <f t="shared" si="1"/>
        <v>-9826</v>
      </c>
      <c r="G47">
        <f t="shared" si="13"/>
        <v>-2.1187175370869227E-3</v>
      </c>
      <c r="I47">
        <f t="shared" si="12"/>
        <v>-2.1187175370869227E-3</v>
      </c>
      <c r="O47">
        <f t="shared" ca="1" si="10"/>
        <v>1.3050443739855509E-3</v>
      </c>
      <c r="P47">
        <f t="shared" si="4"/>
        <v>0.14591260302749304</v>
      </c>
      <c r="Q47" s="2">
        <f t="shared" si="5"/>
        <v>33814.944000000003</v>
      </c>
      <c r="R47">
        <f t="shared" si="14"/>
        <v>2.1913271868093435E-2</v>
      </c>
      <c r="S47" s="6">
        <v>0.01</v>
      </c>
      <c r="T47">
        <f t="shared" si="15"/>
        <v>2.1913271868093435E-4</v>
      </c>
    </row>
    <row r="48" spans="1:30">
      <c r="A48" s="76" t="s">
        <v>97</v>
      </c>
      <c r="B48" s="77"/>
      <c r="C48" s="14">
        <v>48833.45</v>
      </c>
      <c r="D48" s="25"/>
      <c r="E48">
        <f t="shared" si="0"/>
        <v>-9825.9958004926611</v>
      </c>
      <c r="F48">
        <f t="shared" si="1"/>
        <v>-9826</v>
      </c>
      <c r="G48">
        <f t="shared" si="13"/>
        <v>3.8812824568594806E-3</v>
      </c>
      <c r="H48">
        <f>+G48</f>
        <v>3.8812824568594806E-3</v>
      </c>
      <c r="O48">
        <f t="shared" ca="1" si="10"/>
        <v>1.3050443739855509E-3</v>
      </c>
      <c r="P48">
        <f t="shared" si="4"/>
        <v>0.14591260302749304</v>
      </c>
      <c r="Q48" s="2">
        <f t="shared" si="5"/>
        <v>33814.949999999997</v>
      </c>
      <c r="R48">
        <f t="shared" si="14"/>
        <v>2.0172896023038074E-2</v>
      </c>
      <c r="S48" s="6">
        <v>0.02</v>
      </c>
      <c r="T48">
        <f t="shared" si="15"/>
        <v>4.0345792046076151E-4</v>
      </c>
      <c r="V48" s="17"/>
    </row>
    <row r="49" spans="1:22">
      <c r="A49" s="76" t="s">
        <v>93</v>
      </c>
      <c r="B49" s="77"/>
      <c r="C49" s="14">
        <v>48833.45</v>
      </c>
      <c r="D49" s="25"/>
      <c r="E49">
        <f t="shared" ref="E49:E79" si="16">+(C49-C$7)/C$8</f>
        <v>-9825.9958004926611</v>
      </c>
      <c r="F49">
        <f t="shared" ref="F49:F79" si="17">ROUND(2*E49,0)/2</f>
        <v>-9826</v>
      </c>
      <c r="G49">
        <f t="shared" si="13"/>
        <v>3.8812824568594806E-3</v>
      </c>
      <c r="I49">
        <f>+G49</f>
        <v>3.8812824568594806E-3</v>
      </c>
      <c r="O49">
        <f t="shared" ca="1" si="10"/>
        <v>1.3050443739855509E-3</v>
      </c>
      <c r="P49">
        <f t="shared" ref="P49:P79" si="18">+D$11+D$12*F49+D$13*F49^2</f>
        <v>0.14591260302749304</v>
      </c>
      <c r="Q49" s="2">
        <f t="shared" ref="Q49:Q79" si="19">+C49-15018.5</f>
        <v>33814.949999999997</v>
      </c>
      <c r="R49">
        <f t="shared" si="14"/>
        <v>2.0172896023038074E-2</v>
      </c>
      <c r="S49" s="6">
        <v>0.01</v>
      </c>
      <c r="T49">
        <f t="shared" si="15"/>
        <v>2.0172896023038075E-4</v>
      </c>
      <c r="V49" s="17"/>
    </row>
    <row r="50" spans="1:22">
      <c r="A50" s="76" t="s">
        <v>92</v>
      </c>
      <c r="B50" s="77"/>
      <c r="C50" s="14">
        <v>48833.451000000001</v>
      </c>
      <c r="D50" s="25"/>
      <c r="E50">
        <f t="shared" si="16"/>
        <v>-9825.9947185030342</v>
      </c>
      <c r="F50">
        <f t="shared" si="17"/>
        <v>-9826</v>
      </c>
      <c r="G50">
        <f t="shared" si="13"/>
        <v>4.8812824607011862E-3</v>
      </c>
      <c r="I50">
        <f>+G50</f>
        <v>4.8812824607011862E-3</v>
      </c>
      <c r="O50">
        <f t="shared" ca="1" si="10"/>
        <v>1.3050443739855509E-3</v>
      </c>
      <c r="P50">
        <f t="shared" si="18"/>
        <v>0.14591260302749304</v>
      </c>
      <c r="Q50" s="2">
        <f t="shared" si="19"/>
        <v>33814.951000000001</v>
      </c>
      <c r="R50">
        <f t="shared" si="14"/>
        <v>1.9889833380813206E-2</v>
      </c>
      <c r="S50" s="6">
        <v>0.01</v>
      </c>
      <c r="T50">
        <f t="shared" si="15"/>
        <v>1.9889833380813207E-4</v>
      </c>
    </row>
    <row r="51" spans="1:22">
      <c r="A51" s="76" t="s">
        <v>98</v>
      </c>
      <c r="B51" s="77"/>
      <c r="C51" s="14">
        <v>48833.453000000001</v>
      </c>
      <c r="D51" s="25"/>
      <c r="E51">
        <f t="shared" si="16"/>
        <v>-9825.9925545237893</v>
      </c>
      <c r="F51">
        <f t="shared" si="17"/>
        <v>-9826</v>
      </c>
      <c r="G51">
        <f t="shared" si="13"/>
        <v>6.8812824611086398E-3</v>
      </c>
      <c r="I51">
        <f>+G51</f>
        <v>6.8812824611086398E-3</v>
      </c>
      <c r="O51">
        <f t="shared" ca="1" si="10"/>
        <v>1.3050443739855509E-3</v>
      </c>
      <c r="P51">
        <f t="shared" si="18"/>
        <v>0.14591260302749304</v>
      </c>
      <c r="Q51" s="2">
        <f t="shared" si="19"/>
        <v>33814.953000000001</v>
      </c>
      <c r="R51">
        <f t="shared" si="14"/>
        <v>1.9329708098432742E-2</v>
      </c>
      <c r="S51" s="6">
        <v>0.01</v>
      </c>
      <c r="T51">
        <f t="shared" si="15"/>
        <v>1.9329708098432741E-4</v>
      </c>
    </row>
    <row r="52" spans="1:22">
      <c r="A52" s="76" t="s">
        <v>99</v>
      </c>
      <c r="B52" s="77"/>
      <c r="C52" s="14">
        <v>48833.455000000002</v>
      </c>
      <c r="D52" s="25"/>
      <c r="E52">
        <f t="shared" si="16"/>
        <v>-9825.9903905445462</v>
      </c>
      <c r="F52">
        <f t="shared" si="17"/>
        <v>-9826</v>
      </c>
      <c r="G52">
        <f t="shared" si="13"/>
        <v>8.8812824615160935E-3</v>
      </c>
      <c r="I52">
        <f>+G52</f>
        <v>8.8812824615160935E-3</v>
      </c>
      <c r="O52">
        <f t="shared" ca="1" si="10"/>
        <v>1.3050443739855509E-3</v>
      </c>
      <c r="P52">
        <f t="shared" si="18"/>
        <v>0.14591260302749304</v>
      </c>
      <c r="Q52" s="2">
        <f t="shared" si="19"/>
        <v>33814.955000000002</v>
      </c>
      <c r="R52">
        <f t="shared" si="14"/>
        <v>1.8777582816055537E-2</v>
      </c>
      <c r="S52" s="6">
        <v>0.01</v>
      </c>
      <c r="T52">
        <f t="shared" si="15"/>
        <v>1.8777582816055538E-4</v>
      </c>
    </row>
    <row r="53" spans="1:22">
      <c r="A53" s="76" t="s">
        <v>100</v>
      </c>
      <c r="B53" s="77"/>
      <c r="C53" s="14">
        <v>48833.457999999999</v>
      </c>
      <c r="D53" s="25"/>
      <c r="E53">
        <f t="shared" si="16"/>
        <v>-9825.9871445756835</v>
      </c>
      <c r="F53">
        <f t="shared" si="17"/>
        <v>-9826</v>
      </c>
      <c r="G53">
        <f t="shared" si="13"/>
        <v>1.1881282458489295E-2</v>
      </c>
      <c r="J53">
        <f>+G53</f>
        <v>1.1881282458489295E-2</v>
      </c>
      <c r="O53">
        <f t="shared" ca="1" si="10"/>
        <v>1.3050443739855509E-3</v>
      </c>
      <c r="P53">
        <f t="shared" si="18"/>
        <v>0.14591260302749304</v>
      </c>
      <c r="Q53" s="2">
        <f t="shared" si="19"/>
        <v>33814.957999999999</v>
      </c>
      <c r="R53">
        <f t="shared" si="14"/>
        <v>1.7964394893471045E-2</v>
      </c>
      <c r="S53" s="6">
        <v>1</v>
      </c>
      <c r="T53">
        <f t="shared" si="15"/>
        <v>1.7964394893471045E-2</v>
      </c>
    </row>
    <row r="54" spans="1:22">
      <c r="A54" s="76" t="s">
        <v>101</v>
      </c>
      <c r="B54" s="77"/>
      <c r="C54" s="14">
        <v>48833.462</v>
      </c>
      <c r="D54" s="25"/>
      <c r="E54">
        <f t="shared" si="16"/>
        <v>-9825.9828166171937</v>
      </c>
      <c r="F54">
        <f t="shared" si="17"/>
        <v>-9826</v>
      </c>
      <c r="G54">
        <f t="shared" si="13"/>
        <v>1.5881282459304202E-2</v>
      </c>
      <c r="I54">
        <f>+G54</f>
        <v>1.5881282459304202E-2</v>
      </c>
      <c r="O54">
        <f t="shared" ca="1" si="10"/>
        <v>1.3050443739855509E-3</v>
      </c>
      <c r="P54">
        <f t="shared" si="18"/>
        <v>0.14591260302749304</v>
      </c>
      <c r="Q54" s="2">
        <f t="shared" si="19"/>
        <v>33814.962</v>
      </c>
      <c r="R54">
        <f t="shared" si="14"/>
        <v>1.6908144328707089E-2</v>
      </c>
      <c r="S54" s="6">
        <v>0.01</v>
      </c>
      <c r="T54">
        <f t="shared" si="15"/>
        <v>1.6908144328707089E-4</v>
      </c>
    </row>
    <row r="55" spans="1:22">
      <c r="A55" s="76" t="s">
        <v>101</v>
      </c>
      <c r="B55" s="77"/>
      <c r="C55" s="14">
        <v>48893.523000000001</v>
      </c>
      <c r="D55" s="25"/>
      <c r="E55">
        <f t="shared" si="16"/>
        <v>-9760.9974379326759</v>
      </c>
      <c r="F55">
        <f t="shared" si="17"/>
        <v>-9761</v>
      </c>
      <c r="G55">
        <f t="shared" si="13"/>
        <v>2.36792227224214E-3</v>
      </c>
      <c r="I55">
        <f>+G55</f>
        <v>2.36792227224214E-3</v>
      </c>
      <c r="O55">
        <f t="shared" ca="1" si="10"/>
        <v>1.2916556421544091E-3</v>
      </c>
      <c r="P55">
        <f t="shared" si="18"/>
        <v>0.14478753841911457</v>
      </c>
      <c r="Q55" s="2">
        <f t="shared" si="19"/>
        <v>33875.023000000001</v>
      </c>
      <c r="R55">
        <f t="shared" si="14"/>
        <v>2.0283347063422486E-2</v>
      </c>
      <c r="S55" s="6">
        <v>0.01</v>
      </c>
      <c r="T55">
        <f t="shared" si="15"/>
        <v>2.0283347063422487E-4</v>
      </c>
    </row>
    <row r="56" spans="1:22">
      <c r="A56" s="77" t="s">
        <v>80</v>
      </c>
      <c r="B56" s="77"/>
      <c r="C56" s="79">
        <v>49503.5052</v>
      </c>
      <c r="D56" s="25"/>
      <c r="E56">
        <f t="shared" si="16"/>
        <v>-9101.0030279525836</v>
      </c>
      <c r="F56">
        <f t="shared" si="17"/>
        <v>-9101</v>
      </c>
      <c r="G56">
        <f t="shared" si="13"/>
        <v>-2.7985042761429213E-3</v>
      </c>
      <c r="J56">
        <f>+G56</f>
        <v>-2.7985042761429213E-3</v>
      </c>
      <c r="O56">
        <f t="shared" ca="1" si="10"/>
        <v>1.1557085189458944E-3</v>
      </c>
      <c r="P56">
        <f t="shared" si="18"/>
        <v>0.13347124535883578</v>
      </c>
      <c r="Q56" s="2">
        <f t="shared" si="19"/>
        <v>34485.0052</v>
      </c>
      <c r="R56">
        <f t="shared" si="14"/>
        <v>1.856944466557978E-2</v>
      </c>
      <c r="S56" s="6">
        <v>1</v>
      </c>
      <c r="T56">
        <f t="shared" si="15"/>
        <v>1.856944466557978E-2</v>
      </c>
    </row>
    <row r="57" spans="1:22">
      <c r="A57" s="77" t="s">
        <v>80</v>
      </c>
      <c r="B57" s="77"/>
      <c r="C57" s="79">
        <v>49515.520400000001</v>
      </c>
      <c r="D57" s="25"/>
      <c r="E57">
        <f t="shared" si="16"/>
        <v>-9088.0027062468125</v>
      </c>
      <c r="F57">
        <f t="shared" si="17"/>
        <v>-9088</v>
      </c>
      <c r="G57">
        <f t="shared" si="13"/>
        <v>-2.5011763136717491E-3</v>
      </c>
      <c r="J57">
        <f>+G57</f>
        <v>-2.5011763136717491E-3</v>
      </c>
      <c r="O57">
        <f t="shared" ca="1" si="10"/>
        <v>1.153030772579666E-3</v>
      </c>
      <c r="P57">
        <f t="shared" si="18"/>
        <v>0.13325031313202784</v>
      </c>
      <c r="Q57" s="2">
        <f t="shared" si="19"/>
        <v>34497.020400000001</v>
      </c>
      <c r="R57">
        <f t="shared" si="14"/>
        <v>1.8428466886725888E-2</v>
      </c>
      <c r="S57" s="6">
        <v>1</v>
      </c>
      <c r="T57">
        <f t="shared" si="15"/>
        <v>1.8428466886725888E-2</v>
      </c>
    </row>
    <row r="58" spans="1:22">
      <c r="A58" s="77" t="s">
        <v>80</v>
      </c>
      <c r="B58" s="77"/>
      <c r="C58" s="79">
        <v>49527.536699999997</v>
      </c>
      <c r="D58" s="25"/>
      <c r="E58">
        <f t="shared" si="16"/>
        <v>-9075.0011943524642</v>
      </c>
      <c r="F58">
        <f t="shared" si="17"/>
        <v>-9075</v>
      </c>
      <c r="G58">
        <f t="shared" si="13"/>
        <v>-1.1038483498850837E-3</v>
      </c>
      <c r="J58">
        <f>+G58</f>
        <v>-1.1038483498850837E-3</v>
      </c>
      <c r="O58">
        <f t="shared" ca="1" si="10"/>
        <v>1.1503530262134377E-3</v>
      </c>
      <c r="P58">
        <f t="shared" si="18"/>
        <v>0.13302945679797137</v>
      </c>
      <c r="Q58" s="2">
        <f t="shared" si="19"/>
        <v>34509.036699999997</v>
      </c>
      <c r="R58">
        <f t="shared" si="14"/>
        <v>1.7991743549887976E-2</v>
      </c>
      <c r="S58" s="6">
        <v>1</v>
      </c>
      <c r="T58">
        <f t="shared" si="15"/>
        <v>1.7991743549887976E-2</v>
      </c>
    </row>
    <row r="59" spans="1:22">
      <c r="A59" s="77" t="s">
        <v>78</v>
      </c>
      <c r="B59" s="77"/>
      <c r="C59" s="79">
        <v>50601.48</v>
      </c>
      <c r="D59" s="25">
        <v>8.0000000000000002E-3</v>
      </c>
      <c r="E59">
        <f t="shared" si="16"/>
        <v>-7913.0056891793947</v>
      </c>
      <c r="F59">
        <f t="shared" si="17"/>
        <v>-7913</v>
      </c>
      <c r="G59">
        <f t="shared" si="13"/>
        <v>-5.2580720512196422E-3</v>
      </c>
      <c r="I59">
        <f>+G59</f>
        <v>-5.2580720512196422E-3</v>
      </c>
      <c r="O59">
        <f t="shared" ca="1" si="10"/>
        <v>9.1100369717056766E-4</v>
      </c>
      <c r="P59">
        <f t="shared" si="18"/>
        <v>0.1135948668681258</v>
      </c>
      <c r="Q59" s="2">
        <f t="shared" si="19"/>
        <v>35582.980000000003</v>
      </c>
      <c r="R59">
        <f t="shared" si="14"/>
        <v>1.4126021089765657E-2</v>
      </c>
      <c r="S59" s="6">
        <v>0.01</v>
      </c>
      <c r="T59">
        <f t="shared" si="15"/>
        <v>1.4126021089765658E-4</v>
      </c>
    </row>
    <row r="60" spans="1:22">
      <c r="A60" s="77" t="s">
        <v>79</v>
      </c>
      <c r="B60" s="77"/>
      <c r="C60" s="78">
        <v>51016.460200000001</v>
      </c>
      <c r="D60" s="25">
        <v>3.0999999999999999E-3</v>
      </c>
      <c r="E60">
        <f t="shared" si="16"/>
        <v>-7464.0014194606701</v>
      </c>
      <c r="F60">
        <f t="shared" si="17"/>
        <v>-7464</v>
      </c>
      <c r="G60">
        <f t="shared" si="13"/>
        <v>-1.311898602580186E-3</v>
      </c>
      <c r="K60">
        <f>+G60</f>
        <v>-1.311898602580186E-3</v>
      </c>
      <c r="O60">
        <f t="shared" ca="1" si="10"/>
        <v>8.1851845729083569E-4</v>
      </c>
      <c r="P60">
        <f t="shared" si="18"/>
        <v>0.10624770255316462</v>
      </c>
      <c r="Q60" s="2">
        <f t="shared" si="19"/>
        <v>35997.960200000001</v>
      </c>
      <c r="R60">
        <f t="shared" si="14"/>
        <v>1.1569067800782901E-2</v>
      </c>
      <c r="S60" s="6">
        <v>1</v>
      </c>
      <c r="T60">
        <f t="shared" si="15"/>
        <v>1.1569067800782901E-2</v>
      </c>
    </row>
    <row r="61" spans="1:22">
      <c r="A61" s="76" t="s">
        <v>102</v>
      </c>
      <c r="B61" s="77"/>
      <c r="C61" s="14">
        <v>51016.460200000001</v>
      </c>
      <c r="D61" s="25"/>
      <c r="E61">
        <f t="shared" si="16"/>
        <v>-7464.0014194606701</v>
      </c>
      <c r="F61">
        <f t="shared" si="17"/>
        <v>-7464</v>
      </c>
      <c r="G61">
        <f t="shared" si="13"/>
        <v>-1.311898602580186E-3</v>
      </c>
      <c r="J61">
        <f>+G61</f>
        <v>-1.311898602580186E-3</v>
      </c>
      <c r="O61">
        <f t="shared" ca="1" si="10"/>
        <v>8.1851845729083569E-4</v>
      </c>
      <c r="P61">
        <f t="shared" si="18"/>
        <v>0.10624770255316462</v>
      </c>
      <c r="Q61" s="2">
        <f t="shared" si="19"/>
        <v>35997.960200000001</v>
      </c>
      <c r="R61">
        <f t="shared" si="14"/>
        <v>1.1569067800782901E-2</v>
      </c>
      <c r="S61" s="6">
        <v>1</v>
      </c>
      <c r="T61">
        <f t="shared" si="15"/>
        <v>1.1569067800782901E-2</v>
      </c>
    </row>
    <row r="62" spans="1:22">
      <c r="A62" s="76" t="s">
        <v>103</v>
      </c>
      <c r="B62" s="77"/>
      <c r="C62" s="14">
        <v>51016.461600000002</v>
      </c>
      <c r="D62" s="25"/>
      <c r="E62">
        <f t="shared" si="16"/>
        <v>-7463.9999046751991</v>
      </c>
      <c r="F62">
        <f t="shared" si="17"/>
        <v>-7464</v>
      </c>
      <c r="G62">
        <f t="shared" si="13"/>
        <v>8.810139843262732E-5</v>
      </c>
      <c r="J62">
        <f>+G62</f>
        <v>8.810139843262732E-5</v>
      </c>
      <c r="O62">
        <f t="shared" ca="1" si="10"/>
        <v>8.1851845729083569E-4</v>
      </c>
      <c r="P62">
        <f t="shared" si="18"/>
        <v>0.10624770255316462</v>
      </c>
      <c r="Q62" s="2">
        <f t="shared" si="19"/>
        <v>35997.961600000002</v>
      </c>
      <c r="R62">
        <f t="shared" si="14"/>
        <v>1.1269860917331774E-2</v>
      </c>
      <c r="S62" s="6">
        <v>1</v>
      </c>
      <c r="T62">
        <f t="shared" si="15"/>
        <v>1.1269860917331774E-2</v>
      </c>
    </row>
    <row r="63" spans="1:22">
      <c r="A63" s="76" t="s">
        <v>104</v>
      </c>
      <c r="B63" s="77"/>
      <c r="C63" s="14">
        <v>51016.463000000003</v>
      </c>
      <c r="D63" s="25"/>
      <c r="E63">
        <f t="shared" si="16"/>
        <v>-7463.9983898897272</v>
      </c>
      <c r="F63">
        <f t="shared" si="17"/>
        <v>-7464</v>
      </c>
      <c r="G63">
        <f t="shared" si="13"/>
        <v>1.4881013994454406E-3</v>
      </c>
      <c r="J63">
        <f>+G63</f>
        <v>1.4881013994454406E-3</v>
      </c>
      <c r="O63">
        <f t="shared" ca="1" si="10"/>
        <v>8.1851845729083569E-4</v>
      </c>
      <c r="P63">
        <f t="shared" si="18"/>
        <v>0.10624770255316462</v>
      </c>
      <c r="Q63" s="2">
        <f t="shared" si="19"/>
        <v>35997.963000000003</v>
      </c>
      <c r="R63">
        <f t="shared" si="14"/>
        <v>1.0974574033886322E-2</v>
      </c>
      <c r="S63" s="6">
        <v>1</v>
      </c>
      <c r="T63">
        <f t="shared" si="15"/>
        <v>1.0974574033886322E-2</v>
      </c>
    </row>
    <row r="64" spans="1:22">
      <c r="A64" s="76" t="s">
        <v>105</v>
      </c>
      <c r="B64" s="77"/>
      <c r="C64" s="14">
        <v>51016.463000000003</v>
      </c>
      <c r="D64" s="25"/>
      <c r="E64">
        <f t="shared" si="16"/>
        <v>-7463.9983898897272</v>
      </c>
      <c r="F64">
        <f t="shared" si="17"/>
        <v>-7464</v>
      </c>
      <c r="G64">
        <f t="shared" si="13"/>
        <v>1.4881013994454406E-3</v>
      </c>
      <c r="I64">
        <f>+G64</f>
        <v>1.4881013994454406E-3</v>
      </c>
      <c r="O64">
        <f t="shared" ref="O64:O93" ca="1" si="20">+C$11+C$12*F64</f>
        <v>8.1851845729083569E-4</v>
      </c>
      <c r="P64">
        <f t="shared" si="18"/>
        <v>0.10624770255316462</v>
      </c>
      <c r="Q64" s="2">
        <f t="shared" si="19"/>
        <v>35997.963000000003</v>
      </c>
      <c r="R64">
        <f t="shared" si="14"/>
        <v>1.0974574033886322E-2</v>
      </c>
      <c r="S64" s="6">
        <v>0.01</v>
      </c>
      <c r="T64">
        <f t="shared" si="15"/>
        <v>1.0974574033886321E-4</v>
      </c>
    </row>
    <row r="65" spans="1:20">
      <c r="A65" s="76" t="s">
        <v>106</v>
      </c>
      <c r="B65" s="77"/>
      <c r="C65" s="14">
        <v>51016.465799999998</v>
      </c>
      <c r="D65" s="25"/>
      <c r="E65">
        <f t="shared" si="16"/>
        <v>-7463.9953603187914</v>
      </c>
      <c r="F65">
        <f t="shared" si="17"/>
        <v>-7464</v>
      </c>
      <c r="G65">
        <f t="shared" si="13"/>
        <v>4.2881013941951096E-3</v>
      </c>
      <c r="J65">
        <f>+G65</f>
        <v>4.2881013941951096E-3</v>
      </c>
      <c r="O65">
        <f t="shared" ca="1" si="20"/>
        <v>8.1851845729083569E-4</v>
      </c>
      <c r="P65">
        <f t="shared" si="18"/>
        <v>0.10624770255316462</v>
      </c>
      <c r="Q65" s="2">
        <f t="shared" si="19"/>
        <v>35997.965799999998</v>
      </c>
      <c r="R65">
        <f t="shared" si="14"/>
        <v>1.0395760268496137E-2</v>
      </c>
      <c r="S65" s="6">
        <v>1</v>
      </c>
      <c r="T65">
        <f t="shared" si="15"/>
        <v>1.0395760268496137E-2</v>
      </c>
    </row>
    <row r="66" spans="1:20">
      <c r="A66" s="94" t="s">
        <v>378</v>
      </c>
      <c r="B66" s="95" t="s">
        <v>113</v>
      </c>
      <c r="C66" s="94">
        <v>51016.466</v>
      </c>
      <c r="D66" s="94" t="s">
        <v>123</v>
      </c>
      <c r="E66">
        <f t="shared" si="16"/>
        <v>-7463.9951439208644</v>
      </c>
      <c r="F66">
        <f t="shared" si="17"/>
        <v>-7464</v>
      </c>
      <c r="G66">
        <f t="shared" si="13"/>
        <v>4.4881013964186423E-3</v>
      </c>
      <c r="I66">
        <f>+G66</f>
        <v>4.4881013964186423E-3</v>
      </c>
      <c r="O66">
        <f t="shared" ca="1" si="20"/>
        <v>8.1851845729083569E-4</v>
      </c>
      <c r="P66">
        <f t="shared" si="18"/>
        <v>0.10624770255316462</v>
      </c>
      <c r="Q66" s="2">
        <f t="shared" si="19"/>
        <v>35997.966</v>
      </c>
      <c r="R66">
        <f t="shared" si="14"/>
        <v>1.0355016427580018E-2</v>
      </c>
      <c r="S66" s="6">
        <v>0.01</v>
      </c>
      <c r="T66">
        <f t="shared" si="15"/>
        <v>1.0355016427580018E-4</v>
      </c>
    </row>
    <row r="67" spans="1:20">
      <c r="A67" s="76" t="s">
        <v>107</v>
      </c>
      <c r="B67" s="77"/>
      <c r="C67" s="14">
        <v>51016.467100000002</v>
      </c>
      <c r="D67" s="25"/>
      <c r="E67">
        <f t="shared" si="16"/>
        <v>-7463.9939537322789</v>
      </c>
      <c r="F67">
        <f t="shared" si="17"/>
        <v>-7464</v>
      </c>
      <c r="G67">
        <f t="shared" ref="G67:G93" si="21">+C67-(C$7+F67*C$8)</f>
        <v>5.5881013977341354E-3</v>
      </c>
      <c r="J67">
        <f>+G67</f>
        <v>5.5881013977341354E-3</v>
      </c>
      <c r="O67">
        <f t="shared" ca="1" si="20"/>
        <v>8.1851845729083569E-4</v>
      </c>
      <c r="P67">
        <f t="shared" si="18"/>
        <v>0.10624770255316462</v>
      </c>
      <c r="Q67" s="2">
        <f t="shared" si="19"/>
        <v>35997.967100000002</v>
      </c>
      <c r="R67">
        <f t="shared" ref="R67:R93" si="22">+(P67-G67)^2</f>
        <v>1.0132355304770344E-2</v>
      </c>
      <c r="S67" s="6">
        <v>1</v>
      </c>
      <c r="T67">
        <f t="shared" si="15"/>
        <v>1.0132355304770344E-2</v>
      </c>
    </row>
    <row r="68" spans="1:20">
      <c r="A68" s="76" t="s">
        <v>108</v>
      </c>
      <c r="B68" s="77"/>
      <c r="C68" s="14">
        <v>51016.4683</v>
      </c>
      <c r="D68" s="25"/>
      <c r="E68">
        <f t="shared" si="16"/>
        <v>-7463.992655344734</v>
      </c>
      <c r="F68">
        <f t="shared" si="17"/>
        <v>-7464</v>
      </c>
      <c r="G68">
        <f t="shared" si="21"/>
        <v>6.788101396523416E-3</v>
      </c>
      <c r="J68">
        <f>+G68</f>
        <v>6.788101396523416E-3</v>
      </c>
      <c r="O68">
        <f t="shared" ca="1" si="20"/>
        <v>8.1851845729083569E-4</v>
      </c>
      <c r="P68">
        <f t="shared" si="18"/>
        <v>0.10624770255316462</v>
      </c>
      <c r="Q68" s="2">
        <f t="shared" si="19"/>
        <v>35997.9683</v>
      </c>
      <c r="R68">
        <f t="shared" si="22"/>
        <v>9.8922122622381453E-3</v>
      </c>
      <c r="S68" s="6">
        <v>1</v>
      </c>
      <c r="T68">
        <f t="shared" si="15"/>
        <v>9.8922122622381453E-3</v>
      </c>
    </row>
    <row r="69" spans="1:20">
      <c r="A69" s="76" t="s">
        <v>109</v>
      </c>
      <c r="B69" s="77"/>
      <c r="C69" s="78">
        <v>51414.807146636347</v>
      </c>
      <c r="D69" s="25"/>
      <c r="E69">
        <f t="shared" si="16"/>
        <v>-7032.9941572608432</v>
      </c>
      <c r="F69">
        <f t="shared" si="17"/>
        <v>-7033</v>
      </c>
      <c r="G69">
        <f t="shared" si="21"/>
        <v>5.3999955634935759E-3</v>
      </c>
      <c r="J69">
        <f>+G69</f>
        <v>5.3999955634935759E-3</v>
      </c>
      <c r="O69">
        <f t="shared" ca="1" si="20"/>
        <v>7.2974086622588138E-4</v>
      </c>
      <c r="P69">
        <f t="shared" si="18"/>
        <v>9.9280240893282745E-2</v>
      </c>
      <c r="Q69" s="2">
        <f t="shared" si="19"/>
        <v>36396.307146636347</v>
      </c>
      <c r="R69">
        <f t="shared" si="22"/>
        <v>8.8135004631814014E-3</v>
      </c>
      <c r="S69" s="6">
        <v>1</v>
      </c>
      <c r="T69">
        <f t="shared" si="15"/>
        <v>8.8135004631814014E-3</v>
      </c>
    </row>
    <row r="70" spans="1:20">
      <c r="A70" s="34" t="s">
        <v>122</v>
      </c>
      <c r="B70" s="35" t="s">
        <v>113</v>
      </c>
      <c r="C70" s="34">
        <v>51699.4617</v>
      </c>
      <c r="D70" s="34" t="s">
        <v>124</v>
      </c>
      <c r="E70">
        <f t="shared" si="16"/>
        <v>-6725.0008846778219</v>
      </c>
      <c r="F70">
        <f t="shared" si="17"/>
        <v>-6725</v>
      </c>
      <c r="G70">
        <f t="shared" si="21"/>
        <v>-8.1763984053395689E-4</v>
      </c>
      <c r="K70">
        <f>+G70</f>
        <v>-8.1763984053395689E-4</v>
      </c>
      <c r="O70">
        <f t="shared" ca="1" si="20"/>
        <v>6.6629887539524117E-4</v>
      </c>
      <c r="P70">
        <f t="shared" si="18"/>
        <v>9.4352279971719646E-2</v>
      </c>
      <c r="Q70" s="2">
        <f t="shared" si="19"/>
        <v>36680.9617</v>
      </c>
      <c r="R70">
        <f t="shared" si="22"/>
        <v>9.0573136370707807E-3</v>
      </c>
      <c r="S70" s="6">
        <v>1</v>
      </c>
      <c r="T70">
        <f t="shared" si="15"/>
        <v>9.0573136370707807E-3</v>
      </c>
    </row>
    <row r="71" spans="1:20">
      <c r="A71" s="34" t="s">
        <v>122</v>
      </c>
      <c r="B71" s="35" t="s">
        <v>113</v>
      </c>
      <c r="C71" s="34">
        <v>51783.564380000003</v>
      </c>
      <c r="D71" s="34">
        <v>1.9E-3</v>
      </c>
      <c r="E71">
        <f t="shared" si="16"/>
        <v>-6634.0026577388271</v>
      </c>
      <c r="F71">
        <f t="shared" si="17"/>
        <v>-6634</v>
      </c>
      <c r="G71">
        <f t="shared" si="21"/>
        <v>-2.456344103848096E-3</v>
      </c>
      <c r="K71">
        <f>+G71</f>
        <v>-2.456344103848096E-3</v>
      </c>
      <c r="O71">
        <f t="shared" ca="1" si="20"/>
        <v>6.4755465083164297E-4</v>
      </c>
      <c r="P71">
        <f t="shared" si="18"/>
        <v>9.2904444150501031E-2</v>
      </c>
      <c r="Q71" s="2">
        <f t="shared" si="19"/>
        <v>36765.064380000003</v>
      </c>
      <c r="R71">
        <f t="shared" si="22"/>
        <v>9.0936799364908106E-3</v>
      </c>
      <c r="S71" s="6">
        <v>1</v>
      </c>
      <c r="T71">
        <f t="shared" si="15"/>
        <v>9.0936799364908106E-3</v>
      </c>
    </row>
    <row r="72" spans="1:20">
      <c r="A72" s="34" t="s">
        <v>122</v>
      </c>
      <c r="B72" s="35" t="s">
        <v>113</v>
      </c>
      <c r="C72" s="34">
        <v>52027.55975</v>
      </c>
      <c r="D72" s="34">
        <v>1.6999999999999999E-3</v>
      </c>
      <c r="E72">
        <f t="shared" si="16"/>
        <v>-6370.0021995926336</v>
      </c>
      <c r="F72">
        <f t="shared" si="17"/>
        <v>-6370</v>
      </c>
      <c r="G72">
        <f t="shared" si="21"/>
        <v>-2.0329147228039801E-3</v>
      </c>
      <c r="K72">
        <f>+G72</f>
        <v>-2.0329147228039801E-3</v>
      </c>
      <c r="O72">
        <f t="shared" ca="1" si="20"/>
        <v>5.9317580154823689E-4</v>
      </c>
      <c r="P72">
        <f t="shared" si="18"/>
        <v>8.8725172639018746E-2</v>
      </c>
      <c r="Q72" s="2">
        <f t="shared" si="19"/>
        <v>37009.05975</v>
      </c>
      <c r="R72">
        <f t="shared" si="22"/>
        <v>8.2370304215762455E-3</v>
      </c>
      <c r="S72" s="6">
        <v>1</v>
      </c>
      <c r="T72">
        <f t="shared" si="15"/>
        <v>8.2370304215762455E-3</v>
      </c>
    </row>
    <row r="73" spans="1:20">
      <c r="A73" s="34" t="s">
        <v>122</v>
      </c>
      <c r="B73" s="35" t="s">
        <v>113</v>
      </c>
      <c r="C73" s="34">
        <v>52053.438900000001</v>
      </c>
      <c r="D73" s="34" t="s">
        <v>124</v>
      </c>
      <c r="E73">
        <f t="shared" si="16"/>
        <v>-6342.0012278674967</v>
      </c>
      <c r="F73">
        <f t="shared" si="17"/>
        <v>-6342</v>
      </c>
      <c r="G73">
        <f t="shared" si="21"/>
        <v>-1.1348237312631682E-3</v>
      </c>
      <c r="K73">
        <f>+G73</f>
        <v>-1.1348237312631682E-3</v>
      </c>
      <c r="O73">
        <f t="shared" ca="1" si="20"/>
        <v>5.8740834783636061E-4</v>
      </c>
      <c r="P73">
        <f t="shared" si="18"/>
        <v>8.8283752365879625E-2</v>
      </c>
      <c r="Q73" s="2">
        <f t="shared" si="19"/>
        <v>37034.938900000001</v>
      </c>
      <c r="R73">
        <f t="shared" si="22"/>
        <v>7.995681751240517E-3</v>
      </c>
      <c r="S73" s="6">
        <v>1</v>
      </c>
      <c r="T73">
        <f t="shared" si="15"/>
        <v>7.995681751240517E-3</v>
      </c>
    </row>
    <row r="74" spans="1:20">
      <c r="A74" s="14" t="s">
        <v>81</v>
      </c>
      <c r="B74" s="15"/>
      <c r="C74" s="25">
        <v>52200.390700000004</v>
      </c>
      <c r="D74" s="25">
        <v>2.0000000000000001E-4</v>
      </c>
      <c r="E74">
        <f t="shared" si="16"/>
        <v>-6183.0009053392096</v>
      </c>
      <c r="F74">
        <f t="shared" si="17"/>
        <v>-6183</v>
      </c>
      <c r="G74">
        <f t="shared" si="21"/>
        <v>-8.3673557674046606E-4</v>
      </c>
      <c r="J74">
        <f>+G74</f>
        <v>-8.3673557674046606E-4</v>
      </c>
      <c r="O74">
        <f t="shared" ca="1" si="20"/>
        <v>5.5465744997249119E-4</v>
      </c>
      <c r="P74">
        <f t="shared" si="18"/>
        <v>8.5783791907087001E-2</v>
      </c>
      <c r="Q74" s="2">
        <f t="shared" si="19"/>
        <v>37181.890700000004</v>
      </c>
      <c r="R74">
        <f t="shared" si="22"/>
        <v>7.5031157815765095E-3</v>
      </c>
      <c r="S74" s="6">
        <v>1</v>
      </c>
      <c r="T74">
        <f t="shared" si="15"/>
        <v>7.5031157815765095E-3</v>
      </c>
    </row>
    <row r="75" spans="1:20">
      <c r="A75" s="94" t="s">
        <v>378</v>
      </c>
      <c r="B75" s="95" t="s">
        <v>113</v>
      </c>
      <c r="C75" s="94">
        <v>52492.44</v>
      </c>
      <c r="D75" s="94" t="s">
        <v>123</v>
      </c>
      <c r="E75">
        <f t="shared" si="16"/>
        <v>-5867.00659363864</v>
      </c>
      <c r="F75">
        <f t="shared" si="17"/>
        <v>-5867</v>
      </c>
      <c r="G75">
        <f t="shared" si="21"/>
        <v>-6.0939943505218253E-3</v>
      </c>
      <c r="I75">
        <f t="shared" ref="I75:I81" si="23">+G75</f>
        <v>-6.0939943505218253E-3</v>
      </c>
      <c r="O75">
        <f t="shared" ca="1" si="20"/>
        <v>4.8956761522417195E-4</v>
      </c>
      <c r="P75">
        <f t="shared" si="18"/>
        <v>8.0849019701636854E-2</v>
      </c>
      <c r="Q75" s="2">
        <f t="shared" si="19"/>
        <v>37473.94</v>
      </c>
      <c r="R75">
        <f t="shared" si="22"/>
        <v>7.5590876924738612E-3</v>
      </c>
      <c r="S75" s="6">
        <v>0.01</v>
      </c>
      <c r="T75">
        <f t="shared" si="15"/>
        <v>7.5590876924738607E-5</v>
      </c>
    </row>
    <row r="76" spans="1:20">
      <c r="A76" s="94" t="s">
        <v>378</v>
      </c>
      <c r="B76" s="95" t="s">
        <v>113</v>
      </c>
      <c r="C76" s="94">
        <v>52492.442000000003</v>
      </c>
      <c r="D76" s="94" t="s">
        <v>123</v>
      </c>
      <c r="E76">
        <f t="shared" si="16"/>
        <v>-5867.004429659396</v>
      </c>
      <c r="F76">
        <f t="shared" si="17"/>
        <v>-5867</v>
      </c>
      <c r="G76">
        <f t="shared" si="21"/>
        <v>-4.0939943501143716E-3</v>
      </c>
      <c r="I76">
        <f t="shared" si="23"/>
        <v>-4.0939943501143716E-3</v>
      </c>
      <c r="O76">
        <f t="shared" ca="1" si="20"/>
        <v>4.8956761522417195E-4</v>
      </c>
      <c r="P76">
        <f t="shared" si="18"/>
        <v>8.0849019701636854E-2</v>
      </c>
      <c r="Q76" s="2">
        <f t="shared" si="19"/>
        <v>37473.942000000003</v>
      </c>
      <c r="R76">
        <f t="shared" si="22"/>
        <v>7.2153156361960064E-3</v>
      </c>
      <c r="S76" s="6">
        <v>0.01</v>
      </c>
      <c r="T76">
        <f t="shared" si="15"/>
        <v>7.2153156361960067E-5</v>
      </c>
    </row>
    <row r="77" spans="1:20">
      <c r="A77" s="94" t="s">
        <v>378</v>
      </c>
      <c r="B77" s="95" t="s">
        <v>113</v>
      </c>
      <c r="C77" s="94">
        <v>52492.445</v>
      </c>
      <c r="D77" s="94" t="s">
        <v>123</v>
      </c>
      <c r="E77">
        <f t="shared" si="16"/>
        <v>-5867.0011836905333</v>
      </c>
      <c r="F77">
        <f t="shared" si="17"/>
        <v>-5867</v>
      </c>
      <c r="G77">
        <f t="shared" si="21"/>
        <v>-1.09399435314117E-3</v>
      </c>
      <c r="I77">
        <f t="shared" si="23"/>
        <v>-1.09399435314117E-3</v>
      </c>
      <c r="O77">
        <f t="shared" ca="1" si="20"/>
        <v>4.8956761522417195E-4</v>
      </c>
      <c r="P77">
        <f t="shared" si="18"/>
        <v>8.0849019701636854E-2</v>
      </c>
      <c r="Q77" s="2">
        <f t="shared" si="19"/>
        <v>37473.945</v>
      </c>
      <c r="R77">
        <f t="shared" si="22"/>
        <v>6.7146575523815491E-3</v>
      </c>
      <c r="S77" s="6">
        <v>0.01</v>
      </c>
      <c r="T77">
        <f t="shared" ref="T77:T93" si="24">+S77*R77</f>
        <v>6.7146575523815492E-5</v>
      </c>
    </row>
    <row r="78" spans="1:20">
      <c r="A78" s="94" t="s">
        <v>378</v>
      </c>
      <c r="B78" s="95" t="s">
        <v>113</v>
      </c>
      <c r="C78" s="94">
        <v>52492.447</v>
      </c>
      <c r="D78" s="94" t="s">
        <v>123</v>
      </c>
      <c r="E78">
        <f t="shared" si="16"/>
        <v>-5866.9990197112884</v>
      </c>
      <c r="F78">
        <f t="shared" si="17"/>
        <v>-5867</v>
      </c>
      <c r="G78">
        <f t="shared" si="21"/>
        <v>9.0600564726628363E-4</v>
      </c>
      <c r="I78">
        <f t="shared" si="23"/>
        <v>9.0600564726628363E-4</v>
      </c>
      <c r="O78">
        <f t="shared" ca="1" si="20"/>
        <v>4.8956761522417195E-4</v>
      </c>
      <c r="P78">
        <f t="shared" si="18"/>
        <v>8.0849019701636854E-2</v>
      </c>
      <c r="Q78" s="2">
        <f t="shared" si="19"/>
        <v>37473.947</v>
      </c>
      <c r="R78">
        <f t="shared" si="22"/>
        <v>6.3908854960972906E-3</v>
      </c>
      <c r="S78" s="6">
        <v>0.01</v>
      </c>
      <c r="T78">
        <f t="shared" si="24"/>
        <v>6.3908854960972907E-5</v>
      </c>
    </row>
    <row r="79" spans="1:20">
      <c r="A79" s="94" t="s">
        <v>378</v>
      </c>
      <c r="B79" s="95" t="s">
        <v>113</v>
      </c>
      <c r="C79" s="94">
        <v>52492.447</v>
      </c>
      <c r="D79" s="94" t="s">
        <v>123</v>
      </c>
      <c r="E79">
        <f t="shared" si="16"/>
        <v>-5866.9990197112884</v>
      </c>
      <c r="F79">
        <f t="shared" si="17"/>
        <v>-5867</v>
      </c>
      <c r="G79">
        <f t="shared" si="21"/>
        <v>9.0600564726628363E-4</v>
      </c>
      <c r="I79">
        <f t="shared" si="23"/>
        <v>9.0600564726628363E-4</v>
      </c>
      <c r="O79">
        <f t="shared" ca="1" si="20"/>
        <v>4.8956761522417195E-4</v>
      </c>
      <c r="P79">
        <f t="shared" si="18"/>
        <v>8.0849019701636854E-2</v>
      </c>
      <c r="Q79" s="2">
        <f t="shared" si="19"/>
        <v>37473.947</v>
      </c>
      <c r="R79">
        <f t="shared" si="22"/>
        <v>6.3908854960972906E-3</v>
      </c>
      <c r="S79" s="6">
        <v>0.01</v>
      </c>
      <c r="T79">
        <f t="shared" si="24"/>
        <v>6.3908854960972907E-5</v>
      </c>
    </row>
    <row r="80" spans="1:20">
      <c r="A80" s="94" t="s">
        <v>378</v>
      </c>
      <c r="B80" s="95" t="s">
        <v>113</v>
      </c>
      <c r="C80" s="94">
        <v>52858.442000000003</v>
      </c>
      <c r="D80" s="94" t="s">
        <v>123</v>
      </c>
      <c r="E80">
        <f t="shared" ref="E80:E93" si="25">+(C80-C$7)/C$8</f>
        <v>-5470.9962280221762</v>
      </c>
      <c r="F80">
        <f t="shared" ref="F80:F93" si="26">ROUND(2*E80,0)/2</f>
        <v>-5471</v>
      </c>
      <c r="G80">
        <f t="shared" si="21"/>
        <v>3.4861497260862961E-3</v>
      </c>
      <c r="I80">
        <f t="shared" si="23"/>
        <v>3.4861497260862961E-3</v>
      </c>
      <c r="O80">
        <f t="shared" ca="1" si="20"/>
        <v>4.0799934129906305E-4</v>
      </c>
      <c r="P80">
        <f t="shared" ref="P80:P93" si="27">+D$11+D$12*F80+D$13*F80^2</f>
        <v>7.4728246103901372E-2</v>
      </c>
      <c r="Q80" s="2">
        <f t="shared" ref="Q80:Q93" si="28">+C80-15018.5</f>
        <v>37839.942000000003</v>
      </c>
      <c r="R80">
        <f t="shared" si="22"/>
        <v>5.0754362963058922E-3</v>
      </c>
      <c r="S80" s="6">
        <v>0.01</v>
      </c>
      <c r="T80">
        <f t="shared" si="24"/>
        <v>5.0754362963058923E-5</v>
      </c>
    </row>
    <row r="81" spans="1:20">
      <c r="A81" s="94" t="s">
        <v>378</v>
      </c>
      <c r="B81" s="95" t="s">
        <v>113</v>
      </c>
      <c r="C81" s="94">
        <v>53212.417000000001</v>
      </c>
      <c r="D81" s="94" t="s">
        <v>123</v>
      </c>
      <c r="E81">
        <f t="shared" si="25"/>
        <v>-5087.9989515890229</v>
      </c>
      <c r="F81">
        <f t="shared" si="26"/>
        <v>-5088</v>
      </c>
      <c r="G81">
        <f t="shared" si="21"/>
        <v>9.689658327260986E-4</v>
      </c>
      <c r="I81">
        <f t="shared" si="23"/>
        <v>9.689658327260986E-4</v>
      </c>
      <c r="O81">
        <f t="shared" ca="1" si="20"/>
        <v>3.2910881374018249E-4</v>
      </c>
      <c r="P81">
        <f t="shared" si="27"/>
        <v>6.8875398512639963E-2</v>
      </c>
      <c r="Q81" s="2">
        <f t="shared" si="28"/>
        <v>38193.917000000001</v>
      </c>
      <c r="R81">
        <f t="shared" si="22"/>
        <v>4.6112835993116739E-3</v>
      </c>
      <c r="S81" s="6">
        <v>0.01</v>
      </c>
      <c r="T81">
        <f t="shared" si="24"/>
        <v>4.6112835993116741E-5</v>
      </c>
    </row>
    <row r="82" spans="1:20">
      <c r="A82" s="94" t="s">
        <v>459</v>
      </c>
      <c r="B82" s="95" t="s">
        <v>113</v>
      </c>
      <c r="C82" s="94">
        <v>53613.5285</v>
      </c>
      <c r="D82" s="94" t="s">
        <v>123</v>
      </c>
      <c r="E82">
        <f t="shared" si="25"/>
        <v>-4654.0004713403696</v>
      </c>
      <c r="F82">
        <f t="shared" si="26"/>
        <v>-4654</v>
      </c>
      <c r="G82">
        <f t="shared" si="21"/>
        <v>-4.3562374048633501E-4</v>
      </c>
      <c r="K82">
        <f>+G82</f>
        <v>-4.3562374048633501E-4</v>
      </c>
      <c r="O82">
        <f t="shared" ca="1" si="20"/>
        <v>2.3971328120609857E-4</v>
      </c>
      <c r="P82">
        <f t="shared" si="27"/>
        <v>6.2322805103823639E-2</v>
      </c>
      <c r="Q82" s="2">
        <f t="shared" si="28"/>
        <v>38595.0285</v>
      </c>
      <c r="R82">
        <f t="shared" si="22"/>
        <v>3.9386203910063179E-3</v>
      </c>
      <c r="S82" s="6">
        <v>1</v>
      </c>
      <c r="T82">
        <f t="shared" si="24"/>
        <v>3.9386203910063179E-3</v>
      </c>
    </row>
    <row r="83" spans="1:20">
      <c r="A83" s="16" t="s">
        <v>112</v>
      </c>
      <c r="B83" t="s">
        <v>113</v>
      </c>
      <c r="C83" s="25">
        <v>53977.672299999998</v>
      </c>
      <c r="D83" s="25">
        <v>1E-4</v>
      </c>
      <c r="E83">
        <f t="shared" si="25"/>
        <v>-4260.0006588394335</v>
      </c>
      <c r="F83">
        <f t="shared" si="26"/>
        <v>-4260</v>
      </c>
      <c r="G83">
        <f t="shared" si="21"/>
        <v>-6.0891474277013913E-4</v>
      </c>
      <c r="J83">
        <f>+G83</f>
        <v>-6.0891474277013913E-4</v>
      </c>
      <c r="O83">
        <f t="shared" ca="1" si="20"/>
        <v>1.5855696826040948E-4</v>
      </c>
      <c r="P83">
        <f t="shared" si="27"/>
        <v>5.644738778113477E-2</v>
      </c>
      <c r="Q83" s="2">
        <f t="shared" si="28"/>
        <v>38959.172299999998</v>
      </c>
      <c r="R83">
        <f t="shared" si="22"/>
        <v>3.2554216576993577E-3</v>
      </c>
      <c r="S83" s="6">
        <v>1</v>
      </c>
      <c r="T83">
        <f t="shared" si="24"/>
        <v>3.2554216576993577E-3</v>
      </c>
    </row>
    <row r="84" spans="1:20">
      <c r="A84" s="28" t="s">
        <v>117</v>
      </c>
      <c r="B84" s="29" t="s">
        <v>113</v>
      </c>
      <c r="C84" s="30">
        <v>53977.672300000209</v>
      </c>
      <c r="D84" s="30">
        <v>1E-4</v>
      </c>
      <c r="E84">
        <f t="shared" si="25"/>
        <v>-4260.0006588392052</v>
      </c>
      <c r="F84">
        <f t="shared" si="26"/>
        <v>-4260</v>
      </c>
      <c r="G84">
        <f t="shared" si="21"/>
        <v>-6.0891453176736832E-4</v>
      </c>
      <c r="K84">
        <f>+G84</f>
        <v>-6.0891453176736832E-4</v>
      </c>
      <c r="O84">
        <f t="shared" ca="1" si="20"/>
        <v>1.5855696826040948E-4</v>
      </c>
      <c r="P84">
        <f t="shared" si="27"/>
        <v>5.644738778113477E-2</v>
      </c>
      <c r="Q84" s="2">
        <f t="shared" si="28"/>
        <v>38959.172300000209</v>
      </c>
      <c r="R84">
        <f t="shared" si="22"/>
        <v>3.2554216336212818E-3</v>
      </c>
      <c r="S84" s="6">
        <v>1</v>
      </c>
      <c r="T84">
        <f t="shared" si="24"/>
        <v>3.2554216336212818E-3</v>
      </c>
    </row>
    <row r="85" spans="1:20">
      <c r="A85" s="74" t="s">
        <v>117</v>
      </c>
      <c r="B85" s="75" t="s">
        <v>113</v>
      </c>
      <c r="C85" s="74">
        <v>53977.672300000209</v>
      </c>
      <c r="D85" s="74">
        <v>1E-4</v>
      </c>
      <c r="E85">
        <f t="shared" si="25"/>
        <v>-4260.0006588392052</v>
      </c>
      <c r="F85">
        <f t="shared" si="26"/>
        <v>-4260</v>
      </c>
      <c r="G85">
        <f t="shared" si="21"/>
        <v>-6.0891453176736832E-4</v>
      </c>
      <c r="K85">
        <f>+G85</f>
        <v>-6.0891453176736832E-4</v>
      </c>
      <c r="O85">
        <f t="shared" ca="1" si="20"/>
        <v>1.5855696826040948E-4</v>
      </c>
      <c r="P85">
        <f t="shared" si="27"/>
        <v>5.644738778113477E-2</v>
      </c>
      <c r="Q85" s="2">
        <f t="shared" si="28"/>
        <v>38959.172300000209</v>
      </c>
      <c r="R85">
        <f t="shared" si="22"/>
        <v>3.2554216336212818E-3</v>
      </c>
      <c r="S85" s="6">
        <v>1</v>
      </c>
      <c r="T85">
        <f t="shared" si="24"/>
        <v>3.2554216336212818E-3</v>
      </c>
    </row>
    <row r="86" spans="1:20">
      <c r="A86" s="74" t="s">
        <v>197</v>
      </c>
      <c r="B86" s="75" t="s">
        <v>113</v>
      </c>
      <c r="C86" s="74">
        <v>54942.562899999997</v>
      </c>
      <c r="D86" s="74">
        <v>2.0000000000000001E-4</v>
      </c>
      <c r="E86">
        <f t="shared" si="25"/>
        <v>-3215.9990433130479</v>
      </c>
      <c r="F86">
        <f t="shared" si="26"/>
        <v>-3216</v>
      </c>
      <c r="G86">
        <f t="shared" si="21"/>
        <v>8.8419235544279218E-4</v>
      </c>
      <c r="J86">
        <f>+G86</f>
        <v>8.8419235544279218E-4</v>
      </c>
      <c r="O86">
        <f t="shared" ca="1" si="20"/>
        <v>-5.6486662996695753E-5</v>
      </c>
      <c r="P86">
        <f t="shared" si="27"/>
        <v>4.1216110858419509E-2</v>
      </c>
      <c r="Q86" s="2">
        <f t="shared" si="28"/>
        <v>39924.062899999997</v>
      </c>
      <c r="R86">
        <f t="shared" si="22"/>
        <v>1.6266636501307556E-3</v>
      </c>
      <c r="S86" s="6">
        <v>1</v>
      </c>
      <c r="T86">
        <f t="shared" si="24"/>
        <v>1.6266636501307556E-3</v>
      </c>
    </row>
    <row r="87" spans="1:20">
      <c r="A87" s="74" t="s">
        <v>198</v>
      </c>
      <c r="B87" s="75" t="s">
        <v>199</v>
      </c>
      <c r="C87" s="74">
        <v>55083.507700000002</v>
      </c>
      <c r="D87" s="74">
        <v>6.9999999999999999E-4</v>
      </c>
      <c r="E87">
        <f t="shared" si="25"/>
        <v>-3063.4982324438693</v>
      </c>
      <c r="F87">
        <f t="shared" si="26"/>
        <v>-3063.5</v>
      </c>
      <c r="G87">
        <f t="shared" si="21"/>
        <v>1.6336165281245485E-3</v>
      </c>
      <c r="J87">
        <f>+G87</f>
        <v>1.6336165281245485E-3</v>
      </c>
      <c r="O87">
        <f t="shared" ca="1" si="20"/>
        <v>-8.7898687677450999E-5</v>
      </c>
      <c r="P87">
        <f t="shared" si="27"/>
        <v>3.9032205654481601E-2</v>
      </c>
      <c r="Q87" s="2">
        <f t="shared" si="28"/>
        <v>40065.007700000002</v>
      </c>
      <c r="R87">
        <f t="shared" si="22"/>
        <v>1.398654468642072E-3</v>
      </c>
      <c r="S87" s="6">
        <v>1</v>
      </c>
      <c r="T87">
        <f t="shared" si="24"/>
        <v>1.398654468642072E-3</v>
      </c>
    </row>
    <row r="88" spans="1:20">
      <c r="A88" s="74" t="s">
        <v>198</v>
      </c>
      <c r="B88" s="75" t="s">
        <v>113</v>
      </c>
      <c r="C88" s="74">
        <v>55370.47</v>
      </c>
      <c r="D88" s="74">
        <v>1.6999999999999999E-3</v>
      </c>
      <c r="E88">
        <f t="shared" si="25"/>
        <v>-2753.0080019502079</v>
      </c>
      <c r="F88">
        <f t="shared" si="26"/>
        <v>-2753</v>
      </c>
      <c r="G88">
        <f t="shared" si="21"/>
        <v>-7.3955886909971014E-3</v>
      </c>
      <c r="J88">
        <f>+G88</f>
        <v>-7.3955886909971014E-3</v>
      </c>
      <c r="O88">
        <f t="shared" ca="1" si="20"/>
        <v>-1.5185562973236597E-4</v>
      </c>
      <c r="P88">
        <f t="shared" si="27"/>
        <v>3.4617910907368765E-2</v>
      </c>
      <c r="Q88" s="2">
        <f t="shared" si="28"/>
        <v>40351.97</v>
      </c>
      <c r="R88">
        <f t="shared" si="22"/>
        <v>1.7651341485018888E-3</v>
      </c>
      <c r="S88" s="6">
        <v>1</v>
      </c>
      <c r="T88">
        <f t="shared" si="24"/>
        <v>1.7651341485018888E-3</v>
      </c>
    </row>
    <row r="89" spans="1:20">
      <c r="A89" s="74" t="s">
        <v>200</v>
      </c>
      <c r="B89" s="75" t="s">
        <v>113</v>
      </c>
      <c r="C89" s="74">
        <v>55661.608399999997</v>
      </c>
      <c r="D89" s="74">
        <v>1E-4</v>
      </c>
      <c r="E89">
        <f t="shared" si="25"/>
        <v>-2437.999274596285</v>
      </c>
      <c r="F89">
        <f t="shared" si="26"/>
        <v>-2438</v>
      </c>
      <c r="G89">
        <f t="shared" si="21"/>
        <v>6.7043500166619197E-4</v>
      </c>
      <c r="J89">
        <f>+G89</f>
        <v>6.7043500166619197E-4</v>
      </c>
      <c r="O89">
        <f t="shared" ca="1" si="20"/>
        <v>-2.167394839909752E-4</v>
      </c>
      <c r="P89">
        <f t="shared" si="27"/>
        <v>3.0183881520678139E-2</v>
      </c>
      <c r="Q89" s="2">
        <f t="shared" si="28"/>
        <v>40643.108399999997</v>
      </c>
      <c r="R89">
        <f t="shared" si="22"/>
        <v>8.7104352543057844E-4</v>
      </c>
      <c r="S89" s="6">
        <v>1</v>
      </c>
      <c r="T89">
        <f t="shared" si="24"/>
        <v>8.7104352543057844E-4</v>
      </c>
    </row>
    <row r="90" spans="1:20">
      <c r="A90" s="96" t="s">
        <v>460</v>
      </c>
      <c r="B90" s="6"/>
      <c r="C90" s="104">
        <v>57901.926399999902</v>
      </c>
      <c r="D90" s="25">
        <v>2.0000000000000001E-4</v>
      </c>
      <c r="E90">
        <f t="shared" si="25"/>
        <v>-13.998448707065267</v>
      </c>
      <c r="F90">
        <f t="shared" si="26"/>
        <v>-14</v>
      </c>
      <c r="G90">
        <f t="shared" si="21"/>
        <v>1.433741046639625E-3</v>
      </c>
      <c r="K90">
        <f>+G90</f>
        <v>1.433741046639625E-3</v>
      </c>
      <c r="O90">
        <f t="shared" ca="1" si="20"/>
        <v>-7.1603619104770226E-4</v>
      </c>
      <c r="P90">
        <f t="shared" si="27"/>
        <v>-2.4462685649012071E-3</v>
      </c>
      <c r="Q90" s="2">
        <f t="shared" si="28"/>
        <v>42883.426399999902</v>
      </c>
      <c r="R90">
        <f t="shared" si="22"/>
        <v>1.5054474585649239E-5</v>
      </c>
      <c r="S90" s="6">
        <v>1</v>
      </c>
      <c r="T90">
        <f t="shared" si="24"/>
        <v>1.5054474585649239E-5</v>
      </c>
    </row>
    <row r="91" spans="1:20">
      <c r="A91" s="96" t="s">
        <v>460</v>
      </c>
      <c r="B91" s="6"/>
      <c r="C91" s="104">
        <v>57908.858999999997</v>
      </c>
      <c r="D91" s="25">
        <v>5.9999999999999995E-4</v>
      </c>
      <c r="E91">
        <f t="shared" si="25"/>
        <v>-6.4974474537655897</v>
      </c>
      <c r="F91">
        <f t="shared" si="26"/>
        <v>-6.5</v>
      </c>
      <c r="G91">
        <f t="shared" si="21"/>
        <v>2.3591226563439704E-3</v>
      </c>
      <c r="K91">
        <f>+G91</f>
        <v>2.3591226563439704E-3</v>
      </c>
      <c r="O91">
        <f t="shared" ca="1" si="20"/>
        <v>-7.1758104472052623E-4</v>
      </c>
      <c r="P91">
        <f t="shared" si="27"/>
        <v>-2.5431335155337029E-3</v>
      </c>
      <c r="Q91" s="2">
        <f t="shared" si="28"/>
        <v>42890.358999999997</v>
      </c>
      <c r="R91">
        <f t="shared" si="22"/>
        <v>2.403211557471274E-5</v>
      </c>
      <c r="S91" s="6">
        <v>1</v>
      </c>
      <c r="T91">
        <f t="shared" si="24"/>
        <v>2.403211557471274E-5</v>
      </c>
    </row>
    <row r="92" spans="1:20">
      <c r="A92" s="96" t="s">
        <v>460</v>
      </c>
      <c r="B92" s="6"/>
      <c r="C92" s="104">
        <v>57913.939700000003</v>
      </c>
      <c r="D92" s="25">
        <v>4.0000000000000002E-4</v>
      </c>
      <c r="E92">
        <f t="shared" si="25"/>
        <v>-1.0001827814689961</v>
      </c>
      <c r="F92">
        <f t="shared" si="26"/>
        <v>-1</v>
      </c>
      <c r="G92">
        <f t="shared" si="21"/>
        <v>-1.6893089195946231E-4</v>
      </c>
      <c r="K92">
        <f>+G92</f>
        <v>-1.6893089195946231E-4</v>
      </c>
      <c r="O92">
        <f t="shared" ca="1" si="20"/>
        <v>-7.187139374139305E-4</v>
      </c>
      <c r="P92">
        <f t="shared" si="27"/>
        <v>-2.6141517584283114E-3</v>
      </c>
      <c r="Q92" s="2">
        <f t="shared" si="28"/>
        <v>42895.439700000003</v>
      </c>
      <c r="R92">
        <f t="shared" si="22"/>
        <v>5.9791050858146693E-6</v>
      </c>
      <c r="S92" s="6">
        <v>1</v>
      </c>
      <c r="T92">
        <f t="shared" si="24"/>
        <v>5.9791050858146693E-6</v>
      </c>
    </row>
    <row r="93" spans="1:20">
      <c r="A93" s="96" t="s">
        <v>460</v>
      </c>
      <c r="B93" s="6"/>
      <c r="C93" s="104">
        <v>57914.863899999902</v>
      </c>
      <c r="D93" s="25">
        <v>8.9999999999999998E-4</v>
      </c>
      <c r="E93">
        <f t="shared" si="25"/>
        <v>-2.0797296273605243E-4</v>
      </c>
      <c r="F93">
        <f t="shared" si="26"/>
        <v>0</v>
      </c>
      <c r="G93">
        <f t="shared" si="21"/>
        <v>-1.922134542837739E-4</v>
      </c>
      <c r="K93">
        <f>+G93</f>
        <v>-1.922134542837739E-4</v>
      </c>
      <c r="O93">
        <f t="shared" ca="1" si="20"/>
        <v>-7.189199179036404E-4</v>
      </c>
      <c r="P93">
        <f t="shared" si="27"/>
        <v>-2.6270627067513409E-3</v>
      </c>
      <c r="Q93" s="2">
        <f t="shared" si="28"/>
        <v>42896.363899999902</v>
      </c>
      <c r="R93">
        <f t="shared" si="22"/>
        <v>5.9284908822418701E-6</v>
      </c>
      <c r="S93" s="6">
        <v>1</v>
      </c>
      <c r="T93">
        <f t="shared" si="24"/>
        <v>5.9284908822418701E-6</v>
      </c>
    </row>
    <row r="94" spans="1:20">
      <c r="B94" s="6"/>
      <c r="C94" s="25"/>
      <c r="D94" s="25"/>
    </row>
    <row r="95" spans="1:20">
      <c r="B95" s="6"/>
      <c r="C95" s="25"/>
      <c r="D95" s="25"/>
    </row>
    <row r="96" spans="1:20">
      <c r="B96" s="6"/>
      <c r="C96" s="25"/>
      <c r="D96" s="25"/>
    </row>
    <row r="97" spans="2:4">
      <c r="B97" s="6"/>
      <c r="C97" s="25"/>
      <c r="D97" s="25"/>
    </row>
    <row r="98" spans="2:4">
      <c r="B98" s="6"/>
      <c r="C98" s="25"/>
      <c r="D98" s="25"/>
    </row>
    <row r="99" spans="2:4">
      <c r="B99" s="6"/>
      <c r="C99" s="25"/>
      <c r="D99" s="25"/>
    </row>
    <row r="100" spans="2:4">
      <c r="B100" s="6"/>
      <c r="C100" s="25"/>
      <c r="D100" s="25"/>
    </row>
    <row r="101" spans="2:4">
      <c r="B101" s="6"/>
      <c r="C101" s="25"/>
      <c r="D101" s="25"/>
    </row>
    <row r="102" spans="2:4">
      <c r="B102" s="6"/>
      <c r="C102" s="25"/>
      <c r="D102" s="25"/>
    </row>
    <row r="103" spans="2:4">
      <c r="B103" s="6"/>
      <c r="C103" s="25"/>
      <c r="D103" s="25"/>
    </row>
    <row r="104" spans="2:4">
      <c r="B104" s="6"/>
      <c r="C104" s="25"/>
      <c r="D104" s="25"/>
    </row>
    <row r="105" spans="2:4">
      <c r="B105" s="6"/>
      <c r="C105" s="25"/>
      <c r="D105" s="25"/>
    </row>
    <row r="106" spans="2:4">
      <c r="B106" s="6"/>
      <c r="C106" s="25"/>
      <c r="D106" s="25"/>
    </row>
    <row r="107" spans="2:4">
      <c r="B107" s="6"/>
      <c r="C107" s="25"/>
      <c r="D107" s="25"/>
    </row>
    <row r="108" spans="2:4">
      <c r="B108" s="6"/>
      <c r="C108" s="25"/>
      <c r="D108" s="25"/>
    </row>
    <row r="109" spans="2:4">
      <c r="B109" s="6"/>
      <c r="C109" s="25"/>
      <c r="D109" s="25"/>
    </row>
    <row r="110" spans="2:4">
      <c r="B110" s="6"/>
      <c r="C110" s="25"/>
      <c r="D110" s="25"/>
    </row>
    <row r="111" spans="2:4">
      <c r="B111" s="6"/>
      <c r="C111" s="25"/>
      <c r="D111" s="25"/>
    </row>
    <row r="112" spans="2:4">
      <c r="B112" s="6"/>
      <c r="C112" s="25"/>
      <c r="D112" s="25"/>
    </row>
    <row r="113" spans="2:4">
      <c r="B113" s="6"/>
      <c r="C113" s="25"/>
      <c r="D113" s="25"/>
    </row>
    <row r="114" spans="2:4">
      <c r="B114" s="6"/>
      <c r="C114" s="25"/>
      <c r="D114" s="25"/>
    </row>
    <row r="115" spans="2:4">
      <c r="B115" s="6"/>
      <c r="C115" s="25"/>
      <c r="D115" s="25"/>
    </row>
    <row r="116" spans="2:4">
      <c r="B116" s="6"/>
      <c r="C116" s="25"/>
      <c r="D116" s="25"/>
    </row>
    <row r="117" spans="2:4">
      <c r="B117" s="6"/>
      <c r="C117" s="25"/>
      <c r="D117" s="25"/>
    </row>
    <row r="118" spans="2:4">
      <c r="B118" s="6"/>
      <c r="C118" s="25"/>
      <c r="D118" s="25"/>
    </row>
    <row r="119" spans="2:4">
      <c r="B119" s="6"/>
      <c r="C119" s="25"/>
      <c r="D119" s="25"/>
    </row>
    <row r="120" spans="2:4">
      <c r="B120" s="6"/>
      <c r="C120" s="25"/>
      <c r="D120" s="25"/>
    </row>
    <row r="121" spans="2:4">
      <c r="B121" s="6"/>
      <c r="C121" s="25"/>
      <c r="D121" s="25"/>
    </row>
    <row r="122" spans="2:4">
      <c r="B122" s="6"/>
      <c r="C122" s="25"/>
      <c r="D122" s="25"/>
    </row>
    <row r="123" spans="2:4">
      <c r="B123" s="6"/>
      <c r="C123" s="25"/>
      <c r="D123" s="25"/>
    </row>
    <row r="124" spans="2:4">
      <c r="B124" s="6"/>
      <c r="C124" s="25"/>
      <c r="D124" s="25"/>
    </row>
    <row r="125" spans="2:4">
      <c r="B125" s="6"/>
      <c r="C125" s="25"/>
      <c r="D125" s="25"/>
    </row>
    <row r="126" spans="2:4">
      <c r="B126" s="6"/>
      <c r="C126" s="25"/>
      <c r="D126" s="25"/>
    </row>
    <row r="127" spans="2:4">
      <c r="B127" s="6"/>
      <c r="C127" s="25"/>
      <c r="D127" s="25"/>
    </row>
    <row r="128" spans="2:4">
      <c r="B128" s="6"/>
      <c r="C128" s="25"/>
      <c r="D128" s="25"/>
    </row>
    <row r="129" spans="2:4">
      <c r="B129" s="6"/>
      <c r="C129" s="25"/>
      <c r="D129" s="25"/>
    </row>
    <row r="130" spans="2:4">
      <c r="B130" s="6"/>
      <c r="C130" s="25"/>
      <c r="D130" s="25"/>
    </row>
    <row r="131" spans="2:4">
      <c r="B131" s="6"/>
      <c r="C131" s="25"/>
      <c r="D131" s="25"/>
    </row>
    <row r="132" spans="2:4">
      <c r="B132" s="6"/>
      <c r="C132" s="25"/>
      <c r="D132" s="25"/>
    </row>
    <row r="133" spans="2:4">
      <c r="B133" s="6"/>
      <c r="C133" s="25"/>
      <c r="D133" s="25"/>
    </row>
    <row r="134" spans="2:4">
      <c r="B134" s="6"/>
      <c r="C134" s="25"/>
      <c r="D134" s="25"/>
    </row>
    <row r="135" spans="2:4">
      <c r="B135" s="6"/>
      <c r="C135" s="25"/>
      <c r="D135" s="25"/>
    </row>
    <row r="136" spans="2:4">
      <c r="B136" s="6"/>
      <c r="C136" s="25"/>
      <c r="D136" s="25"/>
    </row>
    <row r="137" spans="2:4">
      <c r="B137" s="6"/>
      <c r="C137" s="25"/>
      <c r="D137" s="25"/>
    </row>
    <row r="138" spans="2:4">
      <c r="B138" s="6"/>
      <c r="C138" s="25"/>
      <c r="D138" s="25"/>
    </row>
    <row r="139" spans="2:4">
      <c r="B139" s="6"/>
      <c r="C139" s="25"/>
      <c r="D139" s="25"/>
    </row>
    <row r="140" spans="2:4">
      <c r="B140" s="6"/>
      <c r="C140" s="25"/>
      <c r="D140" s="25"/>
    </row>
    <row r="141" spans="2:4">
      <c r="B141" s="6"/>
      <c r="C141" s="25"/>
      <c r="D141" s="25"/>
    </row>
    <row r="142" spans="2:4">
      <c r="C142" s="25"/>
      <c r="D142" s="25"/>
    </row>
    <row r="143" spans="2:4">
      <c r="C143" s="25"/>
      <c r="D143" s="25"/>
    </row>
    <row r="144" spans="2:4">
      <c r="C144" s="25"/>
      <c r="D144" s="25"/>
    </row>
    <row r="145" spans="3:4">
      <c r="C145" s="25"/>
      <c r="D145" s="25"/>
    </row>
    <row r="146" spans="3:4">
      <c r="C146" s="25"/>
      <c r="D146" s="25"/>
    </row>
    <row r="147" spans="3:4">
      <c r="C147" s="25"/>
      <c r="D147" s="25"/>
    </row>
    <row r="148" spans="3:4">
      <c r="C148" s="25"/>
      <c r="D148" s="25"/>
    </row>
    <row r="149" spans="3:4">
      <c r="C149" s="25"/>
      <c r="D149" s="25"/>
    </row>
    <row r="150" spans="3:4">
      <c r="C150" s="25"/>
      <c r="D150" s="25"/>
    </row>
    <row r="151" spans="3:4">
      <c r="C151" s="25"/>
      <c r="D151" s="25"/>
    </row>
    <row r="152" spans="3:4">
      <c r="C152" s="25"/>
      <c r="D152" s="25"/>
    </row>
    <row r="153" spans="3:4">
      <c r="C153" s="25"/>
      <c r="D153" s="25"/>
    </row>
    <row r="154" spans="3:4">
      <c r="C154" s="25"/>
      <c r="D154" s="25"/>
    </row>
    <row r="155" spans="3:4">
      <c r="C155" s="25"/>
      <c r="D155" s="25"/>
    </row>
    <row r="156" spans="3:4">
      <c r="C156" s="25"/>
      <c r="D156" s="25"/>
    </row>
    <row r="157" spans="3:4">
      <c r="C157" s="25"/>
      <c r="D157" s="25"/>
    </row>
    <row r="158" spans="3:4">
      <c r="C158" s="25"/>
      <c r="D158" s="25"/>
    </row>
    <row r="159" spans="3:4">
      <c r="C159" s="25"/>
      <c r="D159" s="25"/>
    </row>
    <row r="160" spans="3:4">
      <c r="C160" s="25"/>
      <c r="D160" s="25"/>
    </row>
    <row r="161" spans="3:4">
      <c r="C161" s="25"/>
      <c r="D161" s="25"/>
    </row>
    <row r="162" spans="3:4">
      <c r="C162" s="25"/>
      <c r="D162" s="25"/>
    </row>
    <row r="163" spans="3:4">
      <c r="C163" s="25"/>
      <c r="D163" s="25"/>
    </row>
    <row r="164" spans="3:4">
      <c r="C164" s="25"/>
      <c r="D164" s="25"/>
    </row>
    <row r="165" spans="3:4">
      <c r="C165" s="25"/>
      <c r="D165" s="25"/>
    </row>
    <row r="166" spans="3:4">
      <c r="C166" s="25"/>
      <c r="D166" s="25"/>
    </row>
    <row r="167" spans="3:4">
      <c r="C167" s="25"/>
      <c r="D167" s="25"/>
    </row>
    <row r="168" spans="3:4">
      <c r="C168" s="25"/>
      <c r="D168" s="25"/>
    </row>
    <row r="169" spans="3:4">
      <c r="C169" s="25"/>
      <c r="D169" s="25"/>
    </row>
    <row r="170" spans="3:4">
      <c r="C170" s="25"/>
      <c r="D170" s="25"/>
    </row>
    <row r="171" spans="3:4">
      <c r="C171" s="25"/>
      <c r="D171" s="25"/>
    </row>
    <row r="172" spans="3:4">
      <c r="C172" s="25"/>
      <c r="D172" s="25"/>
    </row>
    <row r="173" spans="3:4">
      <c r="C173" s="25"/>
      <c r="D173" s="25"/>
    </row>
    <row r="174" spans="3:4">
      <c r="C174" s="25"/>
      <c r="D174" s="25"/>
    </row>
    <row r="175" spans="3:4">
      <c r="C175" s="25"/>
      <c r="D175" s="25"/>
    </row>
    <row r="176" spans="3:4">
      <c r="C176" s="25"/>
      <c r="D176" s="25"/>
    </row>
    <row r="177" spans="3:4">
      <c r="C177" s="25"/>
      <c r="D177" s="25"/>
    </row>
    <row r="178" spans="3:4">
      <c r="C178" s="25"/>
      <c r="D178" s="25"/>
    </row>
    <row r="179" spans="3:4">
      <c r="C179" s="25"/>
      <c r="D179" s="25"/>
    </row>
    <row r="180" spans="3:4">
      <c r="C180" s="25"/>
      <c r="D180" s="25"/>
    </row>
    <row r="181" spans="3:4">
      <c r="C181" s="25"/>
      <c r="D181" s="25"/>
    </row>
    <row r="182" spans="3:4">
      <c r="C182" s="25"/>
      <c r="D182" s="25"/>
    </row>
    <row r="183" spans="3:4">
      <c r="C183" s="25"/>
      <c r="D183" s="25"/>
    </row>
    <row r="184" spans="3:4">
      <c r="C184" s="25"/>
      <c r="D184" s="25"/>
    </row>
    <row r="185" spans="3:4">
      <c r="C185" s="25"/>
      <c r="D185" s="25"/>
    </row>
    <row r="186" spans="3:4">
      <c r="C186" s="25"/>
      <c r="D186" s="25"/>
    </row>
    <row r="187" spans="3:4">
      <c r="C187" s="25"/>
      <c r="D187" s="25"/>
    </row>
    <row r="188" spans="3:4">
      <c r="C188" s="25"/>
      <c r="D188" s="25"/>
    </row>
    <row r="189" spans="3:4">
      <c r="C189" s="25"/>
      <c r="D189" s="25"/>
    </row>
    <row r="190" spans="3:4">
      <c r="C190" s="25"/>
      <c r="D190" s="25"/>
    </row>
    <row r="191" spans="3:4">
      <c r="C191" s="25"/>
      <c r="D191" s="25"/>
    </row>
    <row r="192" spans="3:4">
      <c r="C192" s="25"/>
      <c r="D192" s="25"/>
    </row>
    <row r="193" spans="3:4">
      <c r="C193" s="25"/>
      <c r="D193" s="25"/>
    </row>
    <row r="194" spans="3:4">
      <c r="C194" s="25"/>
      <c r="D194" s="25"/>
    </row>
    <row r="195" spans="3:4">
      <c r="C195" s="25"/>
      <c r="D195" s="25"/>
    </row>
    <row r="196" spans="3:4">
      <c r="C196" s="25"/>
      <c r="D196" s="25"/>
    </row>
    <row r="197" spans="3:4">
      <c r="C197" s="25"/>
      <c r="D197" s="25"/>
    </row>
    <row r="198" spans="3:4">
      <c r="C198" s="25"/>
      <c r="D198" s="25"/>
    </row>
    <row r="199" spans="3:4">
      <c r="C199" s="25"/>
      <c r="D199" s="25"/>
    </row>
    <row r="200" spans="3:4">
      <c r="C200" s="25"/>
      <c r="D200" s="25"/>
    </row>
    <row r="201" spans="3:4">
      <c r="C201" s="25"/>
      <c r="D201" s="25"/>
    </row>
    <row r="202" spans="3:4">
      <c r="C202" s="25"/>
      <c r="D202" s="25"/>
    </row>
    <row r="203" spans="3:4">
      <c r="C203" s="25"/>
      <c r="D203" s="25"/>
    </row>
    <row r="204" spans="3:4">
      <c r="C204" s="25"/>
      <c r="D204" s="25"/>
    </row>
    <row r="205" spans="3:4">
      <c r="C205" s="25"/>
      <c r="D205" s="25"/>
    </row>
    <row r="206" spans="3:4">
      <c r="C206" s="25"/>
      <c r="D206" s="25"/>
    </row>
    <row r="207" spans="3:4">
      <c r="C207" s="25"/>
      <c r="D207" s="25"/>
    </row>
    <row r="208" spans="3:4">
      <c r="C208" s="25"/>
      <c r="D208" s="25"/>
    </row>
    <row r="209" spans="3:4">
      <c r="C209" s="25"/>
      <c r="D209" s="25"/>
    </row>
    <row r="210" spans="3:4">
      <c r="C210" s="25"/>
      <c r="D210" s="25"/>
    </row>
    <row r="211" spans="3:4">
      <c r="C211" s="25"/>
      <c r="D211" s="25"/>
    </row>
    <row r="212" spans="3:4">
      <c r="C212" s="25"/>
      <c r="D212" s="25"/>
    </row>
    <row r="213" spans="3:4">
      <c r="C213" s="25"/>
      <c r="D213" s="25"/>
    </row>
    <row r="214" spans="3:4">
      <c r="C214" s="25"/>
      <c r="D214" s="25"/>
    </row>
    <row r="215" spans="3:4">
      <c r="C215" s="25"/>
      <c r="D215" s="25"/>
    </row>
    <row r="216" spans="3:4">
      <c r="C216" s="25"/>
      <c r="D216" s="25"/>
    </row>
    <row r="217" spans="3:4">
      <c r="C217" s="25"/>
      <c r="D217" s="25"/>
    </row>
    <row r="218" spans="3:4">
      <c r="C218" s="25"/>
      <c r="D218" s="25"/>
    </row>
    <row r="219" spans="3:4">
      <c r="C219" s="25"/>
      <c r="D219" s="25"/>
    </row>
    <row r="220" spans="3:4">
      <c r="C220" s="25"/>
      <c r="D220" s="25"/>
    </row>
    <row r="221" spans="3:4">
      <c r="C221" s="25"/>
      <c r="D221" s="25"/>
    </row>
    <row r="222" spans="3:4">
      <c r="C222" s="25"/>
      <c r="D222" s="25"/>
    </row>
    <row r="223" spans="3:4">
      <c r="C223" s="25"/>
      <c r="D223" s="25"/>
    </row>
    <row r="224" spans="3:4">
      <c r="C224" s="25"/>
      <c r="D224" s="25"/>
    </row>
    <row r="225" spans="3:4">
      <c r="C225" s="25"/>
      <c r="D225" s="25"/>
    </row>
    <row r="226" spans="3:4">
      <c r="C226" s="25"/>
      <c r="D226" s="25"/>
    </row>
    <row r="227" spans="3:4">
      <c r="C227" s="25"/>
      <c r="D227" s="25"/>
    </row>
    <row r="228" spans="3:4">
      <c r="C228" s="25"/>
      <c r="D228" s="25"/>
    </row>
    <row r="229" spans="3:4">
      <c r="C229" s="25"/>
      <c r="D229" s="25"/>
    </row>
    <row r="230" spans="3:4">
      <c r="C230" s="25"/>
      <c r="D230" s="25"/>
    </row>
    <row r="231" spans="3:4">
      <c r="C231" s="25"/>
      <c r="D231" s="25"/>
    </row>
    <row r="232" spans="3:4">
      <c r="C232" s="25"/>
      <c r="D232" s="25"/>
    </row>
    <row r="233" spans="3:4">
      <c r="C233" s="25"/>
      <c r="D233" s="25"/>
    </row>
    <row r="234" spans="3:4">
      <c r="C234" s="25"/>
      <c r="D234" s="25"/>
    </row>
    <row r="235" spans="3:4">
      <c r="C235" s="25"/>
      <c r="D235" s="25"/>
    </row>
    <row r="236" spans="3:4">
      <c r="C236" s="25"/>
      <c r="D236" s="25"/>
    </row>
    <row r="237" spans="3:4">
      <c r="C237" s="25"/>
      <c r="D237" s="25"/>
    </row>
    <row r="238" spans="3:4">
      <c r="C238" s="25"/>
      <c r="D238" s="25"/>
    </row>
    <row r="239" spans="3:4">
      <c r="C239" s="25"/>
      <c r="D239" s="25"/>
    </row>
    <row r="240" spans="3:4">
      <c r="C240" s="25"/>
      <c r="D240" s="25"/>
    </row>
    <row r="241" spans="3:4">
      <c r="C241" s="25"/>
      <c r="D241" s="25"/>
    </row>
    <row r="242" spans="3:4">
      <c r="C242" s="25"/>
      <c r="D242" s="25"/>
    </row>
    <row r="243" spans="3:4">
      <c r="C243" s="25"/>
      <c r="D243" s="25"/>
    </row>
    <row r="244" spans="3:4">
      <c r="C244" s="25"/>
      <c r="D244" s="25"/>
    </row>
    <row r="245" spans="3:4">
      <c r="C245" s="25"/>
      <c r="D245" s="25"/>
    </row>
    <row r="246" spans="3:4">
      <c r="C246" s="25"/>
      <c r="D246" s="25"/>
    </row>
    <row r="247" spans="3:4">
      <c r="C247" s="25"/>
      <c r="D247" s="25"/>
    </row>
    <row r="248" spans="3:4">
      <c r="C248" s="25"/>
      <c r="D248" s="25"/>
    </row>
    <row r="249" spans="3:4">
      <c r="C249" s="25"/>
      <c r="D249" s="25"/>
    </row>
    <row r="250" spans="3:4">
      <c r="C250" s="25"/>
      <c r="D250" s="25"/>
    </row>
    <row r="251" spans="3:4">
      <c r="C251" s="25"/>
      <c r="D251" s="25"/>
    </row>
    <row r="252" spans="3:4">
      <c r="C252" s="25"/>
      <c r="D252" s="25"/>
    </row>
    <row r="253" spans="3:4">
      <c r="C253" s="25"/>
      <c r="D253" s="25"/>
    </row>
    <row r="254" spans="3:4">
      <c r="C254" s="25"/>
      <c r="D254" s="25"/>
    </row>
    <row r="255" spans="3:4">
      <c r="C255" s="25"/>
      <c r="D255" s="25"/>
    </row>
    <row r="256" spans="3:4">
      <c r="C256" s="25"/>
      <c r="D256" s="25"/>
    </row>
    <row r="257" spans="3:4">
      <c r="C257" s="25"/>
      <c r="D257" s="25"/>
    </row>
    <row r="258" spans="3:4">
      <c r="C258" s="25"/>
      <c r="D258" s="25"/>
    </row>
    <row r="259" spans="3:4">
      <c r="C259" s="25"/>
      <c r="D259" s="25"/>
    </row>
    <row r="260" spans="3:4">
      <c r="C260" s="25"/>
      <c r="D260" s="25"/>
    </row>
    <row r="261" spans="3:4">
      <c r="C261" s="25"/>
      <c r="D261" s="25"/>
    </row>
    <row r="262" spans="3:4">
      <c r="C262" s="25"/>
      <c r="D262" s="25"/>
    </row>
    <row r="263" spans="3:4">
      <c r="C263" s="25"/>
      <c r="D263" s="25"/>
    </row>
    <row r="264" spans="3:4">
      <c r="C264" s="25"/>
      <c r="D264" s="25"/>
    </row>
    <row r="265" spans="3:4">
      <c r="C265" s="25"/>
      <c r="D265" s="25"/>
    </row>
    <row r="266" spans="3:4">
      <c r="C266" s="25"/>
      <c r="D266" s="25"/>
    </row>
    <row r="267" spans="3:4">
      <c r="C267" s="25"/>
      <c r="D267" s="25"/>
    </row>
    <row r="268" spans="3:4">
      <c r="C268" s="25"/>
      <c r="D268" s="25"/>
    </row>
    <row r="269" spans="3:4">
      <c r="C269" s="25"/>
      <c r="D269" s="25"/>
    </row>
    <row r="270" spans="3:4">
      <c r="C270" s="25"/>
      <c r="D270" s="25"/>
    </row>
    <row r="271" spans="3:4">
      <c r="C271" s="25"/>
      <c r="D271" s="25"/>
    </row>
    <row r="272" spans="3:4">
      <c r="C272" s="25"/>
      <c r="D272" s="25"/>
    </row>
    <row r="273" spans="3:4">
      <c r="C273" s="25"/>
      <c r="D273" s="25"/>
    </row>
    <row r="274" spans="3:4">
      <c r="C274" s="25"/>
      <c r="D274" s="25"/>
    </row>
    <row r="275" spans="3:4">
      <c r="C275" s="25"/>
      <c r="D275" s="25"/>
    </row>
    <row r="276" spans="3:4">
      <c r="C276" s="25"/>
      <c r="D276" s="25"/>
    </row>
    <row r="277" spans="3:4">
      <c r="C277" s="25"/>
      <c r="D277" s="25"/>
    </row>
    <row r="278" spans="3:4">
      <c r="C278" s="25"/>
      <c r="D278" s="25"/>
    </row>
    <row r="279" spans="3:4">
      <c r="C279" s="25"/>
      <c r="D279" s="25"/>
    </row>
    <row r="280" spans="3:4">
      <c r="C280" s="25"/>
      <c r="D280" s="25"/>
    </row>
    <row r="281" spans="3:4">
      <c r="C281" s="25"/>
      <c r="D281" s="25"/>
    </row>
    <row r="282" spans="3:4">
      <c r="C282" s="25"/>
      <c r="D282" s="25"/>
    </row>
    <row r="283" spans="3:4">
      <c r="C283" s="25"/>
      <c r="D283" s="25"/>
    </row>
    <row r="284" spans="3:4">
      <c r="C284" s="25"/>
      <c r="D284" s="25"/>
    </row>
    <row r="285" spans="3:4">
      <c r="C285" s="25"/>
      <c r="D285" s="25"/>
    </row>
    <row r="286" spans="3:4">
      <c r="C286" s="25"/>
      <c r="D286" s="25"/>
    </row>
    <row r="287" spans="3:4">
      <c r="C287" s="25"/>
      <c r="D287" s="25"/>
    </row>
    <row r="288" spans="3:4">
      <c r="C288" s="25"/>
      <c r="D288" s="25"/>
    </row>
    <row r="289" spans="3:4">
      <c r="C289" s="25"/>
      <c r="D289" s="25"/>
    </row>
    <row r="290" spans="3:4">
      <c r="C290" s="25"/>
      <c r="D290" s="25"/>
    </row>
    <row r="291" spans="3:4">
      <c r="C291" s="25"/>
      <c r="D291" s="25"/>
    </row>
    <row r="292" spans="3:4">
      <c r="C292" s="25"/>
      <c r="D292" s="25"/>
    </row>
    <row r="293" spans="3:4">
      <c r="C293" s="25"/>
      <c r="D293" s="25"/>
    </row>
    <row r="294" spans="3:4">
      <c r="C294" s="25"/>
      <c r="D294" s="25"/>
    </row>
    <row r="295" spans="3:4">
      <c r="C295" s="25"/>
      <c r="D295" s="25"/>
    </row>
    <row r="296" spans="3:4">
      <c r="C296" s="25"/>
      <c r="D296" s="25"/>
    </row>
    <row r="297" spans="3:4">
      <c r="C297" s="25"/>
      <c r="D297" s="25"/>
    </row>
    <row r="298" spans="3:4">
      <c r="C298" s="25"/>
      <c r="D298" s="25"/>
    </row>
    <row r="299" spans="3:4">
      <c r="C299" s="25"/>
      <c r="D299" s="25"/>
    </row>
    <row r="300" spans="3:4">
      <c r="C300" s="25"/>
      <c r="D300" s="25"/>
    </row>
    <row r="301" spans="3:4">
      <c r="C301" s="25"/>
      <c r="D301" s="25"/>
    </row>
    <row r="302" spans="3:4">
      <c r="C302" s="25"/>
      <c r="D302" s="25"/>
    </row>
    <row r="303" spans="3:4">
      <c r="C303" s="25"/>
      <c r="D303" s="25"/>
    </row>
    <row r="304" spans="3:4">
      <c r="C304" s="25"/>
      <c r="D304" s="25"/>
    </row>
    <row r="305" spans="3:4">
      <c r="C305" s="25"/>
      <c r="D305" s="25"/>
    </row>
    <row r="306" spans="3:4">
      <c r="C306" s="25"/>
      <c r="D306" s="25"/>
    </row>
    <row r="307" spans="3:4">
      <c r="C307" s="25"/>
      <c r="D307" s="25"/>
    </row>
    <row r="308" spans="3:4">
      <c r="C308" s="25"/>
      <c r="D308" s="25"/>
    </row>
    <row r="309" spans="3:4">
      <c r="C309" s="25"/>
      <c r="D309" s="25"/>
    </row>
    <row r="310" spans="3:4">
      <c r="C310" s="25"/>
      <c r="D310" s="25"/>
    </row>
    <row r="311" spans="3:4">
      <c r="C311" s="25"/>
      <c r="D311" s="25"/>
    </row>
    <row r="312" spans="3:4">
      <c r="C312" s="25"/>
      <c r="D312" s="25"/>
    </row>
    <row r="313" spans="3:4">
      <c r="C313" s="25"/>
      <c r="D313" s="25"/>
    </row>
    <row r="314" spans="3:4">
      <c r="C314" s="25"/>
      <c r="D314" s="25"/>
    </row>
    <row r="315" spans="3:4">
      <c r="C315" s="25"/>
      <c r="D315" s="25"/>
    </row>
    <row r="316" spans="3:4">
      <c r="C316" s="25"/>
      <c r="D316" s="25"/>
    </row>
    <row r="317" spans="3:4">
      <c r="C317" s="25"/>
      <c r="D317" s="25"/>
    </row>
    <row r="318" spans="3:4">
      <c r="C318" s="25"/>
      <c r="D318" s="25"/>
    </row>
    <row r="319" spans="3:4">
      <c r="C319" s="25"/>
      <c r="D319" s="25"/>
    </row>
    <row r="320" spans="3:4">
      <c r="C320" s="25"/>
      <c r="D320" s="25"/>
    </row>
    <row r="321" spans="3:4">
      <c r="C321" s="25"/>
      <c r="D321" s="25"/>
    </row>
    <row r="322" spans="3:4">
      <c r="C322" s="25"/>
      <c r="D322" s="25"/>
    </row>
    <row r="323" spans="3:4">
      <c r="C323" s="25"/>
      <c r="D323" s="25"/>
    </row>
    <row r="324" spans="3:4">
      <c r="C324" s="25"/>
      <c r="D324" s="25"/>
    </row>
    <row r="325" spans="3:4">
      <c r="C325" s="25"/>
      <c r="D325" s="25"/>
    </row>
    <row r="326" spans="3:4">
      <c r="C326" s="25"/>
      <c r="D326" s="25"/>
    </row>
    <row r="327" spans="3:4">
      <c r="C327" s="25"/>
      <c r="D327" s="25"/>
    </row>
    <row r="328" spans="3:4">
      <c r="C328" s="25"/>
      <c r="D328" s="25"/>
    </row>
    <row r="329" spans="3:4">
      <c r="C329" s="25"/>
      <c r="D329" s="25"/>
    </row>
    <row r="330" spans="3:4">
      <c r="C330" s="25"/>
      <c r="D330" s="25"/>
    </row>
    <row r="331" spans="3:4">
      <c r="C331" s="25"/>
      <c r="D331" s="25"/>
    </row>
    <row r="332" spans="3:4">
      <c r="C332" s="25"/>
      <c r="D332" s="25"/>
    </row>
    <row r="333" spans="3:4">
      <c r="C333" s="25"/>
      <c r="D333" s="25"/>
    </row>
    <row r="334" spans="3:4">
      <c r="C334" s="25"/>
      <c r="D334" s="25"/>
    </row>
    <row r="335" spans="3:4">
      <c r="C335" s="25"/>
      <c r="D335" s="25"/>
    </row>
    <row r="336" spans="3:4">
      <c r="C336" s="25"/>
      <c r="D336" s="25"/>
    </row>
    <row r="337" spans="3:4">
      <c r="C337" s="25"/>
      <c r="D337" s="25"/>
    </row>
    <row r="338" spans="3:4">
      <c r="C338" s="25"/>
      <c r="D338" s="25"/>
    </row>
    <row r="339" spans="3:4">
      <c r="C339" s="25"/>
      <c r="D339" s="25"/>
    </row>
    <row r="340" spans="3:4">
      <c r="C340" s="25"/>
      <c r="D340" s="25"/>
    </row>
    <row r="341" spans="3:4">
      <c r="C341" s="25"/>
      <c r="D341" s="25"/>
    </row>
    <row r="342" spans="3:4">
      <c r="C342" s="25"/>
      <c r="D342" s="25"/>
    </row>
    <row r="343" spans="3:4">
      <c r="C343" s="25"/>
      <c r="D343" s="25"/>
    </row>
    <row r="344" spans="3:4">
      <c r="C344" s="25"/>
      <c r="D344" s="25"/>
    </row>
    <row r="345" spans="3:4">
      <c r="C345" s="25"/>
      <c r="D345" s="25"/>
    </row>
    <row r="346" spans="3:4">
      <c r="C346" s="25"/>
      <c r="D346" s="25"/>
    </row>
    <row r="347" spans="3:4">
      <c r="C347" s="25"/>
      <c r="D347" s="25"/>
    </row>
    <row r="348" spans="3:4">
      <c r="C348" s="25"/>
      <c r="D348" s="25"/>
    </row>
    <row r="349" spans="3:4">
      <c r="C349" s="25"/>
      <c r="D349" s="25"/>
    </row>
    <row r="350" spans="3:4">
      <c r="C350" s="25"/>
      <c r="D350" s="25"/>
    </row>
    <row r="351" spans="3:4">
      <c r="C351" s="25"/>
      <c r="D351" s="25"/>
    </row>
    <row r="352" spans="3:4">
      <c r="C352" s="25"/>
      <c r="D352" s="25"/>
    </row>
    <row r="353" spans="3:4">
      <c r="C353" s="25"/>
      <c r="D353" s="25"/>
    </row>
    <row r="354" spans="3:4">
      <c r="C354" s="25"/>
      <c r="D354" s="25"/>
    </row>
    <row r="355" spans="3:4">
      <c r="C355" s="25"/>
      <c r="D355" s="25"/>
    </row>
    <row r="356" spans="3:4">
      <c r="C356" s="25"/>
      <c r="D356" s="25"/>
    </row>
    <row r="357" spans="3:4">
      <c r="C357" s="25"/>
      <c r="D357" s="25"/>
    </row>
    <row r="358" spans="3:4">
      <c r="C358" s="25"/>
      <c r="D358" s="25"/>
    </row>
    <row r="359" spans="3:4">
      <c r="C359" s="25"/>
      <c r="D359" s="25"/>
    </row>
    <row r="360" spans="3:4">
      <c r="C360" s="25"/>
      <c r="D360" s="25"/>
    </row>
    <row r="361" spans="3:4">
      <c r="C361" s="25"/>
      <c r="D361" s="25"/>
    </row>
    <row r="362" spans="3:4">
      <c r="C362" s="25"/>
      <c r="D362" s="25"/>
    </row>
    <row r="363" spans="3:4">
      <c r="C363" s="25"/>
      <c r="D363" s="25"/>
    </row>
    <row r="364" spans="3:4">
      <c r="C364" s="25"/>
      <c r="D364" s="25"/>
    </row>
    <row r="365" spans="3:4">
      <c r="C365" s="25"/>
      <c r="D365" s="25"/>
    </row>
    <row r="366" spans="3:4">
      <c r="C366" s="25"/>
      <c r="D366" s="25"/>
    </row>
    <row r="367" spans="3:4">
      <c r="C367" s="25"/>
      <c r="D367" s="25"/>
    </row>
    <row r="368" spans="3:4">
      <c r="C368" s="25"/>
      <c r="D368" s="25"/>
    </row>
    <row r="369" spans="3:4">
      <c r="C369" s="25"/>
      <c r="D369" s="25"/>
    </row>
    <row r="370" spans="3:4">
      <c r="C370" s="25"/>
      <c r="D370" s="25"/>
    </row>
    <row r="371" spans="3:4">
      <c r="C371" s="25"/>
      <c r="D371" s="25"/>
    </row>
    <row r="372" spans="3:4">
      <c r="C372" s="25"/>
      <c r="D372" s="25"/>
    </row>
    <row r="373" spans="3:4">
      <c r="C373" s="25"/>
      <c r="D373" s="25"/>
    </row>
    <row r="374" spans="3:4">
      <c r="C374" s="25"/>
      <c r="D374" s="25"/>
    </row>
    <row r="375" spans="3:4">
      <c r="C375" s="25"/>
      <c r="D375" s="25"/>
    </row>
    <row r="376" spans="3:4">
      <c r="C376" s="25"/>
      <c r="D376" s="25"/>
    </row>
    <row r="377" spans="3:4">
      <c r="C377" s="25"/>
      <c r="D377" s="25"/>
    </row>
    <row r="378" spans="3:4">
      <c r="C378" s="25"/>
      <c r="D378" s="25"/>
    </row>
    <row r="379" spans="3:4">
      <c r="C379" s="25"/>
      <c r="D379" s="25"/>
    </row>
    <row r="380" spans="3:4">
      <c r="C380" s="25"/>
      <c r="D380" s="25"/>
    </row>
    <row r="381" spans="3:4">
      <c r="C381" s="25"/>
      <c r="D381" s="25"/>
    </row>
    <row r="382" spans="3:4">
      <c r="C382" s="25"/>
      <c r="D382" s="25"/>
    </row>
    <row r="383" spans="3:4">
      <c r="C383" s="25"/>
      <c r="D383" s="25"/>
    </row>
    <row r="384" spans="3:4">
      <c r="C384" s="25"/>
      <c r="D384" s="25"/>
    </row>
    <row r="385" spans="3:4">
      <c r="C385" s="25"/>
      <c r="D385" s="25"/>
    </row>
    <row r="386" spans="3:4">
      <c r="C386" s="25"/>
      <c r="D386" s="25"/>
    </row>
    <row r="387" spans="3:4">
      <c r="C387" s="25"/>
      <c r="D387" s="25"/>
    </row>
    <row r="388" spans="3:4">
      <c r="C388" s="25"/>
      <c r="D388" s="25"/>
    </row>
    <row r="389" spans="3:4">
      <c r="C389" s="25"/>
      <c r="D389" s="25"/>
    </row>
    <row r="390" spans="3:4">
      <c r="C390" s="25"/>
      <c r="D390" s="25"/>
    </row>
    <row r="391" spans="3:4">
      <c r="C391" s="25"/>
      <c r="D391" s="25"/>
    </row>
    <row r="392" spans="3:4">
      <c r="C392" s="25"/>
      <c r="D392" s="25"/>
    </row>
    <row r="393" spans="3:4">
      <c r="C393" s="25"/>
      <c r="D393" s="25"/>
    </row>
    <row r="394" spans="3:4">
      <c r="C394" s="25"/>
      <c r="D394" s="25"/>
    </row>
    <row r="395" spans="3:4">
      <c r="C395" s="25"/>
      <c r="D395" s="25"/>
    </row>
    <row r="396" spans="3:4">
      <c r="C396" s="25"/>
      <c r="D396" s="25"/>
    </row>
    <row r="397" spans="3:4">
      <c r="C397" s="25"/>
      <c r="D397" s="25"/>
    </row>
    <row r="398" spans="3:4">
      <c r="C398" s="25"/>
      <c r="D398" s="25"/>
    </row>
    <row r="399" spans="3:4">
      <c r="C399" s="25"/>
      <c r="D399" s="25"/>
    </row>
    <row r="400" spans="3:4">
      <c r="C400" s="25"/>
      <c r="D400" s="25"/>
    </row>
    <row r="401" spans="3:4">
      <c r="C401" s="25"/>
      <c r="D401" s="25"/>
    </row>
    <row r="402" spans="3:4">
      <c r="C402" s="25"/>
      <c r="D402" s="25"/>
    </row>
    <row r="403" spans="3:4">
      <c r="C403" s="25"/>
      <c r="D403" s="25"/>
    </row>
    <row r="404" spans="3:4">
      <c r="C404" s="25"/>
      <c r="D404" s="25"/>
    </row>
    <row r="405" spans="3:4">
      <c r="C405" s="25"/>
      <c r="D405" s="25"/>
    </row>
    <row r="406" spans="3:4">
      <c r="C406" s="25"/>
      <c r="D406" s="25"/>
    </row>
    <row r="407" spans="3:4">
      <c r="C407" s="25"/>
      <c r="D407" s="25"/>
    </row>
    <row r="408" spans="3:4">
      <c r="C408" s="25"/>
      <c r="D408" s="25"/>
    </row>
    <row r="409" spans="3:4">
      <c r="C409" s="25"/>
      <c r="D409" s="25"/>
    </row>
    <row r="410" spans="3:4">
      <c r="C410" s="25"/>
      <c r="D410" s="25"/>
    </row>
    <row r="411" spans="3:4">
      <c r="C411" s="25"/>
      <c r="D411" s="25"/>
    </row>
    <row r="412" spans="3:4">
      <c r="C412" s="25"/>
      <c r="D412" s="25"/>
    </row>
    <row r="413" spans="3:4">
      <c r="C413" s="25"/>
      <c r="D413" s="25"/>
    </row>
    <row r="414" spans="3:4">
      <c r="C414" s="25"/>
      <c r="D414" s="25"/>
    </row>
    <row r="415" spans="3:4">
      <c r="C415" s="25"/>
      <c r="D415" s="25"/>
    </row>
    <row r="416" spans="3:4">
      <c r="C416" s="25"/>
      <c r="D416" s="25"/>
    </row>
    <row r="417" spans="3:4">
      <c r="C417" s="25"/>
      <c r="D417" s="25"/>
    </row>
    <row r="418" spans="3:4">
      <c r="C418" s="25"/>
      <c r="D418" s="25"/>
    </row>
    <row r="419" spans="3:4">
      <c r="C419" s="25"/>
      <c r="D419" s="25"/>
    </row>
    <row r="420" spans="3:4">
      <c r="C420" s="25"/>
      <c r="D420" s="25"/>
    </row>
    <row r="421" spans="3:4">
      <c r="C421" s="25"/>
      <c r="D421" s="25"/>
    </row>
    <row r="422" spans="3:4">
      <c r="C422" s="25"/>
      <c r="D422" s="25"/>
    </row>
    <row r="423" spans="3:4">
      <c r="C423" s="25"/>
      <c r="D423" s="25"/>
    </row>
    <row r="424" spans="3:4">
      <c r="C424" s="25"/>
      <c r="D424" s="25"/>
    </row>
    <row r="425" spans="3:4">
      <c r="C425" s="25"/>
      <c r="D425" s="25"/>
    </row>
    <row r="426" spans="3:4">
      <c r="C426" s="25"/>
      <c r="D426" s="25"/>
    </row>
    <row r="427" spans="3:4">
      <c r="C427" s="25"/>
      <c r="D427" s="25"/>
    </row>
    <row r="428" spans="3:4">
      <c r="C428" s="25"/>
      <c r="D428" s="25"/>
    </row>
    <row r="429" spans="3:4">
      <c r="C429" s="25"/>
      <c r="D429" s="25"/>
    </row>
    <row r="430" spans="3:4">
      <c r="C430" s="25"/>
      <c r="D430" s="25"/>
    </row>
    <row r="431" spans="3:4">
      <c r="C431" s="25"/>
      <c r="D431" s="25"/>
    </row>
    <row r="432" spans="3:4">
      <c r="C432" s="25"/>
      <c r="D432" s="25"/>
    </row>
    <row r="433" spans="3:4">
      <c r="C433" s="25"/>
      <c r="D433" s="25"/>
    </row>
    <row r="434" spans="3:4">
      <c r="C434" s="25"/>
      <c r="D434" s="25"/>
    </row>
    <row r="435" spans="3:4">
      <c r="C435" s="25"/>
      <c r="D435" s="25"/>
    </row>
    <row r="436" spans="3:4">
      <c r="C436" s="25"/>
      <c r="D436" s="25"/>
    </row>
    <row r="437" spans="3:4">
      <c r="C437" s="25"/>
      <c r="D437" s="25"/>
    </row>
    <row r="438" spans="3:4">
      <c r="C438" s="25"/>
      <c r="D438" s="25"/>
    </row>
    <row r="439" spans="3:4">
      <c r="C439" s="25"/>
      <c r="D439" s="25"/>
    </row>
    <row r="440" spans="3:4">
      <c r="C440" s="25"/>
      <c r="D440" s="25"/>
    </row>
    <row r="441" spans="3:4">
      <c r="C441" s="25"/>
      <c r="D441" s="25"/>
    </row>
    <row r="442" spans="3:4">
      <c r="C442" s="25"/>
      <c r="D442" s="25"/>
    </row>
    <row r="443" spans="3:4">
      <c r="C443" s="25"/>
      <c r="D443" s="25"/>
    </row>
    <row r="444" spans="3:4">
      <c r="C444" s="25"/>
      <c r="D444" s="25"/>
    </row>
    <row r="445" spans="3:4">
      <c r="C445" s="25"/>
      <c r="D445" s="25"/>
    </row>
    <row r="446" spans="3:4">
      <c r="C446" s="25"/>
      <c r="D446" s="25"/>
    </row>
    <row r="447" spans="3:4">
      <c r="C447" s="25"/>
      <c r="D447" s="25"/>
    </row>
    <row r="448" spans="3:4">
      <c r="C448" s="25"/>
      <c r="D448" s="25"/>
    </row>
    <row r="449" spans="3:4">
      <c r="C449" s="25"/>
      <c r="D449" s="25"/>
    </row>
    <row r="450" spans="3:4">
      <c r="C450" s="25"/>
      <c r="D450" s="25"/>
    </row>
    <row r="451" spans="3:4">
      <c r="C451" s="25"/>
      <c r="D451" s="25"/>
    </row>
    <row r="452" spans="3:4">
      <c r="C452" s="25"/>
      <c r="D452" s="25"/>
    </row>
    <row r="453" spans="3:4">
      <c r="C453" s="25"/>
      <c r="D453" s="25"/>
    </row>
    <row r="454" spans="3:4">
      <c r="C454" s="25"/>
      <c r="D454" s="25"/>
    </row>
    <row r="455" spans="3:4">
      <c r="C455" s="25"/>
      <c r="D455" s="25"/>
    </row>
    <row r="456" spans="3:4">
      <c r="C456" s="25"/>
      <c r="D456" s="25"/>
    </row>
    <row r="457" spans="3:4">
      <c r="C457" s="25"/>
      <c r="D457" s="25"/>
    </row>
    <row r="458" spans="3:4">
      <c r="C458" s="25"/>
      <c r="D458" s="25"/>
    </row>
    <row r="459" spans="3:4">
      <c r="C459" s="25"/>
      <c r="D459" s="25"/>
    </row>
    <row r="460" spans="3:4">
      <c r="C460" s="25"/>
      <c r="D460" s="25"/>
    </row>
    <row r="461" spans="3:4">
      <c r="C461" s="25"/>
      <c r="D461" s="25"/>
    </row>
    <row r="462" spans="3:4">
      <c r="C462" s="25"/>
      <c r="D462" s="25"/>
    </row>
    <row r="463" spans="3:4">
      <c r="C463" s="25"/>
      <c r="D463" s="25"/>
    </row>
    <row r="464" spans="3:4">
      <c r="C464" s="25"/>
      <c r="D464" s="25"/>
    </row>
    <row r="465" spans="3:4">
      <c r="C465" s="25"/>
      <c r="D465" s="25"/>
    </row>
    <row r="466" spans="3:4">
      <c r="C466" s="25"/>
      <c r="D466" s="25"/>
    </row>
    <row r="467" spans="3:4">
      <c r="C467" s="25"/>
      <c r="D467" s="25"/>
    </row>
    <row r="468" spans="3:4">
      <c r="C468" s="25"/>
      <c r="D468" s="25"/>
    </row>
    <row r="469" spans="3:4">
      <c r="C469" s="25"/>
      <c r="D469" s="25"/>
    </row>
    <row r="470" spans="3:4">
      <c r="C470" s="25"/>
      <c r="D470" s="25"/>
    </row>
    <row r="471" spans="3:4">
      <c r="C471" s="25"/>
      <c r="D471" s="25"/>
    </row>
    <row r="472" spans="3:4">
      <c r="C472" s="25"/>
      <c r="D472" s="25"/>
    </row>
    <row r="473" spans="3:4">
      <c r="C473" s="25"/>
      <c r="D473" s="25"/>
    </row>
    <row r="474" spans="3:4">
      <c r="C474" s="25"/>
      <c r="D474" s="25"/>
    </row>
    <row r="475" spans="3:4">
      <c r="C475" s="25"/>
      <c r="D475" s="25"/>
    </row>
    <row r="476" spans="3:4">
      <c r="C476" s="25"/>
      <c r="D476" s="25"/>
    </row>
    <row r="477" spans="3:4">
      <c r="C477" s="25"/>
      <c r="D477" s="25"/>
    </row>
    <row r="478" spans="3:4">
      <c r="C478" s="25"/>
      <c r="D478" s="25"/>
    </row>
    <row r="479" spans="3:4">
      <c r="C479" s="25"/>
      <c r="D479" s="25"/>
    </row>
    <row r="480" spans="3:4">
      <c r="C480" s="25"/>
      <c r="D480" s="25"/>
    </row>
    <row r="481" spans="3:4">
      <c r="C481" s="25"/>
      <c r="D481" s="25"/>
    </row>
    <row r="482" spans="3:4">
      <c r="C482" s="25"/>
      <c r="D482" s="25"/>
    </row>
    <row r="483" spans="3:4">
      <c r="C483" s="25"/>
      <c r="D483" s="25"/>
    </row>
    <row r="484" spans="3:4">
      <c r="C484" s="25"/>
      <c r="D484" s="25"/>
    </row>
    <row r="485" spans="3:4">
      <c r="C485" s="25"/>
      <c r="D485" s="25"/>
    </row>
    <row r="486" spans="3:4">
      <c r="C486" s="25"/>
      <c r="D486" s="25"/>
    </row>
    <row r="487" spans="3:4">
      <c r="C487" s="25"/>
      <c r="D487" s="25"/>
    </row>
    <row r="488" spans="3:4">
      <c r="C488" s="25"/>
      <c r="D488" s="25"/>
    </row>
    <row r="489" spans="3:4">
      <c r="C489" s="25"/>
      <c r="D489" s="25"/>
    </row>
    <row r="490" spans="3:4">
      <c r="C490" s="25"/>
      <c r="D490" s="25"/>
    </row>
    <row r="491" spans="3:4">
      <c r="C491" s="25"/>
      <c r="D491" s="25"/>
    </row>
    <row r="492" spans="3:4">
      <c r="C492" s="25"/>
      <c r="D492" s="25"/>
    </row>
    <row r="493" spans="3:4">
      <c r="C493" s="25"/>
      <c r="D493" s="25"/>
    </row>
    <row r="494" spans="3:4">
      <c r="C494" s="25"/>
      <c r="D494" s="25"/>
    </row>
    <row r="495" spans="3:4">
      <c r="C495" s="25"/>
      <c r="D495" s="25"/>
    </row>
    <row r="496" spans="3:4">
      <c r="C496" s="25"/>
      <c r="D496" s="25"/>
    </row>
    <row r="497" spans="3:4">
      <c r="C497" s="25"/>
      <c r="D497" s="25"/>
    </row>
    <row r="498" spans="3:4">
      <c r="C498" s="25"/>
      <c r="D498" s="25"/>
    </row>
    <row r="499" spans="3:4">
      <c r="C499" s="25"/>
      <c r="D499" s="25"/>
    </row>
    <row r="500" spans="3:4">
      <c r="C500" s="25"/>
      <c r="D500" s="25"/>
    </row>
    <row r="501" spans="3:4">
      <c r="C501" s="25"/>
      <c r="D501" s="25"/>
    </row>
    <row r="502" spans="3:4">
      <c r="C502" s="25"/>
      <c r="D502" s="25"/>
    </row>
    <row r="503" spans="3:4">
      <c r="C503" s="25"/>
      <c r="D503" s="25"/>
    </row>
    <row r="504" spans="3:4">
      <c r="C504" s="25"/>
      <c r="D504" s="25"/>
    </row>
    <row r="505" spans="3:4">
      <c r="C505" s="25"/>
      <c r="D505" s="25"/>
    </row>
    <row r="506" spans="3:4">
      <c r="C506" s="25"/>
      <c r="D506" s="25"/>
    </row>
    <row r="507" spans="3:4">
      <c r="C507" s="25"/>
      <c r="D507" s="25"/>
    </row>
    <row r="508" spans="3:4">
      <c r="C508" s="25"/>
      <c r="D508" s="25"/>
    </row>
    <row r="509" spans="3:4">
      <c r="C509" s="25"/>
      <c r="D509" s="25"/>
    </row>
    <row r="510" spans="3:4">
      <c r="C510" s="25"/>
      <c r="D510" s="25"/>
    </row>
    <row r="511" spans="3:4">
      <c r="C511" s="25"/>
      <c r="D511" s="25"/>
    </row>
    <row r="512" spans="3:4">
      <c r="C512" s="25"/>
      <c r="D512" s="25"/>
    </row>
    <row r="513" spans="3:4">
      <c r="C513" s="25"/>
      <c r="D513" s="25"/>
    </row>
    <row r="514" spans="3:4">
      <c r="C514" s="25"/>
      <c r="D514" s="25"/>
    </row>
    <row r="515" spans="3:4">
      <c r="C515" s="25"/>
      <c r="D515" s="25"/>
    </row>
    <row r="516" spans="3:4">
      <c r="C516" s="25"/>
      <c r="D516" s="25"/>
    </row>
    <row r="517" spans="3:4">
      <c r="C517" s="25"/>
      <c r="D517" s="25"/>
    </row>
    <row r="518" spans="3:4">
      <c r="C518" s="25"/>
      <c r="D518" s="25"/>
    </row>
    <row r="519" spans="3:4">
      <c r="C519" s="25"/>
      <c r="D519" s="25"/>
    </row>
    <row r="520" spans="3:4">
      <c r="C520" s="25"/>
      <c r="D520" s="25"/>
    </row>
    <row r="521" spans="3:4">
      <c r="C521" s="25"/>
      <c r="D521" s="25"/>
    </row>
    <row r="522" spans="3:4">
      <c r="C522" s="25"/>
      <c r="D522" s="25"/>
    </row>
    <row r="523" spans="3:4">
      <c r="C523" s="25"/>
      <c r="D523" s="25"/>
    </row>
    <row r="524" spans="3:4">
      <c r="C524" s="25"/>
      <c r="D524" s="25"/>
    </row>
    <row r="525" spans="3:4">
      <c r="C525" s="25"/>
      <c r="D525" s="25"/>
    </row>
    <row r="526" spans="3:4">
      <c r="C526" s="25"/>
      <c r="D526" s="25"/>
    </row>
    <row r="527" spans="3:4">
      <c r="C527" s="25"/>
      <c r="D527" s="25"/>
    </row>
    <row r="528" spans="3:4">
      <c r="C528" s="25"/>
      <c r="D528" s="25"/>
    </row>
    <row r="529" spans="3:4">
      <c r="C529" s="25"/>
      <c r="D529" s="25"/>
    </row>
    <row r="530" spans="3:4">
      <c r="C530" s="25"/>
      <c r="D530" s="25"/>
    </row>
    <row r="531" spans="3:4">
      <c r="C531" s="25"/>
      <c r="D531" s="25"/>
    </row>
    <row r="532" spans="3:4">
      <c r="C532" s="25"/>
      <c r="D532" s="25"/>
    </row>
    <row r="533" spans="3:4">
      <c r="C533" s="25"/>
      <c r="D533" s="25"/>
    </row>
    <row r="534" spans="3:4">
      <c r="C534" s="25"/>
      <c r="D534" s="25"/>
    </row>
    <row r="535" spans="3:4">
      <c r="C535" s="25"/>
      <c r="D535" s="25"/>
    </row>
    <row r="536" spans="3:4">
      <c r="C536" s="25"/>
      <c r="D536" s="25"/>
    </row>
    <row r="537" spans="3:4">
      <c r="C537" s="25"/>
      <c r="D537" s="25"/>
    </row>
    <row r="538" spans="3:4">
      <c r="C538" s="25"/>
      <c r="D538" s="25"/>
    </row>
    <row r="539" spans="3:4">
      <c r="C539" s="25"/>
      <c r="D539" s="25"/>
    </row>
    <row r="540" spans="3:4">
      <c r="C540" s="25"/>
      <c r="D540" s="25"/>
    </row>
    <row r="541" spans="3:4">
      <c r="C541" s="25"/>
      <c r="D541" s="25"/>
    </row>
    <row r="542" spans="3:4">
      <c r="C542" s="25"/>
      <c r="D542" s="25"/>
    </row>
    <row r="543" spans="3:4">
      <c r="C543" s="25"/>
      <c r="D543" s="25"/>
    </row>
    <row r="544" spans="3:4">
      <c r="C544" s="25"/>
      <c r="D544" s="25"/>
    </row>
    <row r="545" spans="3:4">
      <c r="C545" s="25"/>
      <c r="D545" s="25"/>
    </row>
    <row r="546" spans="3:4">
      <c r="C546" s="25"/>
      <c r="D546" s="25"/>
    </row>
    <row r="547" spans="3:4">
      <c r="C547" s="25"/>
      <c r="D547" s="25"/>
    </row>
    <row r="548" spans="3:4">
      <c r="C548" s="25"/>
      <c r="D548" s="25"/>
    </row>
    <row r="549" spans="3:4">
      <c r="C549" s="25"/>
      <c r="D549" s="25"/>
    </row>
    <row r="550" spans="3:4">
      <c r="C550" s="25"/>
      <c r="D550" s="25"/>
    </row>
    <row r="551" spans="3:4">
      <c r="C551" s="25"/>
      <c r="D551" s="25"/>
    </row>
    <row r="552" spans="3:4">
      <c r="C552" s="25"/>
      <c r="D552" s="25"/>
    </row>
    <row r="553" spans="3:4">
      <c r="C553" s="25"/>
      <c r="D553" s="25"/>
    </row>
    <row r="554" spans="3:4">
      <c r="C554" s="25"/>
      <c r="D554" s="25"/>
    </row>
    <row r="555" spans="3:4">
      <c r="C555" s="25"/>
      <c r="D555" s="25"/>
    </row>
    <row r="556" spans="3:4">
      <c r="C556" s="25"/>
      <c r="D556" s="25"/>
    </row>
    <row r="557" spans="3:4">
      <c r="C557" s="25"/>
      <c r="D557" s="25"/>
    </row>
    <row r="558" spans="3:4">
      <c r="C558" s="25"/>
      <c r="D558" s="25"/>
    </row>
    <row r="559" spans="3:4">
      <c r="C559" s="25"/>
      <c r="D559" s="25"/>
    </row>
    <row r="560" spans="3:4">
      <c r="C560" s="25"/>
      <c r="D560" s="25"/>
    </row>
    <row r="561" spans="3:4">
      <c r="C561" s="25"/>
      <c r="D561" s="25"/>
    </row>
    <row r="562" spans="3:4">
      <c r="C562" s="25"/>
      <c r="D562" s="25"/>
    </row>
    <row r="563" spans="3:4">
      <c r="C563" s="25"/>
      <c r="D563" s="25"/>
    </row>
    <row r="564" spans="3:4">
      <c r="C564" s="25"/>
      <c r="D564" s="25"/>
    </row>
    <row r="565" spans="3:4">
      <c r="C565" s="25"/>
      <c r="D565" s="25"/>
    </row>
    <row r="566" spans="3:4">
      <c r="C566" s="25"/>
      <c r="D566" s="25"/>
    </row>
    <row r="567" spans="3:4">
      <c r="C567" s="25"/>
      <c r="D567" s="25"/>
    </row>
    <row r="568" spans="3:4">
      <c r="C568" s="25"/>
      <c r="D568" s="25"/>
    </row>
    <row r="569" spans="3:4">
      <c r="C569" s="25"/>
      <c r="D569" s="25"/>
    </row>
    <row r="570" spans="3:4">
      <c r="C570" s="25"/>
      <c r="D570" s="25"/>
    </row>
    <row r="571" spans="3:4">
      <c r="C571" s="25"/>
      <c r="D571" s="25"/>
    </row>
    <row r="572" spans="3:4">
      <c r="C572" s="25"/>
      <c r="D572" s="25"/>
    </row>
    <row r="573" spans="3:4">
      <c r="C573" s="25"/>
      <c r="D573" s="25"/>
    </row>
    <row r="574" spans="3:4">
      <c r="C574" s="25"/>
      <c r="D574" s="25"/>
    </row>
    <row r="575" spans="3:4">
      <c r="C575" s="25"/>
      <c r="D575" s="25"/>
    </row>
    <row r="576" spans="3:4">
      <c r="C576" s="25"/>
      <c r="D576" s="25"/>
    </row>
    <row r="577" spans="3:4">
      <c r="C577" s="25"/>
      <c r="D577" s="25"/>
    </row>
    <row r="578" spans="3:4">
      <c r="C578" s="25"/>
      <c r="D578" s="25"/>
    </row>
    <row r="579" spans="3:4">
      <c r="C579" s="25"/>
      <c r="D579" s="25"/>
    </row>
    <row r="580" spans="3:4">
      <c r="C580" s="25"/>
      <c r="D580" s="25"/>
    </row>
    <row r="581" spans="3:4">
      <c r="C581" s="25"/>
      <c r="D581" s="25"/>
    </row>
    <row r="582" spans="3:4">
      <c r="C582" s="25"/>
      <c r="D582" s="25"/>
    </row>
    <row r="583" spans="3:4">
      <c r="C583" s="25"/>
      <c r="D583" s="25"/>
    </row>
    <row r="584" spans="3:4">
      <c r="C584" s="25"/>
      <c r="D584" s="25"/>
    </row>
    <row r="585" spans="3:4">
      <c r="C585" s="25"/>
      <c r="D585" s="25"/>
    </row>
    <row r="586" spans="3:4">
      <c r="C586" s="25"/>
      <c r="D586" s="25"/>
    </row>
    <row r="587" spans="3:4">
      <c r="C587" s="25"/>
      <c r="D587" s="25"/>
    </row>
    <row r="588" spans="3:4">
      <c r="C588" s="25"/>
      <c r="D588" s="25"/>
    </row>
    <row r="589" spans="3:4">
      <c r="C589" s="25"/>
      <c r="D589" s="25"/>
    </row>
    <row r="590" spans="3:4">
      <c r="C590" s="25"/>
      <c r="D590" s="25"/>
    </row>
    <row r="591" spans="3:4">
      <c r="C591" s="25"/>
      <c r="D591" s="25"/>
    </row>
    <row r="592" spans="3:4">
      <c r="C592" s="25"/>
      <c r="D592" s="25"/>
    </row>
    <row r="593" spans="3:4">
      <c r="C593" s="25"/>
      <c r="D593" s="25"/>
    </row>
    <row r="594" spans="3:4">
      <c r="C594" s="25"/>
      <c r="D594" s="25"/>
    </row>
    <row r="595" spans="3:4">
      <c r="C595" s="25"/>
      <c r="D595" s="25"/>
    </row>
    <row r="596" spans="3:4">
      <c r="C596" s="25"/>
      <c r="D596" s="25"/>
    </row>
    <row r="597" spans="3:4">
      <c r="C597" s="25"/>
      <c r="D597" s="25"/>
    </row>
    <row r="598" spans="3:4">
      <c r="C598" s="25"/>
      <c r="D598" s="25"/>
    </row>
    <row r="599" spans="3:4">
      <c r="C599" s="25"/>
      <c r="D599" s="25"/>
    </row>
    <row r="600" spans="3:4">
      <c r="C600" s="25"/>
      <c r="D600" s="25"/>
    </row>
    <row r="601" spans="3:4">
      <c r="C601" s="25"/>
      <c r="D601" s="25"/>
    </row>
    <row r="602" spans="3:4">
      <c r="C602" s="25"/>
      <c r="D602" s="25"/>
    </row>
    <row r="603" spans="3:4">
      <c r="C603" s="25"/>
      <c r="D603" s="25"/>
    </row>
    <row r="604" spans="3:4">
      <c r="C604" s="25"/>
      <c r="D604" s="25"/>
    </row>
    <row r="605" spans="3:4">
      <c r="C605" s="25"/>
      <c r="D605" s="25"/>
    </row>
    <row r="606" spans="3:4">
      <c r="C606" s="25"/>
      <c r="D606" s="25"/>
    </row>
    <row r="607" spans="3:4">
      <c r="C607" s="25"/>
      <c r="D607" s="25"/>
    </row>
    <row r="608" spans="3:4">
      <c r="C608" s="25"/>
      <c r="D608" s="25"/>
    </row>
    <row r="609" spans="3:4">
      <c r="C609" s="25"/>
      <c r="D609" s="25"/>
    </row>
    <row r="610" spans="3:4">
      <c r="C610" s="25"/>
      <c r="D610" s="25"/>
    </row>
    <row r="611" spans="3:4">
      <c r="C611" s="25"/>
      <c r="D611" s="25"/>
    </row>
    <row r="612" spans="3:4">
      <c r="C612" s="25"/>
      <c r="D612" s="25"/>
    </row>
    <row r="613" spans="3:4">
      <c r="C613" s="25"/>
      <c r="D613" s="25"/>
    </row>
    <row r="614" spans="3:4">
      <c r="C614" s="25"/>
      <c r="D614" s="25"/>
    </row>
    <row r="615" spans="3:4">
      <c r="C615" s="25"/>
      <c r="D615" s="25"/>
    </row>
    <row r="616" spans="3:4">
      <c r="C616" s="25"/>
      <c r="D616" s="25"/>
    </row>
    <row r="617" spans="3:4">
      <c r="C617" s="25"/>
      <c r="D617" s="25"/>
    </row>
    <row r="618" spans="3:4">
      <c r="C618" s="25"/>
      <c r="D618" s="25"/>
    </row>
    <row r="619" spans="3:4">
      <c r="C619" s="25"/>
      <c r="D619" s="25"/>
    </row>
    <row r="620" spans="3:4">
      <c r="C620" s="25"/>
      <c r="D620" s="25"/>
    </row>
    <row r="621" spans="3:4">
      <c r="C621" s="25"/>
      <c r="D621" s="25"/>
    </row>
    <row r="622" spans="3:4">
      <c r="C622" s="25"/>
      <c r="D622" s="25"/>
    </row>
    <row r="623" spans="3:4">
      <c r="C623" s="25"/>
      <c r="D623" s="25"/>
    </row>
    <row r="624" spans="3:4">
      <c r="C624" s="25"/>
      <c r="D624" s="25"/>
    </row>
    <row r="625" spans="3:4">
      <c r="C625" s="25"/>
      <c r="D625" s="25"/>
    </row>
    <row r="626" spans="3:4">
      <c r="C626" s="25"/>
      <c r="D626" s="25"/>
    </row>
    <row r="627" spans="3:4">
      <c r="C627" s="25"/>
      <c r="D627" s="25"/>
    </row>
    <row r="628" spans="3:4">
      <c r="C628" s="25"/>
      <c r="D628" s="25"/>
    </row>
    <row r="629" spans="3:4">
      <c r="C629" s="25"/>
      <c r="D629" s="25"/>
    </row>
    <row r="630" spans="3:4">
      <c r="C630" s="25"/>
      <c r="D630" s="25"/>
    </row>
    <row r="631" spans="3:4">
      <c r="C631" s="25"/>
      <c r="D631" s="25"/>
    </row>
    <row r="632" spans="3:4">
      <c r="C632" s="25"/>
      <c r="D632" s="25"/>
    </row>
    <row r="633" spans="3:4">
      <c r="C633" s="25"/>
      <c r="D633" s="25"/>
    </row>
    <row r="634" spans="3:4">
      <c r="C634" s="25"/>
      <c r="D634" s="25"/>
    </row>
    <row r="635" spans="3:4">
      <c r="C635" s="25"/>
      <c r="D635" s="25"/>
    </row>
    <row r="636" spans="3:4">
      <c r="C636" s="25"/>
      <c r="D636" s="25"/>
    </row>
    <row r="637" spans="3:4">
      <c r="C637" s="25"/>
      <c r="D637" s="25"/>
    </row>
    <row r="638" spans="3:4">
      <c r="C638" s="25"/>
      <c r="D638" s="25"/>
    </row>
    <row r="639" spans="3:4">
      <c r="C639" s="25"/>
      <c r="D639" s="25"/>
    </row>
    <row r="640" spans="3:4">
      <c r="C640" s="25"/>
      <c r="D640" s="25"/>
    </row>
    <row r="641" spans="3:4">
      <c r="C641" s="25"/>
      <c r="D641" s="25"/>
    </row>
    <row r="642" spans="3:4">
      <c r="C642" s="25"/>
      <c r="D642" s="25"/>
    </row>
    <row r="643" spans="3:4">
      <c r="C643" s="25"/>
      <c r="D643" s="25"/>
    </row>
    <row r="644" spans="3:4">
      <c r="C644" s="25"/>
      <c r="D644" s="25"/>
    </row>
    <row r="645" spans="3:4">
      <c r="C645" s="25"/>
      <c r="D645" s="25"/>
    </row>
    <row r="646" spans="3:4">
      <c r="C646" s="25"/>
      <c r="D646" s="25"/>
    </row>
    <row r="647" spans="3:4">
      <c r="C647" s="25"/>
      <c r="D647" s="25"/>
    </row>
    <row r="648" spans="3:4">
      <c r="C648" s="25"/>
      <c r="D648" s="25"/>
    </row>
    <row r="649" spans="3:4">
      <c r="C649" s="25"/>
      <c r="D649" s="25"/>
    </row>
    <row r="650" spans="3:4">
      <c r="C650" s="25"/>
      <c r="D650" s="25"/>
    </row>
    <row r="651" spans="3:4">
      <c r="C651" s="25"/>
      <c r="D651" s="25"/>
    </row>
    <row r="652" spans="3:4">
      <c r="C652" s="25"/>
      <c r="D652" s="25"/>
    </row>
    <row r="653" spans="3:4">
      <c r="C653" s="25"/>
      <c r="D653" s="25"/>
    </row>
    <row r="654" spans="3:4">
      <c r="C654" s="25"/>
      <c r="D654" s="25"/>
    </row>
    <row r="655" spans="3:4">
      <c r="C655" s="25"/>
      <c r="D655" s="25"/>
    </row>
    <row r="656" spans="3:4">
      <c r="C656" s="25"/>
      <c r="D656" s="25"/>
    </row>
    <row r="657" spans="3:4">
      <c r="C657" s="25"/>
      <c r="D657" s="25"/>
    </row>
    <row r="658" spans="3:4">
      <c r="C658" s="25"/>
      <c r="D658" s="25"/>
    </row>
    <row r="659" spans="3:4">
      <c r="C659" s="25"/>
      <c r="D659" s="25"/>
    </row>
    <row r="660" spans="3:4">
      <c r="C660" s="25"/>
      <c r="D660" s="25"/>
    </row>
    <row r="661" spans="3:4">
      <c r="C661" s="25"/>
      <c r="D661" s="25"/>
    </row>
    <row r="662" spans="3:4">
      <c r="C662" s="25"/>
      <c r="D662" s="25"/>
    </row>
    <row r="663" spans="3:4">
      <c r="C663" s="25"/>
      <c r="D663" s="25"/>
    </row>
    <row r="664" spans="3:4">
      <c r="C664" s="25"/>
      <c r="D664" s="25"/>
    </row>
    <row r="665" spans="3:4">
      <c r="C665" s="25"/>
      <c r="D665" s="25"/>
    </row>
    <row r="666" spans="3:4">
      <c r="C666" s="25"/>
      <c r="D666" s="25"/>
    </row>
    <row r="667" spans="3:4">
      <c r="C667" s="25"/>
      <c r="D667" s="25"/>
    </row>
    <row r="668" spans="3:4">
      <c r="C668" s="25"/>
      <c r="D668" s="25"/>
    </row>
    <row r="669" spans="3:4">
      <c r="C669" s="25"/>
      <c r="D669" s="25"/>
    </row>
    <row r="670" spans="3:4">
      <c r="C670" s="25"/>
      <c r="D670" s="25"/>
    </row>
    <row r="671" spans="3:4">
      <c r="C671" s="25"/>
      <c r="D671" s="25"/>
    </row>
    <row r="672" spans="3:4">
      <c r="C672" s="25"/>
      <c r="D672" s="25"/>
    </row>
    <row r="673" spans="3:4">
      <c r="C673" s="25"/>
      <c r="D673" s="25"/>
    </row>
    <row r="674" spans="3:4">
      <c r="C674" s="25"/>
      <c r="D674" s="25"/>
    </row>
    <row r="675" spans="3:4">
      <c r="C675" s="25"/>
      <c r="D675" s="25"/>
    </row>
    <row r="676" spans="3:4">
      <c r="C676" s="25"/>
      <c r="D676" s="25"/>
    </row>
    <row r="677" spans="3:4">
      <c r="C677" s="25"/>
      <c r="D677" s="25"/>
    </row>
    <row r="678" spans="3:4">
      <c r="C678" s="25"/>
      <c r="D678" s="25"/>
    </row>
    <row r="679" spans="3:4">
      <c r="C679" s="25"/>
      <c r="D679" s="25"/>
    </row>
    <row r="680" spans="3:4">
      <c r="C680" s="25"/>
      <c r="D680" s="25"/>
    </row>
    <row r="681" spans="3:4">
      <c r="C681" s="25"/>
      <c r="D681" s="25"/>
    </row>
    <row r="682" spans="3:4">
      <c r="C682" s="25"/>
      <c r="D682" s="25"/>
    </row>
    <row r="683" spans="3:4">
      <c r="C683" s="25"/>
      <c r="D683" s="25"/>
    </row>
    <row r="684" spans="3:4">
      <c r="C684" s="25"/>
      <c r="D684" s="25"/>
    </row>
    <row r="685" spans="3:4">
      <c r="C685" s="25"/>
      <c r="D685" s="25"/>
    </row>
    <row r="686" spans="3:4">
      <c r="C686" s="25"/>
      <c r="D686" s="25"/>
    </row>
    <row r="687" spans="3:4">
      <c r="C687" s="25"/>
      <c r="D687" s="25"/>
    </row>
    <row r="688" spans="3:4">
      <c r="C688" s="25"/>
      <c r="D688" s="25"/>
    </row>
    <row r="689" spans="3:4">
      <c r="C689" s="25"/>
      <c r="D689" s="25"/>
    </row>
    <row r="690" spans="3:4">
      <c r="C690" s="25"/>
      <c r="D690" s="25"/>
    </row>
    <row r="691" spans="3:4">
      <c r="C691" s="25"/>
      <c r="D691" s="25"/>
    </row>
    <row r="692" spans="3:4">
      <c r="C692" s="25"/>
      <c r="D692" s="25"/>
    </row>
    <row r="693" spans="3:4">
      <c r="C693" s="25"/>
      <c r="D693" s="25"/>
    </row>
    <row r="694" spans="3:4">
      <c r="C694" s="25"/>
      <c r="D694" s="25"/>
    </row>
    <row r="695" spans="3:4">
      <c r="C695" s="25"/>
      <c r="D695" s="25"/>
    </row>
    <row r="696" spans="3:4">
      <c r="C696" s="25"/>
      <c r="D696" s="25"/>
    </row>
    <row r="697" spans="3:4">
      <c r="C697" s="25"/>
      <c r="D697" s="25"/>
    </row>
    <row r="698" spans="3:4">
      <c r="C698" s="25"/>
      <c r="D698" s="25"/>
    </row>
    <row r="699" spans="3:4">
      <c r="C699" s="25"/>
      <c r="D699" s="25"/>
    </row>
    <row r="700" spans="3:4">
      <c r="C700" s="25"/>
      <c r="D700" s="25"/>
    </row>
    <row r="701" spans="3:4">
      <c r="C701" s="25"/>
      <c r="D701" s="25"/>
    </row>
    <row r="702" spans="3:4">
      <c r="C702" s="25"/>
      <c r="D702" s="25"/>
    </row>
    <row r="703" spans="3:4">
      <c r="C703" s="25"/>
      <c r="D703" s="25"/>
    </row>
    <row r="704" spans="3:4">
      <c r="C704" s="25"/>
      <c r="D704" s="25"/>
    </row>
    <row r="705" spans="3:4">
      <c r="C705" s="25"/>
      <c r="D705" s="25"/>
    </row>
    <row r="706" spans="3:4">
      <c r="C706" s="25"/>
      <c r="D706" s="25"/>
    </row>
    <row r="707" spans="3:4">
      <c r="C707" s="25"/>
      <c r="D707" s="25"/>
    </row>
    <row r="708" spans="3:4">
      <c r="C708" s="25"/>
      <c r="D708" s="25"/>
    </row>
    <row r="709" spans="3:4">
      <c r="C709" s="25"/>
      <c r="D709" s="25"/>
    </row>
    <row r="710" spans="3:4">
      <c r="C710" s="25"/>
      <c r="D710" s="25"/>
    </row>
    <row r="711" spans="3:4">
      <c r="C711" s="25"/>
      <c r="D711" s="25"/>
    </row>
    <row r="712" spans="3:4">
      <c r="C712" s="25"/>
      <c r="D712" s="25"/>
    </row>
    <row r="713" spans="3:4">
      <c r="C713" s="25"/>
      <c r="D713" s="25"/>
    </row>
    <row r="714" spans="3:4">
      <c r="C714" s="25"/>
      <c r="D714" s="25"/>
    </row>
    <row r="715" spans="3:4">
      <c r="C715" s="25"/>
      <c r="D715" s="25"/>
    </row>
    <row r="716" spans="3:4">
      <c r="C716" s="25"/>
      <c r="D716" s="25"/>
    </row>
    <row r="717" spans="3:4">
      <c r="C717" s="25"/>
      <c r="D717" s="25"/>
    </row>
    <row r="718" spans="3:4">
      <c r="C718" s="25"/>
      <c r="D718" s="25"/>
    </row>
    <row r="719" spans="3:4">
      <c r="C719" s="25"/>
      <c r="D719" s="25"/>
    </row>
    <row r="720" spans="3:4">
      <c r="C720" s="25"/>
      <c r="D720" s="25"/>
    </row>
    <row r="721" spans="3:4">
      <c r="C721" s="25"/>
      <c r="D721" s="25"/>
    </row>
    <row r="722" spans="3:4">
      <c r="C722" s="25"/>
      <c r="D722" s="25"/>
    </row>
    <row r="723" spans="3:4">
      <c r="C723" s="25"/>
      <c r="D723" s="25"/>
    </row>
    <row r="724" spans="3:4">
      <c r="C724" s="25"/>
      <c r="D724" s="25"/>
    </row>
    <row r="725" spans="3:4">
      <c r="C725" s="25"/>
      <c r="D725" s="25"/>
    </row>
    <row r="726" spans="3:4">
      <c r="C726" s="25"/>
      <c r="D726" s="25"/>
    </row>
    <row r="727" spans="3:4">
      <c r="C727" s="25"/>
      <c r="D727" s="25"/>
    </row>
    <row r="728" spans="3:4">
      <c r="C728" s="25"/>
      <c r="D728" s="25"/>
    </row>
    <row r="729" spans="3:4">
      <c r="C729" s="25"/>
      <c r="D729" s="25"/>
    </row>
    <row r="730" spans="3:4">
      <c r="C730" s="25"/>
      <c r="D730" s="25"/>
    </row>
    <row r="731" spans="3:4">
      <c r="C731" s="25"/>
      <c r="D731" s="25"/>
    </row>
    <row r="732" spans="3:4">
      <c r="C732" s="25"/>
      <c r="D732" s="25"/>
    </row>
    <row r="733" spans="3:4">
      <c r="C733" s="25"/>
      <c r="D733" s="25"/>
    </row>
    <row r="734" spans="3:4">
      <c r="C734" s="25"/>
      <c r="D734" s="25"/>
    </row>
    <row r="735" spans="3:4">
      <c r="C735" s="25"/>
      <c r="D735" s="25"/>
    </row>
    <row r="736" spans="3:4">
      <c r="C736" s="25"/>
      <c r="D736" s="25"/>
    </row>
    <row r="737" spans="3:4">
      <c r="C737" s="25"/>
      <c r="D737" s="25"/>
    </row>
    <row r="738" spans="3:4">
      <c r="C738" s="25"/>
      <c r="D738" s="25"/>
    </row>
    <row r="739" spans="3:4">
      <c r="C739" s="25"/>
      <c r="D739" s="25"/>
    </row>
    <row r="740" spans="3:4">
      <c r="C740" s="25"/>
      <c r="D740" s="25"/>
    </row>
    <row r="741" spans="3:4">
      <c r="C741" s="25"/>
      <c r="D741" s="25"/>
    </row>
    <row r="742" spans="3:4">
      <c r="C742" s="25"/>
      <c r="D742" s="25"/>
    </row>
    <row r="743" spans="3:4">
      <c r="C743" s="25"/>
      <c r="D743" s="25"/>
    </row>
    <row r="744" spans="3:4">
      <c r="C744" s="25"/>
      <c r="D744" s="25"/>
    </row>
    <row r="745" spans="3:4">
      <c r="C745" s="25"/>
      <c r="D745" s="25"/>
    </row>
    <row r="746" spans="3:4">
      <c r="C746" s="25"/>
      <c r="D746" s="25"/>
    </row>
    <row r="747" spans="3:4">
      <c r="C747" s="25"/>
      <c r="D747" s="25"/>
    </row>
    <row r="748" spans="3:4">
      <c r="C748" s="25"/>
      <c r="D748" s="25"/>
    </row>
    <row r="749" spans="3:4">
      <c r="C749" s="25"/>
      <c r="D749" s="25"/>
    </row>
    <row r="750" spans="3:4">
      <c r="C750" s="25"/>
      <c r="D750" s="25"/>
    </row>
    <row r="751" spans="3:4">
      <c r="C751" s="25"/>
      <c r="D751" s="25"/>
    </row>
    <row r="752" spans="3:4">
      <c r="C752" s="25"/>
      <c r="D752" s="25"/>
    </row>
    <row r="753" spans="3:4">
      <c r="C753" s="25"/>
      <c r="D753" s="25"/>
    </row>
    <row r="754" spans="3:4">
      <c r="C754" s="25"/>
      <c r="D754" s="25"/>
    </row>
    <row r="755" spans="3:4">
      <c r="C755" s="25"/>
      <c r="D755" s="25"/>
    </row>
    <row r="756" spans="3:4">
      <c r="C756" s="25"/>
      <c r="D756" s="25"/>
    </row>
    <row r="757" spans="3:4">
      <c r="C757" s="25"/>
      <c r="D757" s="25"/>
    </row>
    <row r="758" spans="3:4">
      <c r="C758" s="25"/>
      <c r="D758" s="25"/>
    </row>
    <row r="759" spans="3:4">
      <c r="C759" s="25"/>
      <c r="D759" s="25"/>
    </row>
    <row r="760" spans="3:4">
      <c r="C760" s="25"/>
      <c r="D760" s="25"/>
    </row>
    <row r="761" spans="3:4">
      <c r="C761" s="25"/>
      <c r="D761" s="25"/>
    </row>
    <row r="762" spans="3:4">
      <c r="C762" s="25"/>
      <c r="D762" s="25"/>
    </row>
    <row r="763" spans="3:4">
      <c r="C763" s="25"/>
      <c r="D763" s="25"/>
    </row>
    <row r="764" spans="3:4">
      <c r="C764" s="25"/>
      <c r="D764" s="25"/>
    </row>
    <row r="765" spans="3:4">
      <c r="C765" s="25"/>
      <c r="D765" s="25"/>
    </row>
    <row r="766" spans="3:4">
      <c r="C766" s="25"/>
      <c r="D766" s="25"/>
    </row>
    <row r="767" spans="3:4">
      <c r="C767" s="25"/>
      <c r="D767" s="25"/>
    </row>
    <row r="768" spans="3:4">
      <c r="C768" s="25"/>
      <c r="D768" s="25"/>
    </row>
    <row r="769" spans="3:4">
      <c r="C769" s="25"/>
      <c r="D769" s="25"/>
    </row>
    <row r="770" spans="3:4">
      <c r="C770" s="25"/>
      <c r="D770" s="25"/>
    </row>
    <row r="771" spans="3:4">
      <c r="C771" s="25"/>
      <c r="D771" s="25"/>
    </row>
    <row r="772" spans="3:4">
      <c r="C772" s="25"/>
      <c r="D772" s="25"/>
    </row>
    <row r="773" spans="3:4">
      <c r="C773" s="25"/>
      <c r="D773" s="25"/>
    </row>
    <row r="774" spans="3:4">
      <c r="C774" s="25"/>
      <c r="D774" s="25"/>
    </row>
    <row r="775" spans="3:4">
      <c r="C775" s="25"/>
      <c r="D775" s="25"/>
    </row>
    <row r="776" spans="3:4">
      <c r="C776" s="25"/>
      <c r="D776" s="25"/>
    </row>
    <row r="777" spans="3:4">
      <c r="C777" s="25"/>
      <c r="D777" s="25"/>
    </row>
    <row r="778" spans="3:4">
      <c r="C778" s="25"/>
      <c r="D778" s="25"/>
    </row>
    <row r="779" spans="3:4">
      <c r="C779" s="25"/>
      <c r="D779" s="25"/>
    </row>
    <row r="780" spans="3:4">
      <c r="C780" s="25"/>
      <c r="D780" s="25"/>
    </row>
    <row r="781" spans="3:4">
      <c r="C781" s="25"/>
      <c r="D781" s="25"/>
    </row>
    <row r="782" spans="3:4">
      <c r="C782" s="25"/>
      <c r="D782" s="25"/>
    </row>
    <row r="783" spans="3:4">
      <c r="C783" s="25"/>
      <c r="D783" s="25"/>
    </row>
    <row r="784" spans="3:4">
      <c r="C784" s="25"/>
      <c r="D784" s="25"/>
    </row>
    <row r="785" spans="3:4">
      <c r="C785" s="25"/>
      <c r="D785" s="25"/>
    </row>
    <row r="786" spans="3:4">
      <c r="C786" s="25"/>
      <c r="D786" s="25"/>
    </row>
    <row r="787" spans="3:4">
      <c r="C787" s="25"/>
      <c r="D787" s="25"/>
    </row>
    <row r="788" spans="3:4">
      <c r="C788" s="25"/>
      <c r="D788" s="25"/>
    </row>
    <row r="789" spans="3:4">
      <c r="C789" s="25"/>
      <c r="D789" s="25"/>
    </row>
    <row r="790" spans="3:4">
      <c r="C790" s="25"/>
      <c r="D790" s="25"/>
    </row>
    <row r="791" spans="3:4">
      <c r="C791" s="25"/>
      <c r="D791" s="25"/>
    </row>
    <row r="792" spans="3:4">
      <c r="C792" s="25"/>
      <c r="D792" s="25"/>
    </row>
    <row r="793" spans="3:4">
      <c r="C793" s="25"/>
      <c r="D793" s="25"/>
    </row>
    <row r="794" spans="3:4">
      <c r="C794" s="25"/>
      <c r="D794" s="25"/>
    </row>
    <row r="795" spans="3:4">
      <c r="C795" s="25"/>
      <c r="D795" s="25"/>
    </row>
    <row r="796" spans="3:4">
      <c r="C796" s="25"/>
      <c r="D796" s="25"/>
    </row>
    <row r="797" spans="3:4">
      <c r="C797" s="25"/>
      <c r="D797" s="25"/>
    </row>
    <row r="798" spans="3:4">
      <c r="C798" s="25"/>
      <c r="D798" s="25"/>
    </row>
    <row r="799" spans="3:4">
      <c r="C799" s="25"/>
      <c r="D799" s="25"/>
    </row>
    <row r="800" spans="3:4">
      <c r="C800" s="25"/>
      <c r="D800" s="25"/>
    </row>
    <row r="801" spans="3:4">
      <c r="C801" s="25"/>
      <c r="D801" s="25"/>
    </row>
    <row r="802" spans="3:4">
      <c r="C802" s="25"/>
      <c r="D802" s="25"/>
    </row>
    <row r="803" spans="3:4">
      <c r="C803" s="25"/>
      <c r="D803" s="25"/>
    </row>
    <row r="804" spans="3:4">
      <c r="C804" s="25"/>
      <c r="D804" s="25"/>
    </row>
    <row r="805" spans="3:4">
      <c r="C805" s="25"/>
      <c r="D805" s="25"/>
    </row>
    <row r="806" spans="3:4">
      <c r="C806" s="25"/>
      <c r="D806" s="25"/>
    </row>
    <row r="807" spans="3:4">
      <c r="C807" s="25"/>
      <c r="D807" s="25"/>
    </row>
    <row r="808" spans="3:4">
      <c r="C808" s="25"/>
      <c r="D808" s="25"/>
    </row>
    <row r="809" spans="3:4">
      <c r="C809" s="25"/>
      <c r="D809" s="25"/>
    </row>
    <row r="810" spans="3:4">
      <c r="C810" s="25"/>
      <c r="D810" s="25"/>
    </row>
    <row r="811" spans="3:4">
      <c r="C811" s="25"/>
      <c r="D811" s="25"/>
    </row>
    <row r="812" spans="3:4">
      <c r="C812" s="25"/>
      <c r="D812" s="25"/>
    </row>
    <row r="813" spans="3:4">
      <c r="C813" s="25"/>
      <c r="D813" s="25"/>
    </row>
    <row r="814" spans="3:4">
      <c r="C814" s="25"/>
      <c r="D814" s="25"/>
    </row>
    <row r="815" spans="3:4">
      <c r="C815" s="25"/>
      <c r="D815" s="25"/>
    </row>
    <row r="816" spans="3:4">
      <c r="C816" s="25"/>
      <c r="D816" s="25"/>
    </row>
    <row r="817" spans="3:4">
      <c r="C817" s="25"/>
      <c r="D817" s="25"/>
    </row>
    <row r="818" spans="3:4">
      <c r="C818" s="25"/>
      <c r="D818" s="25"/>
    </row>
    <row r="819" spans="3:4">
      <c r="C819" s="25"/>
      <c r="D819" s="25"/>
    </row>
    <row r="820" spans="3:4">
      <c r="C820" s="25"/>
      <c r="D820" s="25"/>
    </row>
    <row r="821" spans="3:4">
      <c r="C821" s="25"/>
      <c r="D821" s="25"/>
    </row>
    <row r="822" spans="3:4">
      <c r="C822" s="25"/>
      <c r="D822" s="25"/>
    </row>
    <row r="823" spans="3:4">
      <c r="C823" s="25"/>
      <c r="D823" s="25"/>
    </row>
    <row r="824" spans="3:4">
      <c r="C824" s="25"/>
      <c r="D824" s="25"/>
    </row>
    <row r="825" spans="3:4">
      <c r="C825" s="25"/>
      <c r="D825" s="25"/>
    </row>
    <row r="826" spans="3:4">
      <c r="C826" s="25"/>
      <c r="D826" s="25"/>
    </row>
    <row r="827" spans="3:4">
      <c r="C827" s="25"/>
      <c r="D827" s="25"/>
    </row>
    <row r="828" spans="3:4">
      <c r="C828" s="25"/>
      <c r="D828" s="25"/>
    </row>
    <row r="829" spans="3:4">
      <c r="C829" s="25"/>
      <c r="D829" s="25"/>
    </row>
    <row r="830" spans="3:4">
      <c r="C830" s="25"/>
      <c r="D830" s="25"/>
    </row>
    <row r="831" spans="3:4">
      <c r="C831" s="25"/>
      <c r="D831" s="25"/>
    </row>
    <row r="832" spans="3:4">
      <c r="C832" s="25"/>
      <c r="D832" s="25"/>
    </row>
    <row r="833" spans="3:4">
      <c r="C833" s="25"/>
      <c r="D833" s="25"/>
    </row>
    <row r="834" spans="3:4">
      <c r="C834" s="25"/>
      <c r="D834" s="25"/>
    </row>
    <row r="835" spans="3:4">
      <c r="C835" s="25"/>
      <c r="D835" s="25"/>
    </row>
    <row r="836" spans="3:4">
      <c r="C836" s="25"/>
      <c r="D836" s="25"/>
    </row>
    <row r="837" spans="3:4">
      <c r="C837" s="25"/>
      <c r="D837" s="25"/>
    </row>
    <row r="838" spans="3:4">
      <c r="C838" s="25"/>
      <c r="D838" s="25"/>
    </row>
    <row r="839" spans="3:4">
      <c r="C839" s="25"/>
      <c r="D839" s="25"/>
    </row>
    <row r="840" spans="3:4">
      <c r="C840" s="25"/>
      <c r="D840" s="25"/>
    </row>
    <row r="841" spans="3:4">
      <c r="C841" s="25"/>
      <c r="D841" s="25"/>
    </row>
    <row r="842" spans="3:4">
      <c r="C842" s="25"/>
      <c r="D842" s="25"/>
    </row>
    <row r="843" spans="3:4">
      <c r="C843" s="25"/>
      <c r="D843" s="25"/>
    </row>
    <row r="844" spans="3:4">
      <c r="C844" s="25"/>
      <c r="D844" s="25"/>
    </row>
    <row r="845" spans="3:4">
      <c r="C845" s="25"/>
      <c r="D845" s="25"/>
    </row>
    <row r="846" spans="3:4">
      <c r="C846" s="25"/>
      <c r="D846" s="25"/>
    </row>
    <row r="847" spans="3:4">
      <c r="C847" s="25"/>
      <c r="D847" s="25"/>
    </row>
    <row r="848" spans="3:4">
      <c r="C848" s="25"/>
      <c r="D848" s="25"/>
    </row>
    <row r="849" spans="3:4">
      <c r="C849" s="25"/>
      <c r="D849" s="25"/>
    </row>
    <row r="850" spans="3:4">
      <c r="C850" s="25"/>
      <c r="D850" s="25"/>
    </row>
    <row r="851" spans="3:4">
      <c r="C851" s="25"/>
      <c r="D851" s="25"/>
    </row>
    <row r="852" spans="3:4">
      <c r="C852" s="25"/>
      <c r="D852" s="25"/>
    </row>
    <row r="853" spans="3:4">
      <c r="C853" s="25"/>
      <c r="D853" s="25"/>
    </row>
    <row r="854" spans="3:4">
      <c r="C854" s="25"/>
      <c r="D854" s="25"/>
    </row>
    <row r="855" spans="3:4">
      <c r="C855" s="25"/>
      <c r="D855" s="25"/>
    </row>
    <row r="856" spans="3:4">
      <c r="C856" s="25"/>
      <c r="D856" s="25"/>
    </row>
    <row r="857" spans="3:4">
      <c r="C857" s="25"/>
      <c r="D857" s="25"/>
    </row>
    <row r="858" spans="3:4">
      <c r="C858" s="25"/>
      <c r="D858" s="25"/>
    </row>
    <row r="859" spans="3:4">
      <c r="C859" s="25"/>
      <c r="D859" s="25"/>
    </row>
    <row r="860" spans="3:4">
      <c r="C860" s="25"/>
      <c r="D860" s="25"/>
    </row>
    <row r="861" spans="3:4">
      <c r="C861" s="25"/>
      <c r="D861" s="25"/>
    </row>
    <row r="862" spans="3:4">
      <c r="C862" s="25"/>
      <c r="D862" s="25"/>
    </row>
    <row r="863" spans="3:4">
      <c r="C863" s="25"/>
      <c r="D863" s="25"/>
    </row>
    <row r="864" spans="3:4">
      <c r="C864" s="25"/>
      <c r="D864" s="25"/>
    </row>
    <row r="865" spans="3:4">
      <c r="C865" s="25"/>
      <c r="D865" s="25"/>
    </row>
    <row r="866" spans="3:4">
      <c r="C866" s="25"/>
      <c r="D866" s="25"/>
    </row>
    <row r="867" spans="3:4">
      <c r="C867" s="25"/>
      <c r="D867" s="25"/>
    </row>
    <row r="868" spans="3:4">
      <c r="C868" s="25"/>
      <c r="D868" s="25"/>
    </row>
    <row r="869" spans="3:4">
      <c r="C869" s="25"/>
      <c r="D869" s="25"/>
    </row>
    <row r="870" spans="3:4">
      <c r="C870" s="25"/>
      <c r="D870" s="25"/>
    </row>
    <row r="871" spans="3:4">
      <c r="C871" s="25"/>
      <c r="D871" s="25"/>
    </row>
    <row r="872" spans="3:4">
      <c r="C872" s="25"/>
      <c r="D872" s="25"/>
    </row>
    <row r="873" spans="3:4">
      <c r="C873" s="25"/>
      <c r="D873" s="25"/>
    </row>
    <row r="874" spans="3:4">
      <c r="C874" s="25"/>
      <c r="D874" s="25"/>
    </row>
    <row r="875" spans="3:4">
      <c r="C875" s="25"/>
      <c r="D875" s="25"/>
    </row>
    <row r="876" spans="3:4">
      <c r="C876" s="25"/>
      <c r="D876" s="25"/>
    </row>
    <row r="877" spans="3:4">
      <c r="C877" s="25"/>
      <c r="D877" s="25"/>
    </row>
    <row r="878" spans="3:4">
      <c r="C878" s="25"/>
      <c r="D878" s="25"/>
    </row>
    <row r="879" spans="3:4">
      <c r="C879" s="25"/>
      <c r="D879" s="25"/>
    </row>
    <row r="880" spans="3:4">
      <c r="C880" s="25"/>
      <c r="D880" s="25"/>
    </row>
    <row r="881" spans="3:4">
      <c r="C881" s="25"/>
      <c r="D881" s="25"/>
    </row>
    <row r="882" spans="3:4">
      <c r="C882" s="25"/>
      <c r="D882" s="25"/>
    </row>
    <row r="883" spans="3:4">
      <c r="C883" s="25"/>
      <c r="D883" s="25"/>
    </row>
    <row r="884" spans="3:4">
      <c r="C884" s="25"/>
      <c r="D884" s="25"/>
    </row>
    <row r="885" spans="3:4">
      <c r="C885" s="25"/>
      <c r="D885" s="25"/>
    </row>
    <row r="886" spans="3:4">
      <c r="C886" s="25"/>
      <c r="D886" s="25"/>
    </row>
    <row r="887" spans="3:4">
      <c r="C887" s="25"/>
      <c r="D887" s="25"/>
    </row>
    <row r="888" spans="3:4">
      <c r="C888" s="25"/>
      <c r="D888" s="25"/>
    </row>
    <row r="889" spans="3:4">
      <c r="C889" s="25"/>
      <c r="D889" s="25"/>
    </row>
    <row r="890" spans="3:4">
      <c r="C890" s="25"/>
      <c r="D890" s="25"/>
    </row>
    <row r="891" spans="3:4">
      <c r="C891" s="25"/>
      <c r="D891" s="25"/>
    </row>
    <row r="892" spans="3:4">
      <c r="C892" s="25"/>
      <c r="D892" s="25"/>
    </row>
    <row r="893" spans="3:4">
      <c r="C893" s="25"/>
      <c r="D893" s="25"/>
    </row>
    <row r="894" spans="3:4">
      <c r="C894" s="25"/>
      <c r="D894" s="25"/>
    </row>
    <row r="895" spans="3:4">
      <c r="C895" s="25"/>
      <c r="D895" s="25"/>
    </row>
    <row r="896" spans="3:4">
      <c r="C896" s="25"/>
      <c r="D896" s="25"/>
    </row>
    <row r="897" spans="3:4">
      <c r="C897" s="25"/>
      <c r="D897" s="25"/>
    </row>
    <row r="898" spans="3:4">
      <c r="C898" s="25"/>
      <c r="D898" s="25"/>
    </row>
    <row r="899" spans="3:4">
      <c r="C899" s="25"/>
      <c r="D899" s="25"/>
    </row>
    <row r="900" spans="3:4">
      <c r="C900" s="25"/>
      <c r="D900" s="25"/>
    </row>
    <row r="901" spans="3:4">
      <c r="C901" s="25"/>
      <c r="D901" s="25"/>
    </row>
    <row r="902" spans="3:4">
      <c r="C902" s="25"/>
      <c r="D902" s="25"/>
    </row>
    <row r="903" spans="3:4">
      <c r="C903" s="25"/>
      <c r="D903" s="25"/>
    </row>
    <row r="904" spans="3:4">
      <c r="C904" s="25"/>
      <c r="D904" s="25"/>
    </row>
    <row r="905" spans="3:4">
      <c r="C905" s="25"/>
      <c r="D905" s="25"/>
    </row>
    <row r="906" spans="3:4">
      <c r="C906" s="25"/>
      <c r="D906" s="25"/>
    </row>
    <row r="907" spans="3:4">
      <c r="C907" s="25"/>
      <c r="D907" s="25"/>
    </row>
    <row r="908" spans="3:4">
      <c r="C908" s="25"/>
      <c r="D908" s="25"/>
    </row>
    <row r="909" spans="3:4">
      <c r="C909" s="25"/>
      <c r="D909" s="25"/>
    </row>
    <row r="910" spans="3:4">
      <c r="C910" s="25"/>
      <c r="D910" s="25"/>
    </row>
    <row r="911" spans="3:4">
      <c r="C911" s="25"/>
      <c r="D911" s="25"/>
    </row>
    <row r="912" spans="3:4">
      <c r="C912" s="25"/>
      <c r="D912" s="25"/>
    </row>
    <row r="913" spans="3:4">
      <c r="C913" s="25"/>
      <c r="D913" s="25"/>
    </row>
    <row r="914" spans="3:4">
      <c r="C914" s="25"/>
      <c r="D914" s="25"/>
    </row>
    <row r="915" spans="3:4">
      <c r="C915" s="25"/>
      <c r="D915" s="25"/>
    </row>
    <row r="916" spans="3:4">
      <c r="C916" s="25"/>
      <c r="D916" s="25"/>
    </row>
    <row r="917" spans="3:4">
      <c r="C917" s="25"/>
      <c r="D917" s="25"/>
    </row>
    <row r="918" spans="3:4">
      <c r="C918" s="25"/>
      <c r="D918" s="25"/>
    </row>
    <row r="919" spans="3:4">
      <c r="C919" s="25"/>
      <c r="D919" s="25"/>
    </row>
    <row r="920" spans="3:4">
      <c r="C920" s="25"/>
      <c r="D920" s="25"/>
    </row>
    <row r="921" spans="3:4">
      <c r="C921" s="25"/>
      <c r="D921" s="25"/>
    </row>
    <row r="922" spans="3:4">
      <c r="C922" s="25"/>
      <c r="D922" s="25"/>
    </row>
    <row r="923" spans="3:4">
      <c r="C923" s="25"/>
      <c r="D923" s="25"/>
    </row>
    <row r="924" spans="3:4">
      <c r="C924" s="25"/>
      <c r="D924" s="25"/>
    </row>
    <row r="925" spans="3:4">
      <c r="C925" s="25"/>
      <c r="D925" s="25"/>
    </row>
    <row r="926" spans="3:4">
      <c r="C926" s="25"/>
      <c r="D926" s="25"/>
    </row>
    <row r="927" spans="3:4">
      <c r="C927" s="25"/>
      <c r="D927" s="25"/>
    </row>
    <row r="928" spans="3:4">
      <c r="C928" s="25"/>
      <c r="D928" s="25"/>
    </row>
    <row r="929" spans="3:4">
      <c r="C929" s="25"/>
      <c r="D929" s="25"/>
    </row>
    <row r="930" spans="3:4">
      <c r="C930" s="25"/>
      <c r="D930" s="25"/>
    </row>
    <row r="931" spans="3:4">
      <c r="C931" s="25"/>
      <c r="D931" s="25"/>
    </row>
    <row r="932" spans="3:4">
      <c r="C932" s="25"/>
      <c r="D932" s="25"/>
    </row>
    <row r="933" spans="3:4">
      <c r="C933" s="25"/>
      <c r="D933" s="25"/>
    </row>
    <row r="934" spans="3:4">
      <c r="C934" s="25"/>
      <c r="D934" s="25"/>
    </row>
    <row r="935" spans="3:4">
      <c r="C935" s="25"/>
      <c r="D935" s="25"/>
    </row>
    <row r="936" spans="3:4">
      <c r="C936" s="25"/>
      <c r="D936" s="25"/>
    </row>
    <row r="937" spans="3:4">
      <c r="C937" s="25"/>
      <c r="D937" s="25"/>
    </row>
    <row r="938" spans="3:4">
      <c r="C938" s="25"/>
      <c r="D938" s="25"/>
    </row>
    <row r="939" spans="3:4">
      <c r="C939" s="25"/>
      <c r="D939" s="25"/>
    </row>
    <row r="940" spans="3:4">
      <c r="C940" s="25"/>
      <c r="D940" s="25"/>
    </row>
    <row r="941" spans="3:4">
      <c r="C941" s="25"/>
      <c r="D941" s="25"/>
    </row>
    <row r="942" spans="3:4">
      <c r="C942" s="25"/>
      <c r="D942" s="25"/>
    </row>
    <row r="943" spans="3:4">
      <c r="C943" s="25"/>
      <c r="D943" s="25"/>
    </row>
    <row r="944" spans="3:4">
      <c r="C944" s="25"/>
      <c r="D944" s="25"/>
    </row>
    <row r="945" spans="3:4">
      <c r="C945" s="25"/>
      <c r="D945" s="25"/>
    </row>
    <row r="946" spans="3:4">
      <c r="C946" s="25"/>
      <c r="D946" s="25"/>
    </row>
    <row r="947" spans="3:4">
      <c r="C947" s="25"/>
      <c r="D947" s="25"/>
    </row>
    <row r="948" spans="3:4">
      <c r="C948" s="25"/>
      <c r="D948" s="25"/>
    </row>
    <row r="949" spans="3:4">
      <c r="C949" s="25"/>
      <c r="D949" s="25"/>
    </row>
    <row r="950" spans="3:4">
      <c r="C950" s="25"/>
      <c r="D950" s="25"/>
    </row>
    <row r="951" spans="3:4">
      <c r="C951" s="25"/>
      <c r="D951" s="25"/>
    </row>
    <row r="952" spans="3:4">
      <c r="C952" s="25"/>
      <c r="D952" s="25"/>
    </row>
    <row r="953" spans="3:4">
      <c r="C953" s="25"/>
      <c r="D953" s="25"/>
    </row>
    <row r="954" spans="3:4">
      <c r="C954" s="25"/>
      <c r="D954" s="25"/>
    </row>
    <row r="955" spans="3:4">
      <c r="C955" s="25"/>
      <c r="D955" s="25"/>
    </row>
    <row r="956" spans="3:4">
      <c r="C956" s="25"/>
      <c r="D956" s="25"/>
    </row>
    <row r="957" spans="3:4">
      <c r="C957" s="25"/>
      <c r="D957" s="25"/>
    </row>
    <row r="958" spans="3:4">
      <c r="C958" s="25"/>
      <c r="D958" s="25"/>
    </row>
    <row r="959" spans="3:4">
      <c r="C959" s="25"/>
      <c r="D959" s="25"/>
    </row>
    <row r="960" spans="3:4">
      <c r="C960" s="25"/>
      <c r="D960" s="25"/>
    </row>
    <row r="961" spans="3:4">
      <c r="C961" s="25"/>
      <c r="D961" s="25"/>
    </row>
    <row r="962" spans="3:4">
      <c r="C962" s="25"/>
      <c r="D962" s="25"/>
    </row>
    <row r="963" spans="3:4">
      <c r="C963" s="25"/>
      <c r="D963" s="25"/>
    </row>
    <row r="964" spans="3:4">
      <c r="C964" s="25"/>
      <c r="D964" s="25"/>
    </row>
    <row r="965" spans="3:4">
      <c r="C965" s="25"/>
      <c r="D965" s="25"/>
    </row>
    <row r="966" spans="3:4">
      <c r="C966" s="25"/>
      <c r="D966" s="25"/>
    </row>
    <row r="967" spans="3:4">
      <c r="C967" s="25"/>
      <c r="D967" s="25"/>
    </row>
    <row r="968" spans="3:4">
      <c r="C968" s="25"/>
      <c r="D968" s="25"/>
    </row>
    <row r="969" spans="3:4">
      <c r="C969" s="25"/>
      <c r="D969" s="25"/>
    </row>
    <row r="970" spans="3:4">
      <c r="C970" s="25"/>
      <c r="D970" s="25"/>
    </row>
    <row r="971" spans="3:4">
      <c r="C971" s="25"/>
      <c r="D971" s="25"/>
    </row>
    <row r="972" spans="3:4">
      <c r="C972" s="25"/>
      <c r="D972" s="25"/>
    </row>
    <row r="973" spans="3:4">
      <c r="C973" s="25"/>
      <c r="D973" s="25"/>
    </row>
    <row r="974" spans="3:4">
      <c r="C974" s="25"/>
      <c r="D974" s="25"/>
    </row>
    <row r="975" spans="3:4">
      <c r="C975" s="25"/>
      <c r="D975" s="25"/>
    </row>
    <row r="976" spans="3:4">
      <c r="C976" s="25"/>
      <c r="D976" s="25"/>
    </row>
    <row r="977" spans="3:4">
      <c r="C977" s="25"/>
      <c r="D977" s="25"/>
    </row>
    <row r="978" spans="3:4">
      <c r="C978" s="25"/>
      <c r="D978" s="25"/>
    </row>
    <row r="979" spans="3:4">
      <c r="C979" s="25"/>
      <c r="D979" s="25"/>
    </row>
    <row r="980" spans="3:4">
      <c r="C980" s="25"/>
      <c r="D980" s="25"/>
    </row>
    <row r="981" spans="3:4">
      <c r="C981" s="25"/>
      <c r="D981" s="25"/>
    </row>
    <row r="982" spans="3:4">
      <c r="C982" s="25"/>
      <c r="D982" s="25"/>
    </row>
    <row r="983" spans="3:4">
      <c r="C983" s="25"/>
      <c r="D983" s="25"/>
    </row>
    <row r="984" spans="3:4">
      <c r="C984" s="25"/>
      <c r="D984" s="25"/>
    </row>
    <row r="985" spans="3:4">
      <c r="C985" s="25"/>
      <c r="D985" s="25"/>
    </row>
    <row r="986" spans="3:4">
      <c r="C986" s="25"/>
      <c r="D986" s="25"/>
    </row>
    <row r="987" spans="3:4">
      <c r="C987" s="25"/>
      <c r="D987" s="25"/>
    </row>
    <row r="988" spans="3:4">
      <c r="C988" s="25"/>
      <c r="D988" s="25"/>
    </row>
    <row r="989" spans="3:4">
      <c r="C989" s="25"/>
      <c r="D989" s="25"/>
    </row>
    <row r="990" spans="3:4">
      <c r="C990" s="25"/>
      <c r="D990" s="25"/>
    </row>
    <row r="991" spans="3:4">
      <c r="C991" s="25"/>
      <c r="D991" s="25"/>
    </row>
    <row r="992" spans="3:4">
      <c r="C992" s="25"/>
      <c r="D992" s="25"/>
    </row>
    <row r="993" spans="3:4">
      <c r="C993" s="25"/>
      <c r="D993" s="25"/>
    </row>
    <row r="994" spans="3:4">
      <c r="C994" s="25"/>
      <c r="D994" s="25"/>
    </row>
    <row r="995" spans="3:4">
      <c r="C995" s="25"/>
      <c r="D995" s="25"/>
    </row>
    <row r="996" spans="3:4">
      <c r="C996" s="25"/>
      <c r="D996" s="25"/>
    </row>
    <row r="997" spans="3:4">
      <c r="C997" s="25"/>
      <c r="D997" s="25"/>
    </row>
    <row r="998" spans="3:4">
      <c r="C998" s="25"/>
      <c r="D998" s="25"/>
    </row>
    <row r="999" spans="3:4">
      <c r="C999" s="25"/>
      <c r="D999" s="25"/>
    </row>
    <row r="1000" spans="3:4">
      <c r="C1000" s="25"/>
      <c r="D1000" s="25"/>
    </row>
    <row r="1001" spans="3:4">
      <c r="C1001" s="25"/>
      <c r="D1001" s="25"/>
    </row>
    <row r="1002" spans="3:4">
      <c r="C1002" s="25"/>
      <c r="D1002" s="25"/>
    </row>
    <row r="1003" spans="3:4">
      <c r="C1003" s="25"/>
      <c r="D1003" s="25"/>
    </row>
    <row r="1004" spans="3:4">
      <c r="C1004" s="25"/>
      <c r="D1004" s="25"/>
    </row>
    <row r="1005" spans="3:4">
      <c r="C1005" s="25"/>
      <c r="D1005" s="25"/>
    </row>
    <row r="1006" spans="3:4">
      <c r="C1006" s="25"/>
      <c r="D1006" s="25"/>
    </row>
    <row r="1007" spans="3:4">
      <c r="C1007" s="25"/>
      <c r="D1007" s="25"/>
    </row>
    <row r="1008" spans="3:4">
      <c r="C1008" s="25"/>
      <c r="D1008" s="25"/>
    </row>
    <row r="1009" spans="3:4">
      <c r="C1009" s="25"/>
      <c r="D1009" s="25"/>
    </row>
    <row r="1010" spans="3:4">
      <c r="C1010" s="25"/>
      <c r="D1010" s="25"/>
    </row>
    <row r="1011" spans="3:4">
      <c r="C1011" s="25"/>
      <c r="D1011" s="25"/>
    </row>
    <row r="1012" spans="3:4">
      <c r="C1012" s="25"/>
      <c r="D1012" s="25"/>
    </row>
    <row r="1013" spans="3:4">
      <c r="C1013" s="25"/>
      <c r="D1013" s="25"/>
    </row>
    <row r="1014" spans="3:4">
      <c r="C1014" s="25"/>
      <c r="D1014" s="25"/>
    </row>
    <row r="1015" spans="3:4">
      <c r="C1015" s="25"/>
      <c r="D1015" s="25"/>
    </row>
    <row r="1016" spans="3:4">
      <c r="C1016" s="25"/>
      <c r="D1016" s="25"/>
    </row>
    <row r="1017" spans="3:4">
      <c r="C1017" s="25"/>
      <c r="D1017" s="25"/>
    </row>
    <row r="1018" spans="3:4">
      <c r="C1018" s="25"/>
      <c r="D1018" s="25"/>
    </row>
    <row r="1019" spans="3:4">
      <c r="C1019" s="25"/>
      <c r="D1019" s="25"/>
    </row>
    <row r="1020" spans="3:4">
      <c r="C1020" s="25"/>
      <c r="D1020" s="25"/>
    </row>
    <row r="1021" spans="3:4">
      <c r="C1021" s="25"/>
      <c r="D1021" s="25"/>
    </row>
    <row r="1022" spans="3:4">
      <c r="C1022" s="25"/>
      <c r="D1022" s="25"/>
    </row>
    <row r="1023" spans="3:4">
      <c r="C1023" s="25"/>
      <c r="D1023" s="25"/>
    </row>
    <row r="1024" spans="3:4">
      <c r="C1024" s="25"/>
      <c r="D1024" s="25"/>
    </row>
    <row r="1025" spans="3:4">
      <c r="C1025" s="25"/>
      <c r="D1025" s="25"/>
    </row>
    <row r="1026" spans="3:4">
      <c r="C1026" s="25"/>
      <c r="D1026" s="25"/>
    </row>
    <row r="1027" spans="3:4">
      <c r="C1027" s="25"/>
      <c r="D1027" s="25"/>
    </row>
    <row r="1028" spans="3:4">
      <c r="C1028" s="25"/>
      <c r="D1028" s="25"/>
    </row>
    <row r="1029" spans="3:4">
      <c r="C1029" s="25"/>
      <c r="D1029" s="25"/>
    </row>
    <row r="1030" spans="3:4">
      <c r="C1030" s="25"/>
      <c r="D1030" s="25"/>
    </row>
    <row r="1031" spans="3:4">
      <c r="C1031" s="25"/>
      <c r="D1031" s="25"/>
    </row>
    <row r="1032" spans="3:4">
      <c r="C1032" s="25"/>
      <c r="D1032" s="25"/>
    </row>
    <row r="1033" spans="3:4">
      <c r="C1033" s="25"/>
      <c r="D1033" s="25"/>
    </row>
    <row r="1034" spans="3:4">
      <c r="C1034" s="25"/>
      <c r="D1034" s="25"/>
    </row>
    <row r="1035" spans="3:4">
      <c r="C1035" s="25"/>
      <c r="D1035" s="25"/>
    </row>
    <row r="1036" spans="3:4">
      <c r="C1036" s="25"/>
      <c r="D1036" s="25"/>
    </row>
    <row r="1037" spans="3:4">
      <c r="C1037" s="25"/>
      <c r="D1037" s="25"/>
    </row>
    <row r="1038" spans="3:4">
      <c r="C1038" s="25"/>
      <c r="D1038" s="25"/>
    </row>
    <row r="1039" spans="3:4">
      <c r="C1039" s="25"/>
      <c r="D1039" s="25"/>
    </row>
    <row r="1040" spans="3:4">
      <c r="C1040" s="25"/>
      <c r="D1040" s="25"/>
    </row>
    <row r="1041" spans="3:4">
      <c r="C1041" s="25"/>
      <c r="D1041" s="25"/>
    </row>
    <row r="1042" spans="3:4">
      <c r="C1042" s="25"/>
      <c r="D1042" s="25"/>
    </row>
    <row r="1043" spans="3:4">
      <c r="C1043" s="25"/>
      <c r="D1043" s="25"/>
    </row>
    <row r="1044" spans="3:4">
      <c r="C1044" s="25"/>
      <c r="D1044" s="25"/>
    </row>
    <row r="1045" spans="3:4">
      <c r="C1045" s="25"/>
      <c r="D1045" s="25"/>
    </row>
    <row r="1046" spans="3:4">
      <c r="C1046" s="25"/>
      <c r="D1046" s="25"/>
    </row>
    <row r="1047" spans="3:4">
      <c r="C1047" s="25"/>
      <c r="D1047" s="25"/>
    </row>
    <row r="1048" spans="3:4">
      <c r="C1048" s="25"/>
      <c r="D1048" s="25"/>
    </row>
    <row r="1049" spans="3:4">
      <c r="C1049" s="25"/>
      <c r="D1049" s="25"/>
    </row>
    <row r="1050" spans="3:4">
      <c r="C1050" s="25"/>
      <c r="D1050" s="25"/>
    </row>
    <row r="1051" spans="3:4">
      <c r="C1051" s="25"/>
      <c r="D1051" s="25"/>
    </row>
    <row r="1052" spans="3:4">
      <c r="C1052" s="25"/>
      <c r="D1052" s="25"/>
    </row>
    <row r="1053" spans="3:4">
      <c r="C1053" s="25"/>
      <c r="D1053" s="25"/>
    </row>
    <row r="1054" spans="3:4">
      <c r="C1054" s="25"/>
      <c r="D1054" s="25"/>
    </row>
    <row r="1055" spans="3:4">
      <c r="C1055" s="25"/>
      <c r="D1055" s="25"/>
    </row>
    <row r="1056" spans="3:4">
      <c r="C1056" s="25"/>
      <c r="D1056" s="25"/>
    </row>
    <row r="1057" spans="3:4">
      <c r="C1057" s="25"/>
      <c r="D1057" s="25"/>
    </row>
    <row r="1058" spans="3:4">
      <c r="C1058" s="25"/>
      <c r="D1058" s="25"/>
    </row>
    <row r="1059" spans="3:4">
      <c r="C1059" s="25"/>
      <c r="D1059" s="25"/>
    </row>
    <row r="1060" spans="3:4">
      <c r="C1060" s="25"/>
      <c r="D1060" s="25"/>
    </row>
    <row r="1061" spans="3:4">
      <c r="C1061" s="25"/>
      <c r="D1061" s="25"/>
    </row>
    <row r="1062" spans="3:4">
      <c r="C1062" s="25"/>
      <c r="D1062" s="25"/>
    </row>
    <row r="1063" spans="3:4">
      <c r="C1063" s="25"/>
      <c r="D1063" s="25"/>
    </row>
    <row r="1064" spans="3:4">
      <c r="C1064" s="25"/>
      <c r="D1064" s="25"/>
    </row>
    <row r="1065" spans="3:4">
      <c r="C1065" s="25"/>
      <c r="D1065" s="25"/>
    </row>
    <row r="1066" spans="3:4">
      <c r="C1066" s="25"/>
      <c r="D1066" s="25"/>
    </row>
    <row r="1067" spans="3:4">
      <c r="C1067" s="25"/>
      <c r="D1067" s="25"/>
    </row>
    <row r="1068" spans="3:4">
      <c r="C1068" s="25"/>
      <c r="D1068" s="25"/>
    </row>
    <row r="1069" spans="3:4">
      <c r="C1069" s="25"/>
      <c r="D1069" s="25"/>
    </row>
    <row r="1070" spans="3:4">
      <c r="C1070" s="25"/>
      <c r="D1070" s="25"/>
    </row>
    <row r="1071" spans="3:4">
      <c r="C1071" s="25"/>
      <c r="D1071" s="25"/>
    </row>
    <row r="1072" spans="3:4">
      <c r="C1072" s="25"/>
      <c r="D1072" s="25"/>
    </row>
    <row r="1073" spans="3:4">
      <c r="C1073" s="25"/>
      <c r="D1073" s="25"/>
    </row>
    <row r="1074" spans="3:4">
      <c r="C1074" s="25"/>
      <c r="D1074" s="25"/>
    </row>
    <row r="1075" spans="3:4">
      <c r="C1075" s="25"/>
      <c r="D1075" s="25"/>
    </row>
    <row r="1076" spans="3:4">
      <c r="C1076" s="25"/>
      <c r="D1076" s="25"/>
    </row>
    <row r="1077" spans="3:4">
      <c r="C1077" s="25"/>
      <c r="D1077" s="25"/>
    </row>
    <row r="1078" spans="3:4">
      <c r="C1078" s="25"/>
      <c r="D1078" s="25"/>
    </row>
    <row r="1079" spans="3:4">
      <c r="C1079" s="25"/>
      <c r="D1079" s="25"/>
    </row>
    <row r="1080" spans="3:4">
      <c r="C1080" s="25"/>
      <c r="D1080" s="25"/>
    </row>
    <row r="1081" spans="3:4">
      <c r="C1081" s="25"/>
      <c r="D1081" s="25"/>
    </row>
    <row r="1082" spans="3:4">
      <c r="C1082" s="25"/>
      <c r="D1082" s="25"/>
    </row>
    <row r="1083" spans="3:4">
      <c r="C1083" s="25"/>
      <c r="D1083" s="25"/>
    </row>
    <row r="1084" spans="3:4">
      <c r="C1084" s="25"/>
      <c r="D1084" s="25"/>
    </row>
    <row r="1085" spans="3:4">
      <c r="C1085" s="25"/>
      <c r="D1085" s="25"/>
    </row>
    <row r="1086" spans="3:4">
      <c r="C1086" s="25"/>
      <c r="D1086" s="25"/>
    </row>
    <row r="1087" spans="3:4">
      <c r="C1087" s="25"/>
      <c r="D1087" s="25"/>
    </row>
    <row r="1088" spans="3:4">
      <c r="C1088" s="25"/>
      <c r="D1088" s="25"/>
    </row>
    <row r="1089" spans="3:4">
      <c r="C1089" s="25"/>
      <c r="D1089" s="25"/>
    </row>
    <row r="1090" spans="3:4">
      <c r="C1090" s="25"/>
      <c r="D1090" s="25"/>
    </row>
    <row r="1091" spans="3:4">
      <c r="C1091" s="25"/>
      <c r="D1091" s="25"/>
    </row>
    <row r="1092" spans="3:4">
      <c r="C1092" s="25"/>
      <c r="D1092" s="25"/>
    </row>
    <row r="1093" spans="3:4">
      <c r="C1093" s="25"/>
      <c r="D1093" s="25"/>
    </row>
    <row r="1094" spans="3:4">
      <c r="C1094" s="25"/>
      <c r="D1094" s="25"/>
    </row>
    <row r="1095" spans="3:4">
      <c r="C1095" s="25"/>
      <c r="D1095" s="25"/>
    </row>
    <row r="1096" spans="3:4">
      <c r="C1096" s="25"/>
      <c r="D1096" s="25"/>
    </row>
    <row r="1097" spans="3:4">
      <c r="C1097" s="25"/>
      <c r="D1097" s="25"/>
    </row>
    <row r="1098" spans="3:4">
      <c r="C1098" s="25"/>
      <c r="D1098" s="25"/>
    </row>
    <row r="1099" spans="3:4">
      <c r="C1099" s="25"/>
      <c r="D1099" s="25"/>
    </row>
    <row r="1100" spans="3:4">
      <c r="C1100" s="25"/>
      <c r="D1100" s="25"/>
    </row>
    <row r="1101" spans="3:4">
      <c r="C1101" s="25"/>
      <c r="D1101" s="25"/>
    </row>
    <row r="1102" spans="3:4">
      <c r="C1102" s="25"/>
      <c r="D1102" s="25"/>
    </row>
    <row r="1103" spans="3:4">
      <c r="C1103" s="25"/>
      <c r="D1103" s="25"/>
    </row>
    <row r="1104" spans="3:4">
      <c r="C1104" s="25"/>
      <c r="D1104" s="25"/>
    </row>
    <row r="1105" spans="3:4">
      <c r="C1105" s="25"/>
      <c r="D1105" s="25"/>
    </row>
    <row r="1106" spans="3:4">
      <c r="C1106" s="25"/>
      <c r="D1106" s="25"/>
    </row>
    <row r="1107" spans="3:4">
      <c r="C1107" s="25"/>
      <c r="D1107" s="25"/>
    </row>
    <row r="1108" spans="3:4">
      <c r="C1108" s="25"/>
      <c r="D1108" s="25"/>
    </row>
    <row r="1109" spans="3:4">
      <c r="C1109" s="25"/>
      <c r="D1109" s="25"/>
    </row>
    <row r="1110" spans="3:4">
      <c r="C1110" s="25"/>
      <c r="D1110" s="25"/>
    </row>
    <row r="1111" spans="3:4">
      <c r="C1111" s="25"/>
      <c r="D1111" s="25"/>
    </row>
    <row r="1112" spans="3:4">
      <c r="C1112" s="25"/>
      <c r="D1112" s="25"/>
    </row>
    <row r="1113" spans="3:4">
      <c r="C1113" s="25"/>
      <c r="D1113" s="25"/>
    </row>
    <row r="1114" spans="3:4">
      <c r="C1114" s="25"/>
      <c r="D1114" s="25"/>
    </row>
    <row r="1115" spans="3:4">
      <c r="C1115" s="25"/>
      <c r="D1115" s="25"/>
    </row>
    <row r="1116" spans="3:4">
      <c r="C1116" s="25"/>
      <c r="D1116" s="25"/>
    </row>
    <row r="1117" spans="3:4">
      <c r="C1117" s="25"/>
      <c r="D1117" s="25"/>
    </row>
    <row r="1118" spans="3:4">
      <c r="C1118" s="25"/>
      <c r="D1118" s="25"/>
    </row>
    <row r="1119" spans="3:4">
      <c r="C1119" s="25"/>
      <c r="D1119" s="25"/>
    </row>
    <row r="1120" spans="3:4">
      <c r="C1120" s="25"/>
      <c r="D1120" s="25"/>
    </row>
    <row r="1121" spans="3:4">
      <c r="C1121" s="25"/>
      <c r="D1121" s="25"/>
    </row>
    <row r="1122" spans="3:4">
      <c r="C1122" s="25"/>
      <c r="D1122" s="25"/>
    </row>
    <row r="1123" spans="3:4">
      <c r="C1123" s="25"/>
      <c r="D1123" s="25"/>
    </row>
    <row r="1124" spans="3:4">
      <c r="C1124" s="25"/>
      <c r="D1124" s="25"/>
    </row>
    <row r="1125" spans="3:4">
      <c r="C1125" s="25"/>
      <c r="D1125" s="25"/>
    </row>
    <row r="1126" spans="3:4">
      <c r="C1126" s="25"/>
      <c r="D1126" s="25"/>
    </row>
    <row r="1127" spans="3:4">
      <c r="C1127" s="25"/>
      <c r="D1127" s="25"/>
    </row>
    <row r="1128" spans="3:4">
      <c r="C1128" s="25"/>
      <c r="D1128" s="25"/>
    </row>
    <row r="1129" spans="3:4">
      <c r="C1129" s="25"/>
      <c r="D1129" s="25"/>
    </row>
    <row r="1130" spans="3:4">
      <c r="C1130" s="25"/>
      <c r="D1130" s="25"/>
    </row>
    <row r="1131" spans="3:4">
      <c r="C1131" s="25"/>
      <c r="D1131" s="25"/>
    </row>
    <row r="1132" spans="3:4">
      <c r="C1132" s="25"/>
      <c r="D1132" s="25"/>
    </row>
    <row r="1133" spans="3:4">
      <c r="C1133" s="25"/>
      <c r="D1133" s="25"/>
    </row>
    <row r="1134" spans="3:4">
      <c r="C1134" s="25"/>
      <c r="D1134" s="25"/>
    </row>
    <row r="1135" spans="3:4">
      <c r="C1135" s="25"/>
      <c r="D1135" s="25"/>
    </row>
    <row r="1136" spans="3:4">
      <c r="C1136" s="25"/>
      <c r="D1136" s="25"/>
    </row>
    <row r="1137" spans="3:4">
      <c r="C1137" s="25"/>
      <c r="D1137" s="25"/>
    </row>
    <row r="1138" spans="3:4">
      <c r="C1138" s="25"/>
      <c r="D1138" s="25"/>
    </row>
    <row r="1139" spans="3:4">
      <c r="C1139" s="25"/>
      <c r="D1139" s="25"/>
    </row>
    <row r="1140" spans="3:4">
      <c r="C1140" s="25"/>
      <c r="D1140" s="25"/>
    </row>
    <row r="1141" spans="3:4">
      <c r="C1141" s="25"/>
      <c r="D1141" s="25"/>
    </row>
    <row r="1142" spans="3:4">
      <c r="C1142" s="25"/>
      <c r="D1142" s="25"/>
    </row>
    <row r="1143" spans="3:4">
      <c r="C1143" s="25"/>
      <c r="D1143" s="25"/>
    </row>
    <row r="1144" spans="3:4">
      <c r="C1144" s="25"/>
      <c r="D1144" s="25"/>
    </row>
    <row r="1145" spans="3:4">
      <c r="C1145" s="25"/>
      <c r="D1145" s="25"/>
    </row>
    <row r="1146" spans="3:4">
      <c r="C1146" s="25"/>
      <c r="D1146" s="25"/>
    </row>
    <row r="1147" spans="3:4">
      <c r="C1147" s="25"/>
      <c r="D1147" s="25"/>
    </row>
    <row r="1148" spans="3:4">
      <c r="C1148" s="25"/>
      <c r="D1148" s="25"/>
    </row>
    <row r="1149" spans="3:4">
      <c r="C1149" s="25"/>
      <c r="D1149" s="25"/>
    </row>
    <row r="1150" spans="3:4">
      <c r="C1150" s="25"/>
      <c r="D1150" s="25"/>
    </row>
    <row r="1151" spans="3:4">
      <c r="C1151" s="25"/>
      <c r="D1151" s="25"/>
    </row>
    <row r="1152" spans="3:4">
      <c r="C1152" s="25"/>
      <c r="D1152" s="25"/>
    </row>
    <row r="1153" spans="3:4">
      <c r="C1153" s="25"/>
      <c r="D1153" s="25"/>
    </row>
    <row r="1154" spans="3:4">
      <c r="C1154" s="25"/>
      <c r="D1154" s="25"/>
    </row>
    <row r="1155" spans="3:4">
      <c r="C1155" s="25"/>
      <c r="D1155" s="25"/>
    </row>
    <row r="1156" spans="3:4">
      <c r="C1156" s="25"/>
      <c r="D1156" s="25"/>
    </row>
    <row r="1157" spans="3:4">
      <c r="C1157" s="25"/>
      <c r="D1157" s="25"/>
    </row>
    <row r="1158" spans="3:4">
      <c r="C1158" s="25"/>
      <c r="D1158" s="25"/>
    </row>
    <row r="1159" spans="3:4">
      <c r="C1159" s="25"/>
      <c r="D1159" s="25"/>
    </row>
    <row r="1160" spans="3:4">
      <c r="C1160" s="25"/>
      <c r="D1160" s="25"/>
    </row>
    <row r="1161" spans="3:4">
      <c r="C1161" s="25"/>
      <c r="D1161" s="25"/>
    </row>
    <row r="1162" spans="3:4">
      <c r="C1162" s="25"/>
      <c r="D1162" s="25"/>
    </row>
    <row r="1163" spans="3:4">
      <c r="C1163" s="25"/>
      <c r="D1163" s="25"/>
    </row>
    <row r="1164" spans="3:4">
      <c r="C1164" s="25"/>
      <c r="D1164" s="25"/>
    </row>
    <row r="1165" spans="3:4">
      <c r="C1165" s="25"/>
      <c r="D1165" s="25"/>
    </row>
    <row r="1166" spans="3:4">
      <c r="C1166" s="25"/>
      <c r="D1166" s="25"/>
    </row>
    <row r="1167" spans="3:4">
      <c r="C1167" s="25"/>
      <c r="D1167" s="25"/>
    </row>
    <row r="1168" spans="3:4">
      <c r="C1168" s="25"/>
      <c r="D1168" s="25"/>
    </row>
    <row r="1169" spans="3:4">
      <c r="C1169" s="25"/>
      <c r="D1169" s="25"/>
    </row>
    <row r="1170" spans="3:4">
      <c r="C1170" s="25"/>
      <c r="D1170" s="25"/>
    </row>
    <row r="1171" spans="3:4">
      <c r="C1171" s="25"/>
      <c r="D1171" s="25"/>
    </row>
    <row r="1172" spans="3:4">
      <c r="C1172" s="25"/>
      <c r="D1172" s="25"/>
    </row>
    <row r="1173" spans="3:4">
      <c r="C1173" s="25"/>
      <c r="D1173" s="25"/>
    </row>
    <row r="1174" spans="3:4">
      <c r="C1174" s="25"/>
      <c r="D1174" s="25"/>
    </row>
    <row r="1175" spans="3:4">
      <c r="C1175" s="25"/>
      <c r="D1175" s="25"/>
    </row>
    <row r="1176" spans="3:4">
      <c r="C1176" s="25"/>
      <c r="D1176" s="25"/>
    </row>
    <row r="1177" spans="3:4">
      <c r="C1177" s="25"/>
      <c r="D1177" s="25"/>
    </row>
    <row r="1178" spans="3:4">
      <c r="C1178" s="25"/>
      <c r="D1178" s="25"/>
    </row>
    <row r="1179" spans="3:4">
      <c r="C1179" s="25"/>
      <c r="D1179" s="25"/>
    </row>
    <row r="1180" spans="3:4">
      <c r="C1180" s="25"/>
      <c r="D1180" s="25"/>
    </row>
    <row r="1181" spans="3:4">
      <c r="C1181" s="25"/>
      <c r="D1181" s="25"/>
    </row>
    <row r="1182" spans="3:4">
      <c r="C1182" s="25"/>
      <c r="D1182" s="25"/>
    </row>
    <row r="1183" spans="3:4">
      <c r="C1183" s="25"/>
      <c r="D1183" s="25"/>
    </row>
    <row r="1184" spans="3:4">
      <c r="C1184" s="25"/>
      <c r="D1184" s="25"/>
    </row>
    <row r="1185" spans="3:4">
      <c r="C1185" s="25"/>
      <c r="D1185" s="25"/>
    </row>
    <row r="1186" spans="3:4">
      <c r="C1186" s="25"/>
      <c r="D1186" s="25"/>
    </row>
    <row r="1187" spans="3:4">
      <c r="C1187" s="25"/>
      <c r="D1187" s="25"/>
    </row>
    <row r="1188" spans="3:4">
      <c r="C1188" s="25"/>
      <c r="D1188" s="25"/>
    </row>
    <row r="1189" spans="3:4">
      <c r="C1189" s="25"/>
      <c r="D1189" s="25"/>
    </row>
    <row r="1190" spans="3:4">
      <c r="C1190" s="25"/>
      <c r="D1190" s="25"/>
    </row>
    <row r="1191" spans="3:4">
      <c r="C1191" s="25"/>
      <c r="D1191" s="25"/>
    </row>
    <row r="1192" spans="3:4">
      <c r="C1192" s="25"/>
      <c r="D1192" s="25"/>
    </row>
    <row r="1193" spans="3:4">
      <c r="C1193" s="25"/>
      <c r="D1193" s="25"/>
    </row>
    <row r="1194" spans="3:4">
      <c r="C1194" s="25"/>
      <c r="D1194" s="25"/>
    </row>
    <row r="1195" spans="3:4">
      <c r="C1195" s="25"/>
      <c r="D1195" s="25"/>
    </row>
    <row r="1196" spans="3:4">
      <c r="C1196" s="25"/>
      <c r="D1196" s="25"/>
    </row>
    <row r="1197" spans="3:4">
      <c r="C1197" s="25"/>
      <c r="D1197" s="25"/>
    </row>
    <row r="1198" spans="3:4">
      <c r="C1198" s="25"/>
      <c r="D1198" s="25"/>
    </row>
    <row r="1199" spans="3:4">
      <c r="C1199" s="25"/>
      <c r="D1199" s="25"/>
    </row>
    <row r="1200" spans="3:4">
      <c r="C1200" s="25"/>
      <c r="D1200" s="25"/>
    </row>
    <row r="1201" spans="3:4">
      <c r="C1201" s="25"/>
      <c r="D1201" s="25"/>
    </row>
    <row r="1202" spans="3:4">
      <c r="C1202" s="25"/>
      <c r="D1202" s="25"/>
    </row>
    <row r="1203" spans="3:4">
      <c r="C1203" s="25"/>
      <c r="D1203" s="25"/>
    </row>
    <row r="1204" spans="3:4">
      <c r="C1204" s="25"/>
      <c r="D1204" s="25"/>
    </row>
    <row r="1205" spans="3:4">
      <c r="C1205" s="25"/>
      <c r="D1205" s="25"/>
    </row>
    <row r="1206" spans="3:4">
      <c r="C1206" s="25"/>
      <c r="D1206" s="25"/>
    </row>
    <row r="1207" spans="3:4">
      <c r="C1207" s="25"/>
      <c r="D1207" s="25"/>
    </row>
    <row r="1208" spans="3:4">
      <c r="C1208" s="25"/>
      <c r="D1208" s="25"/>
    </row>
    <row r="1209" spans="3:4">
      <c r="C1209" s="25"/>
      <c r="D1209" s="25"/>
    </row>
    <row r="1210" spans="3:4">
      <c r="C1210" s="25"/>
      <c r="D1210" s="25"/>
    </row>
    <row r="1211" spans="3:4">
      <c r="C1211" s="25"/>
      <c r="D1211" s="25"/>
    </row>
    <row r="1212" spans="3:4">
      <c r="C1212" s="25"/>
      <c r="D1212" s="25"/>
    </row>
    <row r="1213" spans="3:4">
      <c r="C1213" s="25"/>
      <c r="D1213" s="25"/>
    </row>
    <row r="1214" spans="3:4">
      <c r="C1214" s="25"/>
      <c r="D1214" s="25"/>
    </row>
    <row r="1215" spans="3:4">
      <c r="C1215" s="25"/>
      <c r="D1215" s="25"/>
    </row>
    <row r="1216" spans="3:4">
      <c r="C1216" s="25"/>
      <c r="D1216" s="25"/>
    </row>
    <row r="1217" spans="3:4">
      <c r="C1217" s="25"/>
      <c r="D1217" s="25"/>
    </row>
    <row r="1218" spans="3:4">
      <c r="C1218" s="25"/>
      <c r="D1218" s="25"/>
    </row>
    <row r="1219" spans="3:4">
      <c r="C1219" s="25"/>
      <c r="D1219" s="25"/>
    </row>
    <row r="1220" spans="3:4">
      <c r="C1220" s="25"/>
      <c r="D1220" s="25"/>
    </row>
    <row r="1221" spans="3:4">
      <c r="C1221" s="25"/>
      <c r="D1221" s="25"/>
    </row>
    <row r="1222" spans="3:4">
      <c r="C1222" s="25"/>
      <c r="D1222" s="25"/>
    </row>
    <row r="1223" spans="3:4">
      <c r="C1223" s="25"/>
      <c r="D1223" s="25"/>
    </row>
    <row r="1224" spans="3:4">
      <c r="C1224" s="25"/>
      <c r="D1224" s="25"/>
    </row>
    <row r="1225" spans="3:4">
      <c r="C1225" s="25"/>
      <c r="D1225" s="25"/>
    </row>
    <row r="1226" spans="3:4">
      <c r="C1226" s="25"/>
      <c r="D1226" s="25"/>
    </row>
    <row r="1227" spans="3:4">
      <c r="C1227" s="25"/>
      <c r="D1227" s="25"/>
    </row>
    <row r="1228" spans="3:4">
      <c r="C1228" s="25"/>
      <c r="D1228" s="25"/>
    </row>
    <row r="1229" spans="3:4">
      <c r="C1229" s="25"/>
      <c r="D1229" s="25"/>
    </row>
    <row r="1230" spans="3:4">
      <c r="C1230" s="25"/>
      <c r="D1230" s="25"/>
    </row>
    <row r="1231" spans="3:4">
      <c r="C1231" s="25"/>
      <c r="D1231" s="25"/>
    </row>
    <row r="1232" spans="3:4">
      <c r="C1232" s="25"/>
      <c r="D1232" s="25"/>
    </row>
    <row r="1233" spans="3:4">
      <c r="C1233" s="25"/>
      <c r="D1233" s="25"/>
    </row>
    <row r="1234" spans="3:4">
      <c r="C1234" s="25"/>
      <c r="D1234" s="25"/>
    </row>
    <row r="1235" spans="3:4">
      <c r="C1235" s="25"/>
      <c r="D1235" s="25"/>
    </row>
    <row r="1236" spans="3:4">
      <c r="C1236" s="25"/>
      <c r="D1236" s="25"/>
    </row>
    <row r="1237" spans="3:4">
      <c r="C1237" s="25"/>
      <c r="D1237" s="25"/>
    </row>
    <row r="1238" spans="3:4">
      <c r="C1238" s="25"/>
      <c r="D1238" s="25"/>
    </row>
    <row r="1239" spans="3:4">
      <c r="C1239" s="25"/>
      <c r="D1239" s="25"/>
    </row>
    <row r="1240" spans="3:4">
      <c r="C1240" s="25"/>
      <c r="D1240" s="25"/>
    </row>
    <row r="1241" spans="3:4">
      <c r="C1241" s="25"/>
      <c r="D1241" s="25"/>
    </row>
    <row r="1242" spans="3:4">
      <c r="C1242" s="25"/>
      <c r="D1242" s="25"/>
    </row>
    <row r="1243" spans="3:4">
      <c r="C1243" s="25"/>
      <c r="D1243" s="25"/>
    </row>
    <row r="1244" spans="3:4">
      <c r="C1244" s="25"/>
      <c r="D1244" s="25"/>
    </row>
    <row r="1245" spans="3:4">
      <c r="C1245" s="25"/>
      <c r="D1245" s="25"/>
    </row>
    <row r="1246" spans="3:4">
      <c r="C1246" s="25"/>
      <c r="D1246" s="25"/>
    </row>
    <row r="1247" spans="3:4">
      <c r="C1247" s="25"/>
      <c r="D1247" s="25"/>
    </row>
    <row r="1248" spans="3:4">
      <c r="C1248" s="25"/>
      <c r="D1248" s="25"/>
    </row>
    <row r="1249" spans="3:4">
      <c r="C1249" s="25"/>
      <c r="D1249" s="25"/>
    </row>
    <row r="1250" spans="3:4">
      <c r="C1250" s="25"/>
      <c r="D1250" s="25"/>
    </row>
    <row r="1251" spans="3:4">
      <c r="C1251" s="25"/>
      <c r="D1251" s="25"/>
    </row>
    <row r="1252" spans="3:4">
      <c r="C1252" s="25"/>
      <c r="D1252" s="25"/>
    </row>
    <row r="1253" spans="3:4">
      <c r="C1253" s="25"/>
      <c r="D1253" s="25"/>
    </row>
    <row r="1254" spans="3:4">
      <c r="C1254" s="25"/>
      <c r="D1254" s="25"/>
    </row>
    <row r="1255" spans="3:4">
      <c r="C1255" s="25"/>
      <c r="D1255" s="25"/>
    </row>
    <row r="1256" spans="3:4">
      <c r="C1256" s="25"/>
      <c r="D1256" s="25"/>
    </row>
    <row r="1257" spans="3:4">
      <c r="C1257" s="25"/>
      <c r="D1257" s="25"/>
    </row>
    <row r="1258" spans="3:4">
      <c r="C1258" s="25"/>
      <c r="D1258" s="25"/>
    </row>
    <row r="1259" spans="3:4">
      <c r="C1259" s="25"/>
      <c r="D1259" s="25"/>
    </row>
    <row r="1260" spans="3:4">
      <c r="C1260" s="25"/>
      <c r="D1260" s="25"/>
    </row>
    <row r="1261" spans="3:4">
      <c r="C1261" s="25"/>
      <c r="D1261" s="25"/>
    </row>
    <row r="1262" spans="3:4">
      <c r="C1262" s="25"/>
      <c r="D1262" s="25"/>
    </row>
    <row r="1263" spans="3:4">
      <c r="C1263" s="25"/>
      <c r="D1263" s="25"/>
    </row>
    <row r="1264" spans="3:4">
      <c r="C1264" s="25"/>
      <c r="D1264" s="25"/>
    </row>
    <row r="1265" spans="3:4">
      <c r="C1265" s="25"/>
      <c r="D1265" s="25"/>
    </row>
    <row r="1266" spans="3:4">
      <c r="C1266" s="25"/>
      <c r="D1266" s="25"/>
    </row>
    <row r="1267" spans="3:4">
      <c r="C1267" s="25"/>
      <c r="D1267" s="25"/>
    </row>
    <row r="1268" spans="3:4">
      <c r="C1268" s="25"/>
      <c r="D1268" s="25"/>
    </row>
    <row r="1269" spans="3:4">
      <c r="C1269" s="25"/>
      <c r="D1269" s="25"/>
    </row>
    <row r="1270" spans="3:4">
      <c r="C1270" s="25"/>
      <c r="D1270" s="25"/>
    </row>
    <row r="1271" spans="3:4">
      <c r="C1271" s="25"/>
      <c r="D1271" s="25"/>
    </row>
    <row r="1272" spans="3:4">
      <c r="C1272" s="25"/>
      <c r="D1272" s="25"/>
    </row>
    <row r="1273" spans="3:4">
      <c r="C1273" s="25"/>
      <c r="D1273" s="25"/>
    </row>
    <row r="1274" spans="3:4">
      <c r="C1274" s="25"/>
      <c r="D1274" s="25"/>
    </row>
    <row r="1275" spans="3:4">
      <c r="C1275" s="25"/>
      <c r="D1275" s="25"/>
    </row>
    <row r="1276" spans="3:4">
      <c r="C1276" s="25"/>
      <c r="D1276" s="25"/>
    </row>
    <row r="1277" spans="3:4">
      <c r="C1277" s="25"/>
      <c r="D1277" s="25"/>
    </row>
    <row r="1278" spans="3:4">
      <c r="C1278" s="25"/>
      <c r="D1278" s="25"/>
    </row>
    <row r="1279" spans="3:4">
      <c r="C1279" s="25"/>
      <c r="D1279" s="25"/>
    </row>
    <row r="1280" spans="3:4">
      <c r="C1280" s="25"/>
      <c r="D1280" s="25"/>
    </row>
    <row r="1281" spans="3:4">
      <c r="C1281" s="25"/>
      <c r="D1281" s="25"/>
    </row>
    <row r="1282" spans="3:4">
      <c r="C1282" s="25"/>
      <c r="D1282" s="25"/>
    </row>
    <row r="1283" spans="3:4">
      <c r="C1283" s="25"/>
      <c r="D1283" s="25"/>
    </row>
    <row r="1284" spans="3:4">
      <c r="C1284" s="25"/>
      <c r="D1284" s="25"/>
    </row>
    <row r="1285" spans="3:4">
      <c r="C1285" s="25"/>
      <c r="D1285" s="25"/>
    </row>
    <row r="1286" spans="3:4">
      <c r="C1286" s="25"/>
      <c r="D1286" s="25"/>
    </row>
    <row r="1287" spans="3:4">
      <c r="C1287" s="25"/>
      <c r="D1287" s="25"/>
    </row>
    <row r="1288" spans="3:4">
      <c r="C1288" s="25"/>
      <c r="D1288" s="25"/>
    </row>
    <row r="1289" spans="3:4">
      <c r="C1289" s="25"/>
      <c r="D1289" s="25"/>
    </row>
    <row r="1290" spans="3:4">
      <c r="C1290" s="25"/>
      <c r="D1290" s="25"/>
    </row>
    <row r="1291" spans="3:4">
      <c r="C1291" s="25"/>
      <c r="D1291" s="25"/>
    </row>
    <row r="1292" spans="3:4">
      <c r="C1292" s="25"/>
      <c r="D1292" s="25"/>
    </row>
    <row r="1293" spans="3:4">
      <c r="C1293" s="25"/>
      <c r="D1293" s="25"/>
    </row>
    <row r="1294" spans="3:4">
      <c r="C1294" s="25"/>
      <c r="D1294" s="25"/>
    </row>
    <row r="1295" spans="3:4">
      <c r="C1295" s="25"/>
      <c r="D1295" s="25"/>
    </row>
    <row r="1296" spans="3:4">
      <c r="C1296" s="25"/>
      <c r="D1296" s="25"/>
    </row>
    <row r="1297" spans="3:4">
      <c r="C1297" s="25"/>
      <c r="D1297" s="25"/>
    </row>
    <row r="1298" spans="3:4">
      <c r="C1298" s="25"/>
      <c r="D1298" s="25"/>
    </row>
    <row r="1299" spans="3:4">
      <c r="C1299" s="25"/>
      <c r="D1299" s="25"/>
    </row>
    <row r="1300" spans="3:4">
      <c r="C1300" s="25"/>
      <c r="D1300" s="25"/>
    </row>
    <row r="1301" spans="3:4">
      <c r="C1301" s="25"/>
      <c r="D1301" s="25"/>
    </row>
    <row r="1302" spans="3:4">
      <c r="C1302" s="25"/>
      <c r="D1302" s="25"/>
    </row>
    <row r="1303" spans="3:4">
      <c r="C1303" s="25"/>
      <c r="D1303" s="25"/>
    </row>
    <row r="1304" spans="3:4">
      <c r="C1304" s="25"/>
      <c r="D1304" s="25"/>
    </row>
    <row r="1305" spans="3:4">
      <c r="C1305" s="25"/>
      <c r="D1305" s="25"/>
    </row>
    <row r="1306" spans="3:4">
      <c r="C1306" s="25"/>
      <c r="D1306" s="25"/>
    </row>
    <row r="1307" spans="3:4">
      <c r="C1307" s="25"/>
      <c r="D1307" s="25"/>
    </row>
    <row r="1308" spans="3:4">
      <c r="C1308" s="25"/>
      <c r="D1308" s="25"/>
    </row>
    <row r="1309" spans="3:4">
      <c r="C1309" s="25"/>
      <c r="D1309" s="25"/>
    </row>
    <row r="1310" spans="3:4">
      <c r="C1310" s="25"/>
      <c r="D1310" s="25"/>
    </row>
    <row r="1311" spans="3:4">
      <c r="C1311" s="25"/>
      <c r="D1311" s="25"/>
    </row>
    <row r="1312" spans="3:4">
      <c r="C1312" s="25"/>
      <c r="D1312" s="25"/>
    </row>
    <row r="1313" spans="3:4">
      <c r="C1313" s="25"/>
      <c r="D1313" s="25"/>
    </row>
    <row r="1314" spans="3:4">
      <c r="C1314" s="25"/>
      <c r="D1314" s="25"/>
    </row>
    <row r="1315" spans="3:4">
      <c r="C1315" s="25"/>
      <c r="D1315" s="25"/>
    </row>
    <row r="1316" spans="3:4">
      <c r="C1316" s="25"/>
      <c r="D1316" s="25"/>
    </row>
    <row r="1317" spans="3:4">
      <c r="C1317" s="25"/>
      <c r="D1317" s="25"/>
    </row>
    <row r="1318" spans="3:4">
      <c r="C1318" s="25"/>
      <c r="D1318" s="25"/>
    </row>
    <row r="1319" spans="3:4">
      <c r="C1319" s="25"/>
      <c r="D1319" s="25"/>
    </row>
    <row r="1320" spans="3:4">
      <c r="C1320" s="25"/>
      <c r="D1320" s="25"/>
    </row>
    <row r="1321" spans="3:4">
      <c r="C1321" s="25"/>
      <c r="D1321" s="25"/>
    </row>
    <row r="1322" spans="3:4">
      <c r="C1322" s="25"/>
      <c r="D1322" s="25"/>
    </row>
    <row r="1323" spans="3:4">
      <c r="C1323" s="25"/>
      <c r="D1323" s="25"/>
    </row>
    <row r="1324" spans="3:4">
      <c r="C1324" s="25"/>
      <c r="D1324" s="25"/>
    </row>
    <row r="1325" spans="3:4">
      <c r="C1325" s="25"/>
      <c r="D1325" s="25"/>
    </row>
    <row r="1326" spans="3:4">
      <c r="C1326" s="25"/>
      <c r="D1326" s="25"/>
    </row>
    <row r="1327" spans="3:4">
      <c r="C1327" s="25"/>
      <c r="D1327" s="25"/>
    </row>
    <row r="1328" spans="3:4">
      <c r="C1328" s="25"/>
      <c r="D1328" s="25"/>
    </row>
    <row r="1329" spans="3:4">
      <c r="C1329" s="25"/>
      <c r="D1329" s="25"/>
    </row>
    <row r="1330" spans="3:4">
      <c r="C1330" s="25"/>
      <c r="D1330" s="25"/>
    </row>
    <row r="1331" spans="3:4">
      <c r="C1331" s="25"/>
      <c r="D1331" s="25"/>
    </row>
    <row r="1332" spans="3:4">
      <c r="C1332" s="25"/>
      <c r="D1332" s="25"/>
    </row>
    <row r="1333" spans="3:4">
      <c r="C1333" s="25"/>
      <c r="D1333" s="25"/>
    </row>
    <row r="1334" spans="3:4">
      <c r="C1334" s="25"/>
      <c r="D1334" s="25"/>
    </row>
    <row r="1335" spans="3:4">
      <c r="C1335" s="25"/>
      <c r="D1335" s="25"/>
    </row>
    <row r="1336" spans="3:4">
      <c r="C1336" s="25"/>
      <c r="D1336" s="25"/>
    </row>
    <row r="1337" spans="3:4">
      <c r="C1337" s="25"/>
      <c r="D1337" s="25"/>
    </row>
    <row r="1338" spans="3:4">
      <c r="C1338" s="25"/>
      <c r="D1338" s="25"/>
    </row>
    <row r="1339" spans="3:4">
      <c r="C1339" s="25"/>
      <c r="D1339" s="25"/>
    </row>
    <row r="1340" spans="3:4">
      <c r="C1340" s="25"/>
      <c r="D1340" s="25"/>
    </row>
    <row r="1341" spans="3:4">
      <c r="C1341" s="25"/>
      <c r="D1341" s="25"/>
    </row>
    <row r="1342" spans="3:4">
      <c r="C1342" s="25"/>
      <c r="D1342" s="25"/>
    </row>
    <row r="1343" spans="3:4">
      <c r="C1343" s="25"/>
      <c r="D1343" s="25"/>
    </row>
    <row r="1344" spans="3:4">
      <c r="C1344" s="25"/>
      <c r="D1344" s="25"/>
    </row>
    <row r="1345" spans="3:4">
      <c r="C1345" s="25"/>
      <c r="D1345" s="25"/>
    </row>
    <row r="1346" spans="3:4">
      <c r="C1346" s="25"/>
      <c r="D1346" s="25"/>
    </row>
    <row r="1347" spans="3:4">
      <c r="C1347" s="25"/>
      <c r="D1347" s="25"/>
    </row>
    <row r="1348" spans="3:4">
      <c r="C1348" s="25"/>
      <c r="D1348" s="25"/>
    </row>
    <row r="1349" spans="3:4">
      <c r="C1349" s="25"/>
      <c r="D1349" s="25"/>
    </row>
    <row r="1350" spans="3:4">
      <c r="C1350" s="25"/>
      <c r="D1350" s="25"/>
    </row>
    <row r="1351" spans="3:4">
      <c r="C1351" s="25"/>
      <c r="D1351" s="25"/>
    </row>
    <row r="1352" spans="3:4">
      <c r="C1352" s="25"/>
      <c r="D1352" s="25"/>
    </row>
    <row r="1353" spans="3:4">
      <c r="C1353" s="25"/>
      <c r="D1353" s="25"/>
    </row>
    <row r="1354" spans="3:4">
      <c r="C1354" s="25"/>
      <c r="D1354" s="25"/>
    </row>
    <row r="1355" spans="3:4">
      <c r="C1355" s="25"/>
      <c r="D1355" s="25"/>
    </row>
    <row r="1356" spans="3:4">
      <c r="C1356" s="25"/>
      <c r="D1356" s="25"/>
    </row>
    <row r="1357" spans="3:4">
      <c r="C1357" s="25"/>
      <c r="D1357" s="25"/>
    </row>
    <row r="1358" spans="3:4">
      <c r="C1358" s="25"/>
      <c r="D1358" s="25"/>
    </row>
    <row r="1359" spans="3:4">
      <c r="C1359" s="25"/>
      <c r="D1359" s="25"/>
    </row>
    <row r="1360" spans="3:4">
      <c r="C1360" s="25"/>
      <c r="D1360" s="25"/>
    </row>
    <row r="1361" spans="3:4">
      <c r="C1361" s="25"/>
      <c r="D1361" s="25"/>
    </row>
    <row r="1362" spans="3:4">
      <c r="C1362" s="25"/>
      <c r="D1362" s="25"/>
    </row>
    <row r="1363" spans="3:4">
      <c r="C1363" s="25"/>
      <c r="D1363" s="25"/>
    </row>
    <row r="1364" spans="3:4">
      <c r="C1364" s="25"/>
      <c r="D1364" s="25"/>
    </row>
    <row r="1365" spans="3:4">
      <c r="C1365" s="25"/>
      <c r="D1365" s="25"/>
    </row>
    <row r="1366" spans="3:4">
      <c r="C1366" s="25"/>
      <c r="D1366" s="25"/>
    </row>
    <row r="1367" spans="3:4">
      <c r="C1367" s="25"/>
      <c r="D1367" s="25"/>
    </row>
    <row r="1368" spans="3:4">
      <c r="C1368" s="25"/>
      <c r="D1368" s="25"/>
    </row>
    <row r="1369" spans="3:4">
      <c r="C1369" s="25"/>
      <c r="D1369" s="25"/>
    </row>
    <row r="1370" spans="3:4">
      <c r="C1370" s="25"/>
      <c r="D1370" s="25"/>
    </row>
    <row r="1371" spans="3:4">
      <c r="C1371" s="25"/>
      <c r="D1371" s="25"/>
    </row>
    <row r="1372" spans="3:4">
      <c r="C1372" s="25"/>
      <c r="D1372" s="25"/>
    </row>
    <row r="1373" spans="3:4">
      <c r="C1373" s="25"/>
      <c r="D1373" s="25"/>
    </row>
    <row r="1374" spans="3:4">
      <c r="C1374" s="25"/>
      <c r="D1374" s="25"/>
    </row>
    <row r="1375" spans="3:4">
      <c r="C1375" s="25"/>
      <c r="D1375" s="25"/>
    </row>
    <row r="1376" spans="3:4">
      <c r="C1376" s="25"/>
      <c r="D1376" s="25"/>
    </row>
    <row r="1377" spans="3:4">
      <c r="C1377" s="25"/>
      <c r="D1377" s="25"/>
    </row>
    <row r="1378" spans="3:4">
      <c r="C1378" s="25"/>
      <c r="D1378" s="25"/>
    </row>
    <row r="1379" spans="3:4">
      <c r="C1379" s="25"/>
      <c r="D1379" s="25"/>
    </row>
    <row r="1380" spans="3:4">
      <c r="C1380" s="25"/>
      <c r="D1380" s="25"/>
    </row>
    <row r="1381" spans="3:4">
      <c r="C1381" s="25"/>
      <c r="D1381" s="25"/>
    </row>
    <row r="1382" spans="3:4">
      <c r="C1382" s="25"/>
      <c r="D1382" s="25"/>
    </row>
    <row r="1383" spans="3:4">
      <c r="C1383" s="25"/>
      <c r="D1383" s="25"/>
    </row>
    <row r="1384" spans="3:4">
      <c r="C1384" s="25"/>
      <c r="D1384" s="25"/>
    </row>
    <row r="1385" spans="3:4">
      <c r="C1385" s="25"/>
      <c r="D1385" s="25"/>
    </row>
    <row r="1386" spans="3:4">
      <c r="C1386" s="25"/>
      <c r="D1386" s="25"/>
    </row>
    <row r="1387" spans="3:4">
      <c r="C1387" s="25"/>
      <c r="D1387" s="25"/>
    </row>
    <row r="1388" spans="3:4">
      <c r="C1388" s="25"/>
      <c r="D1388" s="25"/>
    </row>
    <row r="1389" spans="3:4">
      <c r="C1389" s="25"/>
      <c r="D1389" s="25"/>
    </row>
    <row r="1390" spans="3:4">
      <c r="C1390" s="25"/>
      <c r="D1390" s="25"/>
    </row>
    <row r="1391" spans="3:4">
      <c r="C1391" s="25"/>
      <c r="D1391" s="25"/>
    </row>
    <row r="1392" spans="3:4">
      <c r="C1392" s="25"/>
      <c r="D1392" s="25"/>
    </row>
    <row r="1393" spans="3:4">
      <c r="C1393" s="25"/>
      <c r="D1393" s="25"/>
    </row>
    <row r="1394" spans="3:4">
      <c r="C1394" s="25"/>
      <c r="D1394" s="25"/>
    </row>
    <row r="1395" spans="3:4">
      <c r="C1395" s="25"/>
      <c r="D1395" s="25"/>
    </row>
    <row r="1396" spans="3:4">
      <c r="C1396" s="25"/>
      <c r="D1396" s="25"/>
    </row>
    <row r="1397" spans="3:4">
      <c r="C1397" s="25"/>
      <c r="D1397" s="25"/>
    </row>
    <row r="1398" spans="3:4">
      <c r="C1398" s="25"/>
      <c r="D1398" s="25"/>
    </row>
    <row r="1399" spans="3:4">
      <c r="C1399" s="25"/>
      <c r="D1399" s="25"/>
    </row>
    <row r="1400" spans="3:4">
      <c r="C1400" s="25"/>
      <c r="D1400" s="25"/>
    </row>
    <row r="1401" spans="3:4">
      <c r="C1401" s="25"/>
      <c r="D1401" s="25"/>
    </row>
    <row r="1402" spans="3:4">
      <c r="C1402" s="25"/>
      <c r="D1402" s="25"/>
    </row>
    <row r="1403" spans="3:4">
      <c r="C1403" s="25"/>
      <c r="D1403" s="25"/>
    </row>
    <row r="1404" spans="3:4">
      <c r="C1404" s="25"/>
      <c r="D1404" s="25"/>
    </row>
    <row r="1405" spans="3:4">
      <c r="C1405" s="25"/>
      <c r="D1405" s="25"/>
    </row>
    <row r="1406" spans="3:4">
      <c r="C1406" s="25"/>
      <c r="D1406" s="25"/>
    </row>
    <row r="1407" spans="3:4">
      <c r="C1407" s="25"/>
      <c r="D1407" s="25"/>
    </row>
    <row r="1408" spans="3:4">
      <c r="C1408" s="25"/>
      <c r="D1408" s="25"/>
    </row>
    <row r="1409" spans="3:4">
      <c r="C1409" s="25"/>
      <c r="D1409" s="25"/>
    </row>
    <row r="1410" spans="3:4">
      <c r="C1410" s="25"/>
      <c r="D1410" s="25"/>
    </row>
    <row r="1411" spans="3:4">
      <c r="C1411" s="25"/>
      <c r="D1411" s="25"/>
    </row>
    <row r="1412" spans="3:4">
      <c r="C1412" s="25"/>
      <c r="D1412" s="25"/>
    </row>
    <row r="1413" spans="3:4">
      <c r="C1413" s="25"/>
      <c r="D1413" s="25"/>
    </row>
    <row r="1414" spans="3:4">
      <c r="C1414" s="25"/>
      <c r="D1414" s="25"/>
    </row>
    <row r="1415" spans="3:4">
      <c r="C1415" s="25"/>
      <c r="D1415" s="25"/>
    </row>
    <row r="1416" spans="3:4">
      <c r="C1416" s="25"/>
      <c r="D1416" s="25"/>
    </row>
    <row r="1417" spans="3:4">
      <c r="C1417" s="25"/>
      <c r="D1417" s="25"/>
    </row>
    <row r="1418" spans="3:4">
      <c r="C1418" s="25"/>
      <c r="D1418" s="25"/>
    </row>
    <row r="1419" spans="3:4">
      <c r="C1419" s="25"/>
      <c r="D1419" s="25"/>
    </row>
    <row r="1420" spans="3:4">
      <c r="C1420" s="25"/>
      <c r="D1420" s="25"/>
    </row>
    <row r="1421" spans="3:4">
      <c r="C1421" s="25"/>
      <c r="D1421" s="25"/>
    </row>
    <row r="1422" spans="3:4">
      <c r="C1422" s="25"/>
      <c r="D1422" s="25"/>
    </row>
    <row r="1423" spans="3:4">
      <c r="C1423" s="25"/>
      <c r="D1423" s="25"/>
    </row>
    <row r="1424" spans="3:4">
      <c r="C1424" s="25"/>
      <c r="D1424" s="25"/>
    </row>
    <row r="1425" spans="3:4">
      <c r="C1425" s="25"/>
      <c r="D1425" s="25"/>
    </row>
    <row r="1426" spans="3:4">
      <c r="C1426" s="25"/>
      <c r="D1426" s="25"/>
    </row>
    <row r="1427" spans="3:4">
      <c r="C1427" s="25"/>
      <c r="D1427" s="25"/>
    </row>
    <row r="1428" spans="3:4">
      <c r="C1428" s="25"/>
      <c r="D1428" s="25"/>
    </row>
    <row r="1429" spans="3:4">
      <c r="C1429" s="25"/>
      <c r="D1429" s="25"/>
    </row>
    <row r="1430" spans="3:4">
      <c r="C1430" s="25"/>
      <c r="D1430" s="25"/>
    </row>
    <row r="1431" spans="3:4">
      <c r="C1431" s="25"/>
      <c r="D1431" s="25"/>
    </row>
    <row r="1432" spans="3:4">
      <c r="C1432" s="25"/>
      <c r="D1432" s="25"/>
    </row>
    <row r="1433" spans="3:4">
      <c r="C1433" s="25"/>
      <c r="D1433" s="25"/>
    </row>
    <row r="1434" spans="3:4">
      <c r="C1434" s="25"/>
      <c r="D1434" s="25"/>
    </row>
    <row r="1435" spans="3:4">
      <c r="C1435" s="25"/>
      <c r="D1435" s="25"/>
    </row>
    <row r="1436" spans="3:4">
      <c r="C1436" s="25"/>
      <c r="D1436" s="25"/>
    </row>
    <row r="1437" spans="3:4">
      <c r="C1437" s="25"/>
      <c r="D1437" s="25"/>
    </row>
    <row r="1438" spans="3:4">
      <c r="C1438" s="25"/>
      <c r="D1438" s="25"/>
    </row>
    <row r="1439" spans="3:4">
      <c r="C1439" s="25"/>
      <c r="D1439" s="25"/>
    </row>
    <row r="1440" spans="3:4">
      <c r="C1440" s="25"/>
      <c r="D1440" s="25"/>
    </row>
    <row r="1441" spans="3:4">
      <c r="C1441" s="25"/>
      <c r="D1441" s="25"/>
    </row>
    <row r="1442" spans="3:4">
      <c r="C1442" s="25"/>
      <c r="D1442" s="25"/>
    </row>
    <row r="1443" spans="3:4">
      <c r="C1443" s="25"/>
      <c r="D1443" s="25"/>
    </row>
    <row r="1444" spans="3:4">
      <c r="C1444" s="25"/>
      <c r="D1444" s="25"/>
    </row>
    <row r="1445" spans="3:4">
      <c r="C1445" s="25"/>
      <c r="D1445" s="25"/>
    </row>
    <row r="1446" spans="3:4">
      <c r="C1446" s="25"/>
      <c r="D1446" s="25"/>
    </row>
    <row r="1447" spans="3:4">
      <c r="C1447" s="25"/>
      <c r="D1447" s="25"/>
    </row>
    <row r="1448" spans="3:4">
      <c r="C1448" s="25"/>
      <c r="D1448" s="25"/>
    </row>
    <row r="1449" spans="3:4">
      <c r="C1449" s="25"/>
      <c r="D1449" s="25"/>
    </row>
    <row r="1450" spans="3:4">
      <c r="C1450" s="25"/>
      <c r="D1450" s="25"/>
    </row>
    <row r="1451" spans="3:4">
      <c r="C1451" s="25"/>
      <c r="D1451" s="25"/>
    </row>
    <row r="1452" spans="3:4">
      <c r="C1452" s="25"/>
      <c r="D1452" s="25"/>
    </row>
    <row r="1453" spans="3:4">
      <c r="C1453" s="25"/>
      <c r="D1453" s="25"/>
    </row>
    <row r="1454" spans="3:4">
      <c r="C1454" s="25"/>
      <c r="D1454" s="25"/>
    </row>
    <row r="1455" spans="3:4">
      <c r="C1455" s="25"/>
      <c r="D1455" s="25"/>
    </row>
    <row r="1456" spans="3:4">
      <c r="C1456" s="25"/>
      <c r="D1456" s="25"/>
    </row>
    <row r="1457" spans="3:4">
      <c r="C1457" s="25"/>
      <c r="D1457" s="25"/>
    </row>
    <row r="1458" spans="3:4">
      <c r="C1458" s="25"/>
      <c r="D1458" s="25"/>
    </row>
    <row r="1459" spans="3:4">
      <c r="C1459" s="25"/>
      <c r="D1459" s="25"/>
    </row>
    <row r="1460" spans="3:4">
      <c r="C1460" s="25"/>
      <c r="D1460" s="25"/>
    </row>
    <row r="1461" spans="3:4">
      <c r="C1461" s="25"/>
      <c r="D1461" s="25"/>
    </row>
    <row r="1462" spans="3:4">
      <c r="C1462" s="25"/>
      <c r="D1462" s="25"/>
    </row>
    <row r="1463" spans="3:4">
      <c r="C1463" s="25"/>
      <c r="D1463" s="25"/>
    </row>
    <row r="1464" spans="3:4">
      <c r="C1464" s="25"/>
      <c r="D1464" s="25"/>
    </row>
    <row r="1465" spans="3:4">
      <c r="C1465" s="25"/>
      <c r="D1465" s="25"/>
    </row>
    <row r="1466" spans="3:4">
      <c r="C1466" s="25"/>
      <c r="D1466" s="25"/>
    </row>
    <row r="1467" spans="3:4">
      <c r="C1467" s="25"/>
      <c r="D1467" s="25"/>
    </row>
    <row r="1468" spans="3:4">
      <c r="C1468" s="25"/>
      <c r="D1468" s="25"/>
    </row>
    <row r="1469" spans="3:4">
      <c r="C1469" s="25"/>
      <c r="D1469" s="25"/>
    </row>
    <row r="1470" spans="3:4">
      <c r="C1470" s="25"/>
      <c r="D1470" s="25"/>
    </row>
    <row r="1471" spans="3:4">
      <c r="C1471" s="25"/>
      <c r="D1471" s="25"/>
    </row>
    <row r="1472" spans="3:4">
      <c r="C1472" s="25"/>
      <c r="D1472" s="25"/>
    </row>
    <row r="1473" spans="3:4">
      <c r="C1473" s="25"/>
      <c r="D1473" s="25"/>
    </row>
    <row r="1474" spans="3:4">
      <c r="C1474" s="25"/>
      <c r="D1474" s="25"/>
    </row>
    <row r="1475" spans="3:4">
      <c r="C1475" s="25"/>
      <c r="D1475" s="25"/>
    </row>
    <row r="1476" spans="3:4">
      <c r="C1476" s="25"/>
      <c r="D1476" s="25"/>
    </row>
    <row r="1477" spans="3:4">
      <c r="C1477" s="25"/>
      <c r="D1477" s="25"/>
    </row>
    <row r="1478" spans="3:4">
      <c r="C1478" s="25"/>
      <c r="D1478" s="25"/>
    </row>
    <row r="1479" spans="3:4">
      <c r="C1479" s="25"/>
      <c r="D1479" s="25"/>
    </row>
    <row r="1480" spans="3:4">
      <c r="C1480" s="25"/>
      <c r="D1480" s="25"/>
    </row>
    <row r="1481" spans="3:4">
      <c r="C1481" s="25"/>
      <c r="D1481" s="25"/>
    </row>
    <row r="1482" spans="3:4">
      <c r="C1482" s="25"/>
      <c r="D1482" s="25"/>
    </row>
    <row r="1483" spans="3:4">
      <c r="C1483" s="25"/>
      <c r="D1483" s="25"/>
    </row>
    <row r="1484" spans="3:4">
      <c r="C1484" s="25"/>
      <c r="D1484" s="25"/>
    </row>
    <row r="1485" spans="3:4">
      <c r="C1485" s="25"/>
      <c r="D1485" s="25"/>
    </row>
    <row r="1486" spans="3:4">
      <c r="C1486" s="25"/>
      <c r="D1486" s="25"/>
    </row>
    <row r="1487" spans="3:4">
      <c r="C1487" s="25"/>
      <c r="D1487" s="25"/>
    </row>
    <row r="1488" spans="3:4">
      <c r="C1488" s="25"/>
      <c r="D1488" s="25"/>
    </row>
    <row r="1489" spans="3:4">
      <c r="C1489" s="25"/>
      <c r="D1489" s="25"/>
    </row>
    <row r="1490" spans="3:4">
      <c r="C1490" s="25"/>
      <c r="D1490" s="25"/>
    </row>
    <row r="1491" spans="3:4">
      <c r="C1491" s="25"/>
      <c r="D1491" s="25"/>
    </row>
    <row r="1492" spans="3:4">
      <c r="C1492" s="25"/>
      <c r="D1492" s="25"/>
    </row>
    <row r="1493" spans="3:4">
      <c r="C1493" s="25"/>
      <c r="D1493" s="25"/>
    </row>
    <row r="1494" spans="3:4">
      <c r="C1494" s="25"/>
      <c r="D1494" s="25"/>
    </row>
    <row r="1495" spans="3:4">
      <c r="C1495" s="25"/>
      <c r="D1495" s="25"/>
    </row>
    <row r="1496" spans="3:4">
      <c r="C1496" s="25"/>
      <c r="D1496" s="25"/>
    </row>
    <row r="1497" spans="3:4">
      <c r="C1497" s="25"/>
      <c r="D1497" s="25"/>
    </row>
    <row r="1498" spans="3:4">
      <c r="C1498" s="25"/>
      <c r="D1498" s="25"/>
    </row>
    <row r="1499" spans="3:4">
      <c r="C1499" s="25"/>
      <c r="D1499" s="25"/>
    </row>
    <row r="1500" spans="3:4">
      <c r="C1500" s="25"/>
      <c r="D1500" s="25"/>
    </row>
    <row r="1501" spans="3:4">
      <c r="C1501" s="25"/>
      <c r="D1501" s="25"/>
    </row>
    <row r="1502" spans="3:4">
      <c r="C1502" s="25"/>
      <c r="D1502" s="25"/>
    </row>
    <row r="1503" spans="3:4">
      <c r="C1503" s="25"/>
      <c r="D1503" s="25"/>
    </row>
    <row r="1504" spans="3:4">
      <c r="C1504" s="25"/>
      <c r="D1504" s="25"/>
    </row>
    <row r="1505" spans="3:4">
      <c r="C1505" s="25"/>
      <c r="D1505" s="25"/>
    </row>
    <row r="1506" spans="3:4">
      <c r="C1506" s="25"/>
      <c r="D1506" s="25"/>
    </row>
    <row r="1507" spans="3:4">
      <c r="C1507" s="25"/>
      <c r="D1507" s="25"/>
    </row>
    <row r="1508" spans="3:4">
      <c r="C1508" s="25"/>
      <c r="D1508" s="25"/>
    </row>
    <row r="1509" spans="3:4">
      <c r="C1509" s="25"/>
      <c r="D1509" s="25"/>
    </row>
    <row r="1510" spans="3:4">
      <c r="C1510" s="25"/>
      <c r="D1510" s="25"/>
    </row>
    <row r="1511" spans="3:4">
      <c r="C1511" s="25"/>
      <c r="D1511" s="25"/>
    </row>
    <row r="1512" spans="3:4">
      <c r="C1512" s="25"/>
      <c r="D1512" s="25"/>
    </row>
    <row r="1513" spans="3:4">
      <c r="C1513" s="25"/>
      <c r="D1513" s="25"/>
    </row>
    <row r="1514" spans="3:4">
      <c r="C1514" s="25"/>
      <c r="D1514" s="25"/>
    </row>
    <row r="1515" spans="3:4">
      <c r="C1515" s="25"/>
      <c r="D1515" s="25"/>
    </row>
    <row r="1516" spans="3:4">
      <c r="C1516" s="25"/>
      <c r="D1516" s="25"/>
    </row>
    <row r="1517" spans="3:4">
      <c r="C1517" s="25"/>
      <c r="D1517" s="25"/>
    </row>
    <row r="1518" spans="3:4">
      <c r="C1518" s="25"/>
      <c r="D1518" s="25"/>
    </row>
    <row r="1519" spans="3:4">
      <c r="C1519" s="25"/>
      <c r="D1519" s="25"/>
    </row>
    <row r="1520" spans="3:4">
      <c r="C1520" s="25"/>
      <c r="D1520" s="25"/>
    </row>
    <row r="1521" spans="3:4">
      <c r="C1521" s="25"/>
      <c r="D1521" s="25"/>
    </row>
    <row r="1522" spans="3:4">
      <c r="C1522" s="25"/>
      <c r="D1522" s="25"/>
    </row>
    <row r="1523" spans="3:4">
      <c r="C1523" s="25"/>
      <c r="D1523" s="25"/>
    </row>
    <row r="1524" spans="3:4">
      <c r="C1524" s="25"/>
      <c r="D1524" s="25"/>
    </row>
    <row r="1525" spans="3:4">
      <c r="C1525" s="25"/>
      <c r="D1525" s="25"/>
    </row>
    <row r="1526" spans="3:4">
      <c r="C1526" s="25"/>
      <c r="D1526" s="25"/>
    </row>
    <row r="1527" spans="3:4">
      <c r="C1527" s="25"/>
      <c r="D1527" s="25"/>
    </row>
    <row r="1528" spans="3:4">
      <c r="C1528" s="25"/>
      <c r="D1528" s="25"/>
    </row>
    <row r="1529" spans="3:4">
      <c r="C1529" s="25"/>
      <c r="D1529" s="25"/>
    </row>
    <row r="1530" spans="3:4">
      <c r="C1530" s="25"/>
      <c r="D1530" s="25"/>
    </row>
    <row r="1531" spans="3:4">
      <c r="C1531" s="25"/>
      <c r="D1531" s="25"/>
    </row>
    <row r="1532" spans="3:4">
      <c r="C1532" s="25"/>
      <c r="D1532" s="25"/>
    </row>
    <row r="1533" spans="3:4">
      <c r="C1533" s="25"/>
      <c r="D1533" s="25"/>
    </row>
    <row r="1534" spans="3:4">
      <c r="C1534" s="25"/>
      <c r="D1534" s="25"/>
    </row>
    <row r="1535" spans="3:4">
      <c r="C1535" s="25"/>
      <c r="D1535" s="25"/>
    </row>
    <row r="1536" spans="3:4">
      <c r="C1536" s="25"/>
      <c r="D1536" s="25"/>
    </row>
    <row r="1537" spans="3:4">
      <c r="C1537" s="25"/>
      <c r="D1537" s="25"/>
    </row>
    <row r="1538" spans="3:4">
      <c r="C1538" s="25"/>
      <c r="D1538" s="25"/>
    </row>
    <row r="1539" spans="3:4">
      <c r="C1539" s="25"/>
      <c r="D1539" s="25"/>
    </row>
    <row r="1540" spans="3:4">
      <c r="C1540" s="25"/>
      <c r="D1540" s="25"/>
    </row>
    <row r="1541" spans="3:4">
      <c r="C1541" s="25"/>
      <c r="D1541" s="25"/>
    </row>
    <row r="1542" spans="3:4">
      <c r="C1542" s="25"/>
      <c r="D1542" s="25"/>
    </row>
    <row r="1543" spans="3:4">
      <c r="C1543" s="25"/>
      <c r="D1543" s="25"/>
    </row>
    <row r="1544" spans="3:4">
      <c r="C1544" s="25"/>
      <c r="D1544" s="25"/>
    </row>
    <row r="1545" spans="3:4">
      <c r="C1545" s="25"/>
      <c r="D1545" s="25"/>
    </row>
    <row r="1546" spans="3:4">
      <c r="C1546" s="25"/>
      <c r="D1546" s="25"/>
    </row>
    <row r="1547" spans="3:4">
      <c r="C1547" s="25"/>
      <c r="D1547" s="25"/>
    </row>
    <row r="1548" spans="3:4">
      <c r="C1548" s="25"/>
      <c r="D1548" s="25"/>
    </row>
    <row r="1549" spans="3:4">
      <c r="C1549" s="25"/>
      <c r="D1549" s="25"/>
    </row>
    <row r="1550" spans="3:4">
      <c r="C1550" s="25"/>
      <c r="D1550" s="25"/>
    </row>
    <row r="1551" spans="3:4">
      <c r="C1551" s="25"/>
      <c r="D1551" s="25"/>
    </row>
    <row r="1552" spans="3:4">
      <c r="C1552" s="25"/>
      <c r="D1552" s="25"/>
    </row>
    <row r="1553" spans="3:4">
      <c r="C1553" s="25"/>
      <c r="D1553" s="25"/>
    </row>
    <row r="1554" spans="3:4">
      <c r="C1554" s="25"/>
      <c r="D1554" s="25"/>
    </row>
    <row r="1555" spans="3:4">
      <c r="C1555" s="25"/>
      <c r="D1555" s="25"/>
    </row>
    <row r="1556" spans="3:4">
      <c r="C1556" s="25"/>
      <c r="D1556" s="25"/>
    </row>
    <row r="1557" spans="3:4">
      <c r="C1557" s="25"/>
      <c r="D1557" s="25"/>
    </row>
    <row r="1558" spans="3:4">
      <c r="C1558" s="25"/>
      <c r="D1558" s="25"/>
    </row>
    <row r="1559" spans="3:4">
      <c r="C1559" s="25"/>
      <c r="D1559" s="25"/>
    </row>
    <row r="1560" spans="3:4">
      <c r="C1560" s="25"/>
      <c r="D1560" s="25"/>
    </row>
    <row r="1561" spans="3:4">
      <c r="C1561" s="25"/>
      <c r="D1561" s="25"/>
    </row>
    <row r="1562" spans="3:4">
      <c r="C1562" s="25"/>
      <c r="D1562" s="25"/>
    </row>
    <row r="1563" spans="3:4">
      <c r="C1563" s="25"/>
      <c r="D1563" s="25"/>
    </row>
    <row r="1564" spans="3:4">
      <c r="C1564" s="25"/>
      <c r="D1564" s="25"/>
    </row>
    <row r="1565" spans="3:4">
      <c r="C1565" s="25"/>
      <c r="D1565" s="25"/>
    </row>
    <row r="1566" spans="3:4">
      <c r="C1566" s="25"/>
      <c r="D1566" s="25"/>
    </row>
    <row r="1567" spans="3:4">
      <c r="C1567" s="25"/>
      <c r="D1567" s="25"/>
    </row>
    <row r="1568" spans="3:4">
      <c r="C1568" s="25"/>
      <c r="D1568" s="25"/>
    </row>
    <row r="1569" spans="3:4">
      <c r="C1569" s="25"/>
      <c r="D1569" s="25"/>
    </row>
    <row r="1570" spans="3:4">
      <c r="C1570" s="25"/>
      <c r="D1570" s="25"/>
    </row>
    <row r="1571" spans="3:4">
      <c r="C1571" s="25"/>
      <c r="D1571" s="25"/>
    </row>
    <row r="1572" spans="3:4">
      <c r="C1572" s="25"/>
      <c r="D1572" s="25"/>
    </row>
    <row r="1573" spans="3:4">
      <c r="C1573" s="25"/>
      <c r="D1573" s="25"/>
    </row>
    <row r="1574" spans="3:4">
      <c r="C1574" s="25"/>
      <c r="D1574" s="25"/>
    </row>
    <row r="1575" spans="3:4">
      <c r="C1575" s="25"/>
      <c r="D1575" s="25"/>
    </row>
    <row r="1576" spans="3:4">
      <c r="C1576" s="25"/>
      <c r="D1576" s="25"/>
    </row>
    <row r="1577" spans="3:4">
      <c r="C1577" s="25"/>
      <c r="D1577" s="25"/>
    </row>
    <row r="1578" spans="3:4">
      <c r="C1578" s="25"/>
      <c r="D1578" s="25"/>
    </row>
    <row r="1579" spans="3:4">
      <c r="C1579" s="25"/>
      <c r="D1579" s="25"/>
    </row>
    <row r="1580" spans="3:4">
      <c r="C1580" s="25"/>
      <c r="D1580" s="25"/>
    </row>
    <row r="1581" spans="3:4">
      <c r="C1581" s="25"/>
      <c r="D1581" s="25"/>
    </row>
    <row r="1582" spans="3:4">
      <c r="C1582" s="25"/>
      <c r="D1582" s="25"/>
    </row>
    <row r="1583" spans="3:4">
      <c r="C1583" s="25"/>
      <c r="D1583" s="25"/>
    </row>
    <row r="1584" spans="3:4">
      <c r="C1584" s="25"/>
      <c r="D1584" s="25"/>
    </row>
    <row r="1585" spans="3:4">
      <c r="C1585" s="25"/>
      <c r="D1585" s="25"/>
    </row>
    <row r="1586" spans="3:4">
      <c r="C1586" s="25"/>
      <c r="D1586" s="25"/>
    </row>
    <row r="1587" spans="3:4">
      <c r="C1587" s="25"/>
      <c r="D1587" s="25"/>
    </row>
    <row r="1588" spans="3:4">
      <c r="C1588" s="25"/>
      <c r="D1588" s="25"/>
    </row>
    <row r="1589" spans="3:4">
      <c r="C1589" s="25"/>
      <c r="D1589" s="25"/>
    </row>
    <row r="1590" spans="3:4">
      <c r="C1590" s="25"/>
      <c r="D1590" s="25"/>
    </row>
    <row r="1591" spans="3:4">
      <c r="C1591" s="25"/>
      <c r="D1591" s="25"/>
    </row>
    <row r="1592" spans="3:4">
      <c r="C1592" s="25"/>
      <c r="D1592" s="25"/>
    </row>
    <row r="1593" spans="3:4">
      <c r="C1593" s="25"/>
      <c r="D1593" s="25"/>
    </row>
    <row r="1594" spans="3:4">
      <c r="C1594" s="25"/>
      <c r="D1594" s="25"/>
    </row>
    <row r="1595" spans="3:4">
      <c r="C1595" s="25"/>
      <c r="D1595" s="25"/>
    </row>
    <row r="1596" spans="3:4">
      <c r="C1596" s="25"/>
      <c r="D1596" s="25"/>
    </row>
    <row r="1597" spans="3:4">
      <c r="C1597" s="25"/>
      <c r="D1597" s="25"/>
    </row>
    <row r="1598" spans="3:4">
      <c r="C1598" s="25"/>
      <c r="D1598" s="25"/>
    </row>
    <row r="1599" spans="3:4">
      <c r="C1599" s="25"/>
      <c r="D1599" s="25"/>
    </row>
    <row r="1600" spans="3:4">
      <c r="C1600" s="25"/>
      <c r="D1600" s="25"/>
    </row>
    <row r="1601" spans="3:4">
      <c r="C1601" s="25"/>
      <c r="D1601" s="25"/>
    </row>
    <row r="1602" spans="3:4">
      <c r="C1602" s="25"/>
      <c r="D1602" s="25"/>
    </row>
    <row r="1603" spans="3:4">
      <c r="C1603" s="25"/>
      <c r="D1603" s="25"/>
    </row>
    <row r="1604" spans="3:4">
      <c r="C1604" s="25"/>
      <c r="D1604" s="25"/>
    </row>
    <row r="1605" spans="3:4">
      <c r="C1605" s="25"/>
      <c r="D1605" s="25"/>
    </row>
    <row r="1606" spans="3:4">
      <c r="C1606" s="25"/>
      <c r="D1606" s="25"/>
    </row>
    <row r="1607" spans="3:4">
      <c r="C1607" s="25"/>
      <c r="D1607" s="25"/>
    </row>
    <row r="1608" spans="3:4">
      <c r="C1608" s="25"/>
      <c r="D1608" s="25"/>
    </row>
    <row r="1609" spans="3:4">
      <c r="C1609" s="25"/>
      <c r="D1609" s="25"/>
    </row>
    <row r="1610" spans="3:4">
      <c r="C1610" s="25"/>
      <c r="D1610" s="25"/>
    </row>
    <row r="1611" spans="3:4">
      <c r="C1611" s="25"/>
      <c r="D1611" s="25"/>
    </row>
    <row r="1612" spans="3:4">
      <c r="C1612" s="25"/>
      <c r="D1612" s="25"/>
    </row>
    <row r="1613" spans="3:4">
      <c r="C1613" s="25"/>
      <c r="D1613" s="25"/>
    </row>
    <row r="1614" spans="3:4">
      <c r="C1614" s="25"/>
      <c r="D1614" s="25"/>
    </row>
    <row r="1615" spans="3:4">
      <c r="C1615" s="25"/>
      <c r="D1615" s="25"/>
    </row>
    <row r="1616" spans="3:4">
      <c r="C1616" s="25"/>
      <c r="D1616" s="25"/>
    </row>
    <row r="1617" spans="3:4">
      <c r="C1617" s="25"/>
      <c r="D1617" s="25"/>
    </row>
    <row r="1618" spans="3:4">
      <c r="C1618" s="25"/>
      <c r="D1618" s="25"/>
    </row>
    <row r="1619" spans="3:4">
      <c r="C1619" s="25"/>
      <c r="D1619" s="25"/>
    </row>
    <row r="1620" spans="3:4">
      <c r="C1620" s="25"/>
      <c r="D1620" s="25"/>
    </row>
    <row r="1621" spans="3:4">
      <c r="C1621" s="25"/>
      <c r="D1621" s="25"/>
    </row>
    <row r="1622" spans="3:4">
      <c r="C1622" s="25"/>
      <c r="D1622" s="25"/>
    </row>
    <row r="1623" spans="3:4">
      <c r="C1623" s="25"/>
      <c r="D1623" s="25"/>
    </row>
    <row r="1624" spans="3:4">
      <c r="C1624" s="25"/>
      <c r="D1624" s="25"/>
    </row>
    <row r="1625" spans="3:4">
      <c r="C1625" s="25"/>
      <c r="D1625" s="25"/>
    </row>
    <row r="1626" spans="3:4">
      <c r="C1626" s="25"/>
      <c r="D1626" s="25"/>
    </row>
    <row r="1627" spans="3:4">
      <c r="C1627" s="25"/>
      <c r="D1627" s="25"/>
    </row>
    <row r="1628" spans="3:4">
      <c r="C1628" s="25"/>
      <c r="D1628" s="25"/>
    </row>
    <row r="1629" spans="3:4">
      <c r="C1629" s="25"/>
      <c r="D1629" s="25"/>
    </row>
    <row r="1630" spans="3:4">
      <c r="C1630" s="25"/>
      <c r="D1630" s="25"/>
    </row>
    <row r="1631" spans="3:4">
      <c r="C1631" s="25"/>
      <c r="D1631" s="25"/>
    </row>
    <row r="1632" spans="3:4">
      <c r="C1632" s="25"/>
      <c r="D1632" s="25"/>
    </row>
    <row r="1633" spans="3:4">
      <c r="C1633" s="25"/>
      <c r="D1633" s="25"/>
    </row>
    <row r="1634" spans="3:4">
      <c r="C1634" s="25"/>
      <c r="D1634" s="25"/>
    </row>
    <row r="1635" spans="3:4">
      <c r="C1635" s="25"/>
      <c r="D1635" s="25"/>
    </row>
    <row r="1636" spans="3:4">
      <c r="C1636" s="25"/>
      <c r="D1636" s="25"/>
    </row>
    <row r="1637" spans="3:4">
      <c r="C1637" s="25"/>
      <c r="D1637" s="25"/>
    </row>
    <row r="1638" spans="3:4">
      <c r="C1638" s="25"/>
      <c r="D1638" s="25"/>
    </row>
    <row r="1639" spans="3:4">
      <c r="C1639" s="25"/>
      <c r="D1639" s="25"/>
    </row>
    <row r="1640" spans="3:4">
      <c r="C1640" s="25"/>
      <c r="D1640" s="25"/>
    </row>
    <row r="1641" spans="3:4">
      <c r="C1641" s="25"/>
      <c r="D1641" s="25"/>
    </row>
    <row r="1642" spans="3:4">
      <c r="C1642" s="25"/>
      <c r="D1642" s="25"/>
    </row>
    <row r="1643" spans="3:4">
      <c r="C1643" s="25"/>
      <c r="D1643" s="25"/>
    </row>
    <row r="1644" spans="3:4">
      <c r="C1644" s="25"/>
      <c r="D1644" s="25"/>
    </row>
    <row r="1645" spans="3:4">
      <c r="C1645" s="25"/>
      <c r="D1645" s="25"/>
    </row>
    <row r="1646" spans="3:4">
      <c r="C1646" s="25"/>
      <c r="D1646" s="25"/>
    </row>
    <row r="1647" spans="3:4">
      <c r="C1647" s="25"/>
      <c r="D1647" s="25"/>
    </row>
    <row r="1648" spans="3:4">
      <c r="C1648" s="25"/>
      <c r="D1648" s="25"/>
    </row>
    <row r="1649" spans="3:4">
      <c r="C1649" s="25"/>
      <c r="D1649" s="25"/>
    </row>
    <row r="1650" spans="3:4">
      <c r="C1650" s="25"/>
      <c r="D1650" s="25"/>
    </row>
    <row r="1651" spans="3:4">
      <c r="C1651" s="25"/>
      <c r="D1651" s="25"/>
    </row>
    <row r="1652" spans="3:4">
      <c r="C1652" s="25"/>
      <c r="D1652" s="25"/>
    </row>
    <row r="1653" spans="3:4">
      <c r="C1653" s="25"/>
      <c r="D1653" s="25"/>
    </row>
    <row r="1654" spans="3:4">
      <c r="C1654" s="25"/>
      <c r="D1654" s="25"/>
    </row>
    <row r="1655" spans="3:4">
      <c r="C1655" s="25"/>
      <c r="D1655" s="25"/>
    </row>
    <row r="1656" spans="3:4">
      <c r="C1656" s="25"/>
      <c r="D1656" s="25"/>
    </row>
    <row r="1657" spans="3:4">
      <c r="C1657" s="25"/>
      <c r="D1657" s="25"/>
    </row>
    <row r="1658" spans="3:4">
      <c r="C1658" s="25"/>
      <c r="D1658" s="25"/>
    </row>
    <row r="1659" spans="3:4">
      <c r="C1659" s="25"/>
      <c r="D1659" s="25"/>
    </row>
    <row r="1660" spans="3:4">
      <c r="C1660" s="25"/>
      <c r="D1660" s="25"/>
    </row>
    <row r="1661" spans="3:4">
      <c r="C1661" s="25"/>
      <c r="D1661" s="25"/>
    </row>
    <row r="1662" spans="3:4">
      <c r="C1662" s="25"/>
      <c r="D1662" s="25"/>
    </row>
    <row r="1663" spans="3:4">
      <c r="C1663" s="25"/>
      <c r="D1663" s="25"/>
    </row>
    <row r="1664" spans="3:4">
      <c r="C1664" s="25"/>
      <c r="D1664" s="25"/>
    </row>
    <row r="1665" spans="3:4">
      <c r="C1665" s="25"/>
      <c r="D1665" s="25"/>
    </row>
    <row r="1666" spans="3:4">
      <c r="C1666" s="25"/>
      <c r="D1666" s="25"/>
    </row>
    <row r="1667" spans="3:4">
      <c r="C1667" s="25"/>
      <c r="D1667" s="25"/>
    </row>
    <row r="1668" spans="3:4">
      <c r="C1668" s="25"/>
      <c r="D1668" s="25"/>
    </row>
    <row r="1669" spans="3:4">
      <c r="C1669" s="25"/>
      <c r="D1669" s="25"/>
    </row>
    <row r="1670" spans="3:4">
      <c r="C1670" s="25"/>
      <c r="D1670" s="25"/>
    </row>
    <row r="1671" spans="3:4">
      <c r="C1671" s="25"/>
      <c r="D1671" s="25"/>
    </row>
    <row r="1672" spans="3:4">
      <c r="C1672" s="25"/>
      <c r="D1672" s="25"/>
    </row>
    <row r="1673" spans="3:4">
      <c r="C1673" s="25"/>
      <c r="D1673" s="25"/>
    </row>
    <row r="1674" spans="3:4">
      <c r="C1674" s="25"/>
      <c r="D1674" s="25"/>
    </row>
    <row r="1675" spans="3:4">
      <c r="C1675" s="25"/>
      <c r="D1675" s="25"/>
    </row>
    <row r="1676" spans="3:4">
      <c r="C1676" s="25"/>
      <c r="D1676" s="25"/>
    </row>
    <row r="1677" spans="3:4">
      <c r="C1677" s="25"/>
      <c r="D1677" s="25"/>
    </row>
    <row r="1678" spans="3:4">
      <c r="C1678" s="25"/>
      <c r="D1678" s="25"/>
    </row>
    <row r="1679" spans="3:4">
      <c r="C1679" s="25"/>
      <c r="D1679" s="25"/>
    </row>
    <row r="1680" spans="3:4">
      <c r="C1680" s="25"/>
      <c r="D1680" s="25"/>
    </row>
    <row r="1681" spans="3:4">
      <c r="C1681" s="25"/>
      <c r="D1681" s="25"/>
    </row>
    <row r="1682" spans="3:4">
      <c r="C1682" s="25"/>
      <c r="D1682" s="25"/>
    </row>
    <row r="1683" spans="3:4">
      <c r="C1683" s="25"/>
      <c r="D1683" s="25"/>
    </row>
    <row r="1684" spans="3:4">
      <c r="C1684" s="25"/>
      <c r="D1684" s="25"/>
    </row>
    <row r="1685" spans="3:4">
      <c r="C1685" s="25"/>
      <c r="D1685" s="25"/>
    </row>
    <row r="1686" spans="3:4">
      <c r="C1686" s="25"/>
      <c r="D1686" s="25"/>
    </row>
    <row r="1687" spans="3:4">
      <c r="C1687" s="25"/>
      <c r="D1687" s="25"/>
    </row>
    <row r="1688" spans="3:4">
      <c r="C1688" s="25"/>
      <c r="D1688" s="25"/>
    </row>
    <row r="1689" spans="3:4">
      <c r="C1689" s="25"/>
      <c r="D1689" s="25"/>
    </row>
    <row r="1690" spans="3:4">
      <c r="C1690" s="25"/>
      <c r="D1690" s="25"/>
    </row>
    <row r="1691" spans="3:4">
      <c r="C1691" s="25"/>
      <c r="D1691" s="25"/>
    </row>
    <row r="1692" spans="3:4">
      <c r="C1692" s="25"/>
      <c r="D1692" s="25"/>
    </row>
    <row r="1693" spans="3:4">
      <c r="C1693" s="25"/>
      <c r="D1693" s="25"/>
    </row>
    <row r="1694" spans="3:4">
      <c r="C1694" s="25"/>
      <c r="D1694" s="25"/>
    </row>
    <row r="1695" spans="3:4">
      <c r="C1695" s="25"/>
      <c r="D1695" s="25"/>
    </row>
    <row r="1696" spans="3:4">
      <c r="C1696" s="25"/>
      <c r="D1696" s="25"/>
    </row>
    <row r="1697" spans="3:4">
      <c r="C1697" s="25"/>
      <c r="D1697" s="25"/>
    </row>
    <row r="1698" spans="3:4">
      <c r="C1698" s="25"/>
      <c r="D1698" s="25"/>
    </row>
    <row r="1699" spans="3:4">
      <c r="C1699" s="25"/>
      <c r="D1699" s="25"/>
    </row>
    <row r="1700" spans="3:4">
      <c r="C1700" s="25"/>
      <c r="D1700" s="25"/>
    </row>
    <row r="1701" spans="3:4">
      <c r="C1701" s="25"/>
      <c r="D1701" s="25"/>
    </row>
    <row r="1702" spans="3:4">
      <c r="C1702" s="25"/>
      <c r="D1702" s="25"/>
    </row>
    <row r="1703" spans="3:4">
      <c r="C1703" s="25"/>
      <c r="D1703" s="25"/>
    </row>
    <row r="1704" spans="3:4">
      <c r="C1704" s="25"/>
      <c r="D1704" s="25"/>
    </row>
    <row r="1705" spans="3:4">
      <c r="C1705" s="25"/>
      <c r="D1705" s="25"/>
    </row>
    <row r="1706" spans="3:4">
      <c r="C1706" s="25"/>
      <c r="D1706" s="25"/>
    </row>
    <row r="1707" spans="3:4">
      <c r="C1707" s="25"/>
      <c r="D1707" s="25"/>
    </row>
    <row r="1708" spans="3:4">
      <c r="C1708" s="25"/>
      <c r="D1708" s="25"/>
    </row>
    <row r="1709" spans="3:4">
      <c r="C1709" s="25"/>
      <c r="D1709" s="25"/>
    </row>
    <row r="1710" spans="3:4">
      <c r="C1710" s="25"/>
      <c r="D1710" s="25"/>
    </row>
    <row r="1711" spans="3:4">
      <c r="C1711" s="25"/>
      <c r="D1711" s="25"/>
    </row>
    <row r="1712" spans="3:4">
      <c r="C1712" s="25"/>
      <c r="D1712" s="25"/>
    </row>
    <row r="1713" spans="3:4">
      <c r="C1713" s="25"/>
      <c r="D1713" s="25"/>
    </row>
    <row r="1714" spans="3:4">
      <c r="C1714" s="25"/>
      <c r="D1714" s="25"/>
    </row>
    <row r="1715" spans="3:4">
      <c r="C1715" s="25"/>
      <c r="D1715" s="25"/>
    </row>
    <row r="1716" spans="3:4">
      <c r="C1716" s="25"/>
      <c r="D1716" s="25"/>
    </row>
    <row r="1717" spans="3:4">
      <c r="C1717" s="25"/>
      <c r="D1717" s="25"/>
    </row>
    <row r="1718" spans="3:4">
      <c r="C1718" s="25"/>
      <c r="D1718" s="25"/>
    </row>
    <row r="1719" spans="3:4">
      <c r="C1719" s="25"/>
      <c r="D1719" s="25"/>
    </row>
    <row r="1720" spans="3:4">
      <c r="C1720" s="25"/>
      <c r="D1720" s="25"/>
    </row>
    <row r="1721" spans="3:4">
      <c r="C1721" s="25"/>
      <c r="D1721" s="25"/>
    </row>
    <row r="1722" spans="3:4">
      <c r="C1722" s="25"/>
      <c r="D1722" s="25"/>
    </row>
    <row r="1723" spans="3:4">
      <c r="C1723" s="25"/>
      <c r="D1723" s="25"/>
    </row>
    <row r="1724" spans="3:4">
      <c r="C1724" s="25"/>
      <c r="D1724" s="25"/>
    </row>
    <row r="1725" spans="3:4">
      <c r="C1725" s="25"/>
      <c r="D1725" s="25"/>
    </row>
    <row r="1726" spans="3:4">
      <c r="C1726" s="25"/>
      <c r="D1726" s="25"/>
    </row>
    <row r="1727" spans="3:4">
      <c r="C1727" s="25"/>
      <c r="D1727" s="25"/>
    </row>
    <row r="1728" spans="3:4">
      <c r="C1728" s="25"/>
      <c r="D1728" s="25"/>
    </row>
    <row r="1729" spans="3:4">
      <c r="C1729" s="25"/>
      <c r="D1729" s="25"/>
    </row>
    <row r="1730" spans="3:4">
      <c r="C1730" s="25"/>
      <c r="D1730" s="25"/>
    </row>
    <row r="1731" spans="3:4">
      <c r="C1731" s="25"/>
      <c r="D1731" s="25"/>
    </row>
    <row r="1732" spans="3:4">
      <c r="C1732" s="25"/>
      <c r="D1732" s="25"/>
    </row>
    <row r="1733" spans="3:4">
      <c r="C1733" s="25"/>
      <c r="D1733" s="25"/>
    </row>
    <row r="1734" spans="3:4">
      <c r="C1734" s="25"/>
      <c r="D1734" s="25"/>
    </row>
    <row r="1735" spans="3:4">
      <c r="C1735" s="25"/>
      <c r="D1735" s="25"/>
    </row>
    <row r="1736" spans="3:4">
      <c r="C1736" s="25"/>
      <c r="D1736" s="25"/>
    </row>
    <row r="1737" spans="3:4">
      <c r="C1737" s="25"/>
      <c r="D1737" s="25"/>
    </row>
    <row r="1738" spans="3:4">
      <c r="C1738" s="25"/>
      <c r="D1738" s="25"/>
    </row>
    <row r="1739" spans="3:4">
      <c r="C1739" s="25"/>
      <c r="D1739" s="25"/>
    </row>
    <row r="1740" spans="3:4">
      <c r="C1740" s="25"/>
      <c r="D1740" s="25"/>
    </row>
    <row r="1741" spans="3:4">
      <c r="C1741" s="25"/>
      <c r="D1741" s="25"/>
    </row>
    <row r="1742" spans="3:4">
      <c r="C1742" s="25"/>
      <c r="D1742" s="25"/>
    </row>
    <row r="1743" spans="3:4">
      <c r="C1743" s="25"/>
      <c r="D1743" s="25"/>
    </row>
    <row r="1744" spans="3:4">
      <c r="C1744" s="25"/>
      <c r="D1744" s="25"/>
    </row>
    <row r="1745" spans="3:4">
      <c r="C1745" s="25"/>
      <c r="D1745" s="25"/>
    </row>
    <row r="1746" spans="3:4">
      <c r="C1746" s="25"/>
      <c r="D1746" s="25"/>
    </row>
    <row r="1747" spans="3:4">
      <c r="C1747" s="25"/>
      <c r="D1747" s="25"/>
    </row>
    <row r="1748" spans="3:4">
      <c r="C1748" s="25"/>
      <c r="D1748" s="25"/>
    </row>
    <row r="1749" spans="3:4">
      <c r="C1749" s="25"/>
      <c r="D1749" s="25"/>
    </row>
    <row r="1750" spans="3:4">
      <c r="C1750" s="25"/>
      <c r="D1750" s="25"/>
    </row>
    <row r="1751" spans="3:4">
      <c r="C1751" s="25"/>
      <c r="D1751" s="25"/>
    </row>
    <row r="1752" spans="3:4">
      <c r="C1752" s="25"/>
      <c r="D1752" s="25"/>
    </row>
    <row r="1753" spans="3:4">
      <c r="C1753" s="25"/>
      <c r="D1753" s="25"/>
    </row>
    <row r="1754" spans="3:4">
      <c r="C1754" s="25"/>
      <c r="D1754" s="25"/>
    </row>
    <row r="1755" spans="3:4">
      <c r="C1755" s="25"/>
      <c r="D1755" s="25"/>
    </row>
    <row r="1756" spans="3:4">
      <c r="C1756" s="25"/>
      <c r="D1756" s="25"/>
    </row>
    <row r="1757" spans="3:4">
      <c r="C1757" s="25"/>
      <c r="D1757" s="25"/>
    </row>
    <row r="1758" spans="3:4">
      <c r="C1758" s="25"/>
      <c r="D1758" s="25"/>
    </row>
    <row r="1759" spans="3:4">
      <c r="C1759" s="25"/>
      <c r="D1759" s="25"/>
    </row>
    <row r="1760" spans="3:4">
      <c r="C1760" s="25"/>
      <c r="D1760" s="25"/>
    </row>
    <row r="1761" spans="3:4">
      <c r="C1761" s="25"/>
      <c r="D1761" s="25"/>
    </row>
    <row r="1762" spans="3:4">
      <c r="C1762" s="25"/>
      <c r="D1762" s="25"/>
    </row>
    <row r="1763" spans="3:4">
      <c r="C1763" s="25"/>
      <c r="D1763" s="25"/>
    </row>
    <row r="1764" spans="3:4">
      <c r="C1764" s="25"/>
      <c r="D1764" s="25"/>
    </row>
    <row r="1765" spans="3:4">
      <c r="C1765" s="25"/>
      <c r="D1765" s="25"/>
    </row>
    <row r="1766" spans="3:4">
      <c r="C1766" s="25"/>
      <c r="D1766" s="25"/>
    </row>
    <row r="1767" spans="3:4">
      <c r="C1767" s="25"/>
      <c r="D1767" s="25"/>
    </row>
    <row r="1768" spans="3:4">
      <c r="C1768" s="25"/>
      <c r="D1768" s="25"/>
    </row>
    <row r="1769" spans="3:4">
      <c r="C1769" s="25"/>
      <c r="D1769" s="25"/>
    </row>
    <row r="1770" spans="3:4">
      <c r="C1770" s="25"/>
      <c r="D1770" s="25"/>
    </row>
    <row r="1771" spans="3:4">
      <c r="C1771" s="25"/>
      <c r="D1771" s="25"/>
    </row>
    <row r="1772" spans="3:4">
      <c r="C1772" s="25"/>
      <c r="D1772" s="25"/>
    </row>
    <row r="1773" spans="3:4">
      <c r="C1773" s="25"/>
      <c r="D1773" s="25"/>
    </row>
    <row r="1774" spans="3:4">
      <c r="C1774" s="25"/>
      <c r="D1774" s="25"/>
    </row>
    <row r="1775" spans="3:4">
      <c r="C1775" s="25"/>
      <c r="D1775" s="25"/>
    </row>
    <row r="1776" spans="3:4">
      <c r="C1776" s="25"/>
      <c r="D1776" s="25"/>
    </row>
    <row r="1777" spans="3:4">
      <c r="C1777" s="25"/>
      <c r="D1777" s="25"/>
    </row>
    <row r="1778" spans="3:4">
      <c r="C1778" s="25"/>
      <c r="D1778" s="25"/>
    </row>
    <row r="1779" spans="3:4">
      <c r="C1779" s="25"/>
      <c r="D1779" s="25"/>
    </row>
    <row r="1780" spans="3:4">
      <c r="C1780" s="25"/>
      <c r="D1780" s="25"/>
    </row>
    <row r="1781" spans="3:4">
      <c r="C1781" s="25"/>
      <c r="D1781" s="25"/>
    </row>
    <row r="1782" spans="3:4">
      <c r="C1782" s="25"/>
      <c r="D1782" s="25"/>
    </row>
    <row r="1783" spans="3:4">
      <c r="C1783" s="25"/>
      <c r="D1783" s="25"/>
    </row>
    <row r="1784" spans="3:4">
      <c r="C1784" s="25"/>
      <c r="D1784" s="25"/>
    </row>
    <row r="1785" spans="3:4">
      <c r="C1785" s="25"/>
      <c r="D1785" s="25"/>
    </row>
    <row r="1786" spans="3:4">
      <c r="C1786" s="25"/>
      <c r="D1786" s="25"/>
    </row>
    <row r="1787" spans="3:4">
      <c r="C1787" s="25"/>
      <c r="D1787" s="25"/>
    </row>
    <row r="1788" spans="3:4">
      <c r="C1788" s="25"/>
      <c r="D1788" s="25"/>
    </row>
    <row r="1789" spans="3:4">
      <c r="C1789" s="25"/>
      <c r="D1789" s="25"/>
    </row>
    <row r="1790" spans="3:4">
      <c r="C1790" s="25"/>
      <c r="D1790" s="25"/>
    </row>
    <row r="1791" spans="3:4">
      <c r="C1791" s="25"/>
      <c r="D1791" s="25"/>
    </row>
    <row r="1792" spans="3:4">
      <c r="C1792" s="25"/>
      <c r="D1792" s="25"/>
    </row>
    <row r="1793" spans="3:4">
      <c r="C1793" s="25"/>
      <c r="D1793" s="25"/>
    </row>
    <row r="1794" spans="3:4">
      <c r="C1794" s="25"/>
      <c r="D1794" s="25"/>
    </row>
    <row r="1795" spans="3:4">
      <c r="C1795" s="25"/>
      <c r="D1795" s="25"/>
    </row>
    <row r="1796" spans="3:4">
      <c r="C1796" s="25"/>
      <c r="D1796" s="25"/>
    </row>
    <row r="1797" spans="3:4">
      <c r="C1797" s="25"/>
      <c r="D1797" s="25"/>
    </row>
    <row r="1798" spans="3:4">
      <c r="C1798" s="25"/>
      <c r="D1798" s="25"/>
    </row>
    <row r="1799" spans="3:4">
      <c r="C1799" s="25"/>
      <c r="D1799" s="25"/>
    </row>
    <row r="1800" spans="3:4">
      <c r="C1800" s="25"/>
      <c r="D1800" s="25"/>
    </row>
    <row r="1801" spans="3:4">
      <c r="C1801" s="25"/>
      <c r="D1801" s="25"/>
    </row>
    <row r="1802" spans="3:4">
      <c r="C1802" s="25"/>
      <c r="D1802" s="25"/>
    </row>
    <row r="1803" spans="3:4">
      <c r="C1803" s="25"/>
      <c r="D1803" s="25"/>
    </row>
    <row r="1804" spans="3:4">
      <c r="C1804" s="25"/>
      <c r="D1804" s="25"/>
    </row>
    <row r="1805" spans="3:4">
      <c r="C1805" s="25"/>
      <c r="D1805" s="25"/>
    </row>
    <row r="1806" spans="3:4">
      <c r="C1806" s="25"/>
      <c r="D1806" s="25"/>
    </row>
    <row r="1807" spans="3:4">
      <c r="C1807" s="25"/>
      <c r="D1807" s="25"/>
    </row>
    <row r="1808" spans="3:4">
      <c r="C1808" s="25"/>
      <c r="D1808" s="25"/>
    </row>
    <row r="1809" spans="3:4">
      <c r="C1809" s="25"/>
      <c r="D1809" s="25"/>
    </row>
    <row r="1810" spans="3:4">
      <c r="C1810" s="25"/>
      <c r="D1810" s="25"/>
    </row>
    <row r="1811" spans="3:4">
      <c r="C1811" s="25"/>
      <c r="D1811" s="25"/>
    </row>
    <row r="1812" spans="3:4">
      <c r="C1812" s="25"/>
      <c r="D1812" s="25"/>
    </row>
    <row r="1813" spans="3:4">
      <c r="C1813" s="25"/>
      <c r="D1813" s="25"/>
    </row>
    <row r="1814" spans="3:4">
      <c r="C1814" s="25"/>
      <c r="D1814" s="25"/>
    </row>
    <row r="1815" spans="3:4">
      <c r="C1815" s="25"/>
      <c r="D1815" s="25"/>
    </row>
    <row r="1816" spans="3:4">
      <c r="C1816" s="25"/>
      <c r="D1816" s="25"/>
    </row>
    <row r="1817" spans="3:4">
      <c r="C1817" s="25"/>
      <c r="D1817" s="25"/>
    </row>
    <row r="1818" spans="3:4">
      <c r="C1818" s="25"/>
      <c r="D1818" s="25"/>
    </row>
    <row r="1819" spans="3:4">
      <c r="C1819" s="25"/>
      <c r="D1819" s="25"/>
    </row>
    <row r="1820" spans="3:4">
      <c r="C1820" s="25"/>
      <c r="D1820" s="25"/>
    </row>
    <row r="1821" spans="3:4">
      <c r="C1821" s="25"/>
      <c r="D1821" s="25"/>
    </row>
    <row r="1822" spans="3:4">
      <c r="C1822" s="25"/>
      <c r="D1822" s="25"/>
    </row>
    <row r="1823" spans="3:4">
      <c r="C1823" s="25"/>
      <c r="D1823" s="25"/>
    </row>
    <row r="1824" spans="3:4">
      <c r="C1824" s="25"/>
      <c r="D1824" s="25"/>
    </row>
    <row r="1825" spans="3:4">
      <c r="C1825" s="25"/>
      <c r="D1825" s="25"/>
    </row>
    <row r="1826" spans="3:4">
      <c r="C1826" s="25"/>
      <c r="D1826" s="25"/>
    </row>
    <row r="1827" spans="3:4">
      <c r="C1827" s="25"/>
      <c r="D1827" s="25"/>
    </row>
    <row r="1828" spans="3:4">
      <c r="C1828" s="25"/>
      <c r="D1828" s="25"/>
    </row>
    <row r="1829" spans="3:4">
      <c r="C1829" s="25"/>
      <c r="D1829" s="25"/>
    </row>
    <row r="1830" spans="3:4">
      <c r="C1830" s="25"/>
      <c r="D1830" s="25"/>
    </row>
    <row r="1831" spans="3:4">
      <c r="C1831" s="25"/>
      <c r="D1831" s="25"/>
    </row>
    <row r="1832" spans="3:4">
      <c r="C1832" s="25"/>
      <c r="D1832" s="25"/>
    </row>
    <row r="1833" spans="3:4">
      <c r="C1833" s="25"/>
      <c r="D1833" s="25"/>
    </row>
    <row r="1834" spans="3:4">
      <c r="C1834" s="25"/>
      <c r="D1834" s="25"/>
    </row>
    <row r="1835" spans="3:4">
      <c r="C1835" s="25"/>
      <c r="D1835" s="25"/>
    </row>
    <row r="1836" spans="3:4">
      <c r="C1836" s="25"/>
      <c r="D1836" s="25"/>
    </row>
    <row r="1837" spans="3:4">
      <c r="C1837" s="25"/>
      <c r="D1837" s="25"/>
    </row>
    <row r="1838" spans="3:4">
      <c r="C1838" s="25"/>
      <c r="D1838" s="25"/>
    </row>
    <row r="1839" spans="3:4">
      <c r="C1839" s="25"/>
      <c r="D1839" s="25"/>
    </row>
    <row r="1840" spans="3:4">
      <c r="C1840" s="25"/>
      <c r="D1840" s="25"/>
    </row>
    <row r="1841" spans="3:4">
      <c r="C1841" s="25"/>
      <c r="D1841" s="25"/>
    </row>
    <row r="1842" spans="3:4">
      <c r="C1842" s="25"/>
      <c r="D1842" s="25"/>
    </row>
    <row r="1843" spans="3:4">
      <c r="C1843" s="25"/>
      <c r="D1843" s="25"/>
    </row>
    <row r="1844" spans="3:4">
      <c r="C1844" s="25"/>
      <c r="D1844" s="25"/>
    </row>
    <row r="1845" spans="3:4">
      <c r="C1845" s="25"/>
      <c r="D1845" s="25"/>
    </row>
    <row r="1846" spans="3:4">
      <c r="C1846" s="25"/>
      <c r="D1846" s="25"/>
    </row>
    <row r="1847" spans="3:4">
      <c r="C1847" s="25"/>
      <c r="D1847" s="25"/>
    </row>
    <row r="1848" spans="3:4">
      <c r="C1848" s="25"/>
      <c r="D1848" s="25"/>
    </row>
    <row r="1849" spans="3:4">
      <c r="C1849" s="25"/>
      <c r="D1849" s="25"/>
    </row>
    <row r="1850" spans="3:4">
      <c r="C1850" s="25"/>
      <c r="D1850" s="25"/>
    </row>
    <row r="1851" spans="3:4">
      <c r="C1851" s="25"/>
      <c r="D1851" s="25"/>
    </row>
    <row r="1852" spans="3:4">
      <c r="C1852" s="25"/>
      <c r="D1852" s="25"/>
    </row>
    <row r="1853" spans="3:4">
      <c r="C1853" s="25"/>
      <c r="D1853" s="25"/>
    </row>
    <row r="1854" spans="3:4">
      <c r="C1854" s="25"/>
      <c r="D1854" s="25"/>
    </row>
    <row r="1855" spans="3:4">
      <c r="C1855" s="25"/>
      <c r="D1855" s="25"/>
    </row>
    <row r="1856" spans="3:4">
      <c r="C1856" s="25"/>
      <c r="D1856" s="25"/>
    </row>
    <row r="1857" spans="3:4">
      <c r="C1857" s="25"/>
      <c r="D1857" s="25"/>
    </row>
    <row r="1858" spans="3:4">
      <c r="C1858" s="25"/>
      <c r="D1858" s="25"/>
    </row>
    <row r="1859" spans="3:4">
      <c r="C1859" s="25"/>
      <c r="D1859" s="25"/>
    </row>
    <row r="1860" spans="3:4">
      <c r="C1860" s="25"/>
      <c r="D1860" s="25"/>
    </row>
    <row r="1861" spans="3:4">
      <c r="C1861" s="25"/>
      <c r="D1861" s="25"/>
    </row>
    <row r="1862" spans="3:4">
      <c r="C1862" s="25"/>
      <c r="D1862" s="25"/>
    </row>
    <row r="1863" spans="3:4">
      <c r="C1863" s="25"/>
      <c r="D1863" s="25"/>
    </row>
    <row r="1864" spans="3:4">
      <c r="C1864" s="25"/>
      <c r="D1864" s="25"/>
    </row>
    <row r="1865" spans="3:4">
      <c r="C1865" s="25"/>
      <c r="D1865" s="25"/>
    </row>
    <row r="1866" spans="3:4">
      <c r="C1866" s="25"/>
      <c r="D1866" s="25"/>
    </row>
    <row r="1867" spans="3:4">
      <c r="C1867" s="25"/>
      <c r="D1867" s="25"/>
    </row>
    <row r="1868" spans="3:4">
      <c r="C1868" s="25"/>
      <c r="D1868" s="25"/>
    </row>
    <row r="1869" spans="3:4">
      <c r="C1869" s="25"/>
      <c r="D1869" s="25"/>
    </row>
    <row r="1870" spans="3:4">
      <c r="C1870" s="25"/>
      <c r="D1870" s="25"/>
    </row>
    <row r="1871" spans="3:4">
      <c r="C1871" s="25"/>
      <c r="D1871" s="25"/>
    </row>
    <row r="1872" spans="3:4">
      <c r="C1872" s="25"/>
      <c r="D1872" s="25"/>
    </row>
    <row r="1873" spans="3:4">
      <c r="C1873" s="25"/>
      <c r="D1873" s="25"/>
    </row>
    <row r="1874" spans="3:4">
      <c r="C1874" s="25"/>
      <c r="D1874" s="25"/>
    </row>
    <row r="1875" spans="3:4">
      <c r="C1875" s="25"/>
      <c r="D1875" s="25"/>
    </row>
    <row r="1876" spans="3:4">
      <c r="C1876" s="25"/>
      <c r="D1876" s="25"/>
    </row>
    <row r="1877" spans="3:4">
      <c r="C1877" s="25"/>
      <c r="D1877" s="25"/>
    </row>
    <row r="1878" spans="3:4">
      <c r="C1878" s="25"/>
      <c r="D1878" s="25"/>
    </row>
    <row r="1879" spans="3:4">
      <c r="C1879" s="25"/>
      <c r="D1879" s="25"/>
    </row>
    <row r="1880" spans="3:4">
      <c r="C1880" s="25"/>
      <c r="D1880" s="25"/>
    </row>
    <row r="1881" spans="3:4">
      <c r="C1881" s="25"/>
      <c r="D1881" s="25"/>
    </row>
    <row r="1882" spans="3:4">
      <c r="C1882" s="25"/>
      <c r="D1882" s="25"/>
    </row>
    <row r="1883" spans="3:4">
      <c r="C1883" s="25"/>
      <c r="D1883" s="25"/>
    </row>
    <row r="1884" spans="3:4">
      <c r="C1884" s="25"/>
      <c r="D1884" s="25"/>
    </row>
    <row r="1885" spans="3:4">
      <c r="C1885" s="25"/>
      <c r="D1885" s="25"/>
    </row>
    <row r="1886" spans="3:4">
      <c r="C1886" s="25"/>
      <c r="D1886" s="25"/>
    </row>
    <row r="1887" spans="3:4">
      <c r="C1887" s="25"/>
      <c r="D1887" s="25"/>
    </row>
    <row r="1888" spans="3:4">
      <c r="C1888" s="25"/>
      <c r="D1888" s="25"/>
    </row>
    <row r="1889" spans="3:4">
      <c r="C1889" s="25"/>
      <c r="D1889" s="25"/>
    </row>
    <row r="1890" spans="3:4">
      <c r="C1890" s="25"/>
      <c r="D1890" s="25"/>
    </row>
    <row r="1891" spans="3:4">
      <c r="C1891" s="25"/>
      <c r="D1891" s="25"/>
    </row>
    <row r="1892" spans="3:4">
      <c r="C1892" s="25"/>
      <c r="D1892" s="25"/>
    </row>
    <row r="1893" spans="3:4">
      <c r="C1893" s="25"/>
      <c r="D1893" s="25"/>
    </row>
    <row r="1894" spans="3:4">
      <c r="C1894" s="25"/>
      <c r="D1894" s="25"/>
    </row>
    <row r="1895" spans="3:4">
      <c r="C1895" s="25"/>
      <c r="D1895" s="25"/>
    </row>
    <row r="1896" spans="3:4">
      <c r="C1896" s="25"/>
      <c r="D1896" s="25"/>
    </row>
    <row r="1897" spans="3:4">
      <c r="C1897" s="25"/>
      <c r="D1897" s="25"/>
    </row>
    <row r="1898" spans="3:4">
      <c r="C1898" s="25"/>
      <c r="D1898" s="25"/>
    </row>
    <row r="1899" spans="3:4">
      <c r="C1899" s="25"/>
      <c r="D1899" s="25"/>
    </row>
    <row r="1900" spans="3:4">
      <c r="C1900" s="25"/>
      <c r="D1900" s="25"/>
    </row>
    <row r="1901" spans="3:4">
      <c r="C1901" s="25"/>
      <c r="D1901" s="25"/>
    </row>
    <row r="1902" spans="3:4">
      <c r="C1902" s="25"/>
      <c r="D1902" s="25"/>
    </row>
    <row r="1903" spans="3:4">
      <c r="C1903" s="25"/>
      <c r="D1903" s="25"/>
    </row>
    <row r="1904" spans="3:4">
      <c r="C1904" s="25"/>
      <c r="D1904" s="25"/>
    </row>
    <row r="1905" spans="3:4">
      <c r="C1905" s="25"/>
      <c r="D1905" s="25"/>
    </row>
    <row r="1906" spans="3:4">
      <c r="C1906" s="25"/>
      <c r="D1906" s="25"/>
    </row>
    <row r="1907" spans="3:4">
      <c r="C1907" s="25"/>
      <c r="D1907" s="25"/>
    </row>
    <row r="1908" spans="3:4">
      <c r="C1908" s="25"/>
      <c r="D1908" s="25"/>
    </row>
    <row r="1909" spans="3:4">
      <c r="C1909" s="25"/>
      <c r="D1909" s="25"/>
    </row>
    <row r="1910" spans="3:4">
      <c r="C1910" s="25"/>
      <c r="D1910" s="25"/>
    </row>
    <row r="1911" spans="3:4">
      <c r="C1911" s="25"/>
      <c r="D1911" s="25"/>
    </row>
    <row r="1912" spans="3:4">
      <c r="C1912" s="25"/>
      <c r="D1912" s="25"/>
    </row>
    <row r="1913" spans="3:4">
      <c r="C1913" s="25"/>
      <c r="D1913" s="25"/>
    </row>
    <row r="1914" spans="3:4">
      <c r="C1914" s="25"/>
      <c r="D1914" s="25"/>
    </row>
    <row r="1915" spans="3:4">
      <c r="C1915" s="25"/>
      <c r="D1915" s="25"/>
    </row>
    <row r="1916" spans="3:4">
      <c r="C1916" s="25"/>
      <c r="D1916" s="25"/>
    </row>
    <row r="1917" spans="3:4">
      <c r="C1917" s="25"/>
      <c r="D1917" s="25"/>
    </row>
    <row r="1918" spans="3:4">
      <c r="C1918" s="25"/>
      <c r="D1918" s="25"/>
    </row>
    <row r="1919" spans="3:4">
      <c r="C1919" s="25"/>
      <c r="D1919" s="25"/>
    </row>
    <row r="1920" spans="3:4">
      <c r="C1920" s="25"/>
      <c r="D1920" s="25"/>
    </row>
    <row r="1921" spans="3:4">
      <c r="C1921" s="25"/>
      <c r="D1921" s="25"/>
    </row>
    <row r="1922" spans="3:4">
      <c r="C1922" s="25"/>
      <c r="D1922" s="25"/>
    </row>
    <row r="1923" spans="3:4">
      <c r="C1923" s="25"/>
      <c r="D1923" s="25"/>
    </row>
    <row r="1924" spans="3:4">
      <c r="C1924" s="25"/>
      <c r="D1924" s="25"/>
    </row>
    <row r="1925" spans="3:4">
      <c r="C1925" s="25"/>
      <c r="D1925" s="25"/>
    </row>
    <row r="1926" spans="3:4">
      <c r="C1926" s="25"/>
      <c r="D1926" s="25"/>
    </row>
    <row r="1927" spans="3:4">
      <c r="C1927" s="25"/>
      <c r="D1927" s="25"/>
    </row>
    <row r="1928" spans="3:4">
      <c r="C1928" s="25"/>
      <c r="D1928" s="25"/>
    </row>
    <row r="1929" spans="3:4">
      <c r="C1929" s="25"/>
      <c r="D1929" s="25"/>
    </row>
    <row r="1930" spans="3:4">
      <c r="C1930" s="25"/>
      <c r="D1930" s="25"/>
    </row>
    <row r="1931" spans="3:4">
      <c r="C1931" s="25"/>
      <c r="D1931" s="25"/>
    </row>
    <row r="1932" spans="3:4">
      <c r="C1932" s="25"/>
      <c r="D1932" s="25"/>
    </row>
    <row r="1933" spans="3:4">
      <c r="C1933" s="25"/>
      <c r="D1933" s="25"/>
    </row>
    <row r="1934" spans="3:4">
      <c r="C1934" s="25"/>
      <c r="D1934" s="25"/>
    </row>
    <row r="1935" spans="3:4">
      <c r="C1935" s="25"/>
      <c r="D1935" s="25"/>
    </row>
    <row r="1936" spans="3:4">
      <c r="C1936" s="25"/>
      <c r="D1936" s="25"/>
    </row>
    <row r="1937" spans="3:4">
      <c r="C1937" s="25"/>
      <c r="D1937" s="25"/>
    </row>
    <row r="1938" spans="3:4">
      <c r="C1938" s="25"/>
      <c r="D1938" s="25"/>
    </row>
    <row r="1939" spans="3:4">
      <c r="C1939" s="25"/>
      <c r="D1939" s="25"/>
    </row>
    <row r="1940" spans="3:4">
      <c r="C1940" s="25"/>
      <c r="D1940" s="25"/>
    </row>
    <row r="1941" spans="3:4">
      <c r="C1941" s="25"/>
      <c r="D1941" s="25"/>
    </row>
    <row r="1942" spans="3:4">
      <c r="C1942" s="25"/>
      <c r="D1942" s="25"/>
    </row>
    <row r="1943" spans="3:4">
      <c r="C1943" s="25"/>
      <c r="D1943" s="25"/>
    </row>
    <row r="1944" spans="3:4">
      <c r="C1944" s="25"/>
      <c r="D1944" s="25"/>
    </row>
    <row r="1945" spans="3:4">
      <c r="C1945" s="25"/>
      <c r="D1945" s="25"/>
    </row>
    <row r="1946" spans="3:4">
      <c r="C1946" s="25"/>
      <c r="D1946" s="25"/>
    </row>
    <row r="1947" spans="3:4">
      <c r="C1947" s="25"/>
      <c r="D1947" s="25"/>
    </row>
    <row r="1948" spans="3:4">
      <c r="C1948" s="25"/>
      <c r="D1948" s="25"/>
    </row>
    <row r="1949" spans="3:4">
      <c r="C1949" s="25"/>
      <c r="D1949" s="25"/>
    </row>
    <row r="1950" spans="3:4">
      <c r="C1950" s="25"/>
      <c r="D1950" s="25"/>
    </row>
    <row r="1951" spans="3:4">
      <c r="C1951" s="25"/>
      <c r="D1951" s="25"/>
    </row>
    <row r="1952" spans="3:4">
      <c r="C1952" s="25"/>
      <c r="D1952" s="25"/>
    </row>
    <row r="1953" spans="3:4">
      <c r="C1953" s="25"/>
      <c r="D1953" s="25"/>
    </row>
    <row r="1954" spans="3:4">
      <c r="C1954" s="25"/>
      <c r="D1954" s="25"/>
    </row>
    <row r="1955" spans="3:4">
      <c r="C1955" s="25"/>
      <c r="D1955" s="25"/>
    </row>
    <row r="1956" spans="3:4">
      <c r="C1956" s="25"/>
      <c r="D1956" s="25"/>
    </row>
    <row r="1957" spans="3:4">
      <c r="C1957" s="25"/>
      <c r="D1957" s="25"/>
    </row>
    <row r="1958" spans="3:4">
      <c r="C1958" s="25"/>
      <c r="D1958" s="25"/>
    </row>
    <row r="1959" spans="3:4">
      <c r="C1959" s="25"/>
      <c r="D1959" s="25"/>
    </row>
    <row r="1960" spans="3:4">
      <c r="C1960" s="25"/>
      <c r="D1960" s="25"/>
    </row>
    <row r="1961" spans="3:4">
      <c r="C1961" s="25"/>
      <c r="D1961" s="25"/>
    </row>
    <row r="1962" spans="3:4">
      <c r="C1962" s="25"/>
      <c r="D1962" s="25"/>
    </row>
    <row r="1963" spans="3:4">
      <c r="C1963" s="25"/>
      <c r="D1963" s="25"/>
    </row>
    <row r="1964" spans="3:4">
      <c r="C1964" s="25"/>
      <c r="D1964" s="25"/>
    </row>
    <row r="1965" spans="3:4">
      <c r="C1965" s="25"/>
      <c r="D1965" s="25"/>
    </row>
    <row r="1966" spans="3:4">
      <c r="C1966" s="25"/>
      <c r="D1966" s="25"/>
    </row>
    <row r="1967" spans="3:4">
      <c r="C1967" s="25"/>
      <c r="D1967" s="25"/>
    </row>
    <row r="1968" spans="3:4">
      <c r="C1968" s="25"/>
      <c r="D1968" s="25"/>
    </row>
    <row r="1969" spans="3:4">
      <c r="C1969" s="25"/>
      <c r="D1969" s="25"/>
    </row>
    <row r="1970" spans="3:4">
      <c r="C1970" s="25"/>
      <c r="D1970" s="25"/>
    </row>
    <row r="1971" spans="3:4">
      <c r="C1971" s="25"/>
      <c r="D1971" s="25"/>
    </row>
    <row r="1972" spans="3:4">
      <c r="C1972" s="25"/>
      <c r="D1972" s="25"/>
    </row>
    <row r="1973" spans="3:4">
      <c r="C1973" s="25"/>
      <c r="D1973" s="25"/>
    </row>
    <row r="1974" spans="3:4">
      <c r="C1974" s="25"/>
      <c r="D1974" s="25"/>
    </row>
    <row r="1975" spans="3:4">
      <c r="C1975" s="25"/>
      <c r="D1975" s="25"/>
    </row>
    <row r="1976" spans="3:4">
      <c r="C1976" s="25"/>
      <c r="D1976" s="25"/>
    </row>
    <row r="1977" spans="3:4">
      <c r="C1977" s="25"/>
      <c r="D1977" s="25"/>
    </row>
    <row r="1978" spans="3:4">
      <c r="C1978" s="25"/>
      <c r="D1978" s="25"/>
    </row>
    <row r="1979" spans="3:4">
      <c r="C1979" s="25"/>
      <c r="D1979" s="25"/>
    </row>
    <row r="1980" spans="3:4">
      <c r="C1980" s="25"/>
      <c r="D1980" s="25"/>
    </row>
    <row r="1981" spans="3:4">
      <c r="C1981" s="25"/>
      <c r="D1981" s="25"/>
    </row>
    <row r="1982" spans="3:4">
      <c r="C1982" s="25"/>
      <c r="D1982" s="25"/>
    </row>
    <row r="1983" spans="3:4">
      <c r="C1983" s="25"/>
      <c r="D1983" s="25"/>
    </row>
    <row r="1984" spans="3:4">
      <c r="C1984" s="25"/>
      <c r="D1984" s="25"/>
    </row>
    <row r="1985" spans="3:4">
      <c r="C1985" s="25"/>
      <c r="D1985" s="25"/>
    </row>
    <row r="1986" spans="3:4">
      <c r="C1986" s="25"/>
      <c r="D1986" s="25"/>
    </row>
    <row r="1987" spans="3:4">
      <c r="C1987" s="25"/>
      <c r="D1987" s="25"/>
    </row>
    <row r="1988" spans="3:4">
      <c r="C1988" s="25"/>
      <c r="D1988" s="25"/>
    </row>
    <row r="1989" spans="3:4">
      <c r="C1989" s="25"/>
      <c r="D1989" s="25"/>
    </row>
    <row r="1990" spans="3:4">
      <c r="C1990" s="25"/>
      <c r="D1990" s="25"/>
    </row>
    <row r="1991" spans="3:4">
      <c r="C1991" s="25"/>
      <c r="D1991" s="25"/>
    </row>
    <row r="1992" spans="3:4">
      <c r="C1992" s="25"/>
      <c r="D1992" s="25"/>
    </row>
    <row r="1993" spans="3:4">
      <c r="C1993" s="25"/>
      <c r="D1993" s="25"/>
    </row>
    <row r="1994" spans="3:4">
      <c r="C1994" s="25"/>
      <c r="D1994" s="25"/>
    </row>
    <row r="1995" spans="3:4">
      <c r="C1995" s="25"/>
      <c r="D1995" s="25"/>
    </row>
    <row r="1996" spans="3:4">
      <c r="C1996" s="25"/>
      <c r="D1996" s="25"/>
    </row>
    <row r="1997" spans="3:4">
      <c r="C1997" s="25"/>
      <c r="D1997" s="25"/>
    </row>
    <row r="1998" spans="3:4">
      <c r="C1998" s="25"/>
      <c r="D1998" s="25"/>
    </row>
    <row r="1999" spans="3:4">
      <c r="C1999" s="25"/>
      <c r="D1999" s="25"/>
    </row>
    <row r="2000" spans="3:4">
      <c r="C2000" s="25"/>
      <c r="D2000" s="25"/>
    </row>
    <row r="2001" spans="3:4">
      <c r="C2001" s="25"/>
      <c r="D2001" s="25"/>
    </row>
    <row r="2002" spans="3:4">
      <c r="C2002" s="25"/>
      <c r="D2002" s="25"/>
    </row>
    <row r="2003" spans="3:4">
      <c r="C2003" s="25"/>
      <c r="D2003" s="25"/>
    </row>
    <row r="2004" spans="3:4">
      <c r="C2004" s="25"/>
      <c r="D2004" s="25"/>
    </row>
    <row r="2005" spans="3:4">
      <c r="C2005" s="25"/>
      <c r="D2005" s="25"/>
    </row>
    <row r="2006" spans="3:4">
      <c r="C2006" s="25"/>
      <c r="D2006" s="25"/>
    </row>
    <row r="2007" spans="3:4">
      <c r="C2007" s="25"/>
      <c r="D2007" s="25"/>
    </row>
    <row r="2008" spans="3:4">
      <c r="C2008" s="25"/>
      <c r="D2008" s="25"/>
    </row>
    <row r="2009" spans="3:4">
      <c r="C2009" s="25"/>
      <c r="D2009" s="25"/>
    </row>
    <row r="2010" spans="3:4">
      <c r="C2010" s="25"/>
      <c r="D2010" s="25"/>
    </row>
    <row r="2011" spans="3:4">
      <c r="C2011" s="25"/>
      <c r="D2011" s="25"/>
    </row>
    <row r="2012" spans="3:4">
      <c r="C2012" s="25"/>
      <c r="D2012" s="25"/>
    </row>
    <row r="2013" spans="3:4">
      <c r="C2013" s="25"/>
      <c r="D2013" s="25"/>
    </row>
    <row r="2014" spans="3:4">
      <c r="C2014" s="25"/>
      <c r="D2014" s="25"/>
    </row>
    <row r="2015" spans="3:4">
      <c r="C2015" s="25"/>
      <c r="D2015" s="25"/>
    </row>
    <row r="2016" spans="3:4">
      <c r="C2016" s="25"/>
      <c r="D2016" s="25"/>
    </row>
    <row r="2017" spans="3:4">
      <c r="C2017" s="25"/>
      <c r="D2017" s="25"/>
    </row>
    <row r="2018" spans="3:4">
      <c r="C2018" s="25"/>
      <c r="D2018" s="25"/>
    </row>
    <row r="2019" spans="3:4">
      <c r="C2019" s="25"/>
      <c r="D2019" s="25"/>
    </row>
    <row r="2020" spans="3:4">
      <c r="C2020" s="25"/>
      <c r="D2020" s="25"/>
    </row>
    <row r="2021" spans="3:4">
      <c r="C2021" s="25"/>
      <c r="D2021" s="25"/>
    </row>
    <row r="2022" spans="3:4">
      <c r="C2022" s="25"/>
      <c r="D2022" s="25"/>
    </row>
    <row r="2023" spans="3:4">
      <c r="C2023" s="25"/>
      <c r="D2023" s="25"/>
    </row>
    <row r="2024" spans="3:4">
      <c r="C2024" s="25"/>
      <c r="D2024" s="25"/>
    </row>
    <row r="2025" spans="3:4">
      <c r="C2025" s="25"/>
      <c r="D2025" s="25"/>
    </row>
    <row r="2026" spans="3:4">
      <c r="C2026" s="25"/>
      <c r="D2026" s="25"/>
    </row>
    <row r="2027" spans="3:4">
      <c r="C2027" s="25"/>
      <c r="D2027" s="25"/>
    </row>
    <row r="2028" spans="3:4">
      <c r="C2028" s="25"/>
      <c r="D2028" s="25"/>
    </row>
    <row r="2029" spans="3:4">
      <c r="C2029" s="25"/>
      <c r="D2029" s="25"/>
    </row>
    <row r="2030" spans="3:4">
      <c r="C2030" s="25"/>
      <c r="D2030" s="25"/>
    </row>
    <row r="2031" spans="3:4">
      <c r="C2031" s="25"/>
      <c r="D2031" s="25"/>
    </row>
    <row r="2032" spans="3:4">
      <c r="C2032" s="25"/>
      <c r="D2032" s="25"/>
    </row>
    <row r="2033" spans="3:4">
      <c r="C2033" s="25"/>
      <c r="D2033" s="25"/>
    </row>
    <row r="2034" spans="3:4">
      <c r="C2034" s="25"/>
      <c r="D2034" s="25"/>
    </row>
    <row r="2035" spans="3:4">
      <c r="C2035" s="25"/>
      <c r="D2035" s="25"/>
    </row>
    <row r="2036" spans="3:4">
      <c r="C2036" s="25"/>
      <c r="D2036" s="25"/>
    </row>
    <row r="2037" spans="3:4">
      <c r="C2037" s="25"/>
      <c r="D2037" s="25"/>
    </row>
    <row r="2038" spans="3:4">
      <c r="C2038" s="25"/>
      <c r="D2038" s="25"/>
    </row>
    <row r="2039" spans="3:4">
      <c r="C2039" s="25"/>
      <c r="D2039" s="25"/>
    </row>
    <row r="2040" spans="3:4">
      <c r="C2040" s="25"/>
      <c r="D2040" s="25"/>
    </row>
    <row r="2041" spans="3:4">
      <c r="C2041" s="25"/>
      <c r="D2041" s="25"/>
    </row>
    <row r="2042" spans="3:4">
      <c r="C2042" s="25"/>
      <c r="D2042" s="25"/>
    </row>
    <row r="2043" spans="3:4">
      <c r="C2043" s="25"/>
      <c r="D2043" s="25"/>
    </row>
    <row r="2044" spans="3:4">
      <c r="C2044" s="25"/>
      <c r="D2044" s="25"/>
    </row>
    <row r="2045" spans="3:4">
      <c r="C2045" s="25"/>
      <c r="D2045" s="25"/>
    </row>
    <row r="2046" spans="3:4">
      <c r="C2046" s="25"/>
      <c r="D2046" s="25"/>
    </row>
    <row r="2047" spans="3:4">
      <c r="C2047" s="25"/>
      <c r="D2047" s="25"/>
    </row>
    <row r="2048" spans="3:4">
      <c r="C2048" s="25"/>
      <c r="D2048" s="25"/>
    </row>
    <row r="2049" spans="3:4">
      <c r="C2049" s="25"/>
      <c r="D2049" s="25"/>
    </row>
    <row r="2050" spans="3:4">
      <c r="C2050" s="25"/>
      <c r="D2050" s="25"/>
    </row>
    <row r="2051" spans="3:4">
      <c r="C2051" s="25"/>
      <c r="D2051" s="25"/>
    </row>
    <row r="2052" spans="3:4">
      <c r="C2052" s="25"/>
      <c r="D2052" s="25"/>
    </row>
    <row r="2053" spans="3:4">
      <c r="C2053" s="25"/>
      <c r="D2053" s="25"/>
    </row>
    <row r="2054" spans="3:4">
      <c r="C2054" s="25"/>
      <c r="D2054" s="25"/>
    </row>
    <row r="2055" spans="3:4">
      <c r="C2055" s="25"/>
      <c r="D2055" s="25"/>
    </row>
    <row r="2056" spans="3:4">
      <c r="C2056" s="25"/>
      <c r="D2056" s="25"/>
    </row>
    <row r="2057" spans="3:4">
      <c r="C2057" s="25"/>
      <c r="D2057" s="25"/>
    </row>
    <row r="2058" spans="3:4">
      <c r="C2058" s="25"/>
      <c r="D2058" s="25"/>
    </row>
    <row r="2059" spans="3:4">
      <c r="C2059" s="25"/>
      <c r="D2059" s="25"/>
    </row>
    <row r="2060" spans="3:4">
      <c r="C2060" s="25"/>
      <c r="D2060" s="25"/>
    </row>
    <row r="2061" spans="3:4">
      <c r="C2061" s="25"/>
      <c r="D2061" s="25"/>
    </row>
    <row r="2062" spans="3:4">
      <c r="C2062" s="25"/>
      <c r="D2062" s="25"/>
    </row>
    <row r="2063" spans="3:4">
      <c r="C2063" s="25"/>
      <c r="D2063" s="25"/>
    </row>
    <row r="2064" spans="3:4">
      <c r="C2064" s="25"/>
      <c r="D2064" s="25"/>
    </row>
    <row r="2065" spans="3:4">
      <c r="C2065" s="25"/>
      <c r="D2065" s="25"/>
    </row>
    <row r="2066" spans="3:4">
      <c r="C2066" s="25"/>
      <c r="D2066" s="25"/>
    </row>
    <row r="2067" spans="3:4">
      <c r="C2067" s="25"/>
      <c r="D2067" s="25"/>
    </row>
    <row r="2068" spans="3:4">
      <c r="C2068" s="25"/>
      <c r="D2068" s="25"/>
    </row>
    <row r="2069" spans="3:4">
      <c r="C2069" s="25"/>
      <c r="D2069" s="25"/>
    </row>
    <row r="2070" spans="3:4">
      <c r="C2070" s="25"/>
      <c r="D2070" s="25"/>
    </row>
    <row r="2071" spans="3:4">
      <c r="C2071" s="25"/>
      <c r="D2071" s="25"/>
    </row>
    <row r="2072" spans="3:4">
      <c r="C2072" s="25"/>
      <c r="D2072" s="25"/>
    </row>
    <row r="2073" spans="3:4">
      <c r="C2073" s="25"/>
      <c r="D2073" s="25"/>
    </row>
    <row r="2074" spans="3:4">
      <c r="C2074" s="25"/>
      <c r="D2074" s="25"/>
    </row>
    <row r="2075" spans="3:4">
      <c r="C2075" s="25"/>
      <c r="D2075" s="25"/>
    </row>
    <row r="2076" spans="3:4">
      <c r="C2076" s="25"/>
      <c r="D2076" s="25"/>
    </row>
    <row r="2077" spans="3:4">
      <c r="C2077" s="25"/>
      <c r="D2077" s="25"/>
    </row>
    <row r="2078" spans="3:4">
      <c r="C2078" s="25"/>
      <c r="D2078" s="25"/>
    </row>
    <row r="2079" spans="3:4">
      <c r="C2079" s="25"/>
      <c r="D2079" s="25"/>
    </row>
    <row r="2080" spans="3:4">
      <c r="C2080" s="25"/>
      <c r="D2080" s="25"/>
    </row>
    <row r="2081" spans="3:4">
      <c r="C2081" s="25"/>
      <c r="D2081" s="25"/>
    </row>
    <row r="2082" spans="3:4">
      <c r="C2082" s="25"/>
      <c r="D2082" s="25"/>
    </row>
    <row r="2083" spans="3:4">
      <c r="C2083" s="25"/>
      <c r="D2083" s="25"/>
    </row>
    <row r="2084" spans="3:4">
      <c r="C2084" s="25"/>
      <c r="D2084" s="25"/>
    </row>
    <row r="2085" spans="3:4">
      <c r="C2085" s="25"/>
      <c r="D2085" s="25"/>
    </row>
    <row r="2086" spans="3:4">
      <c r="C2086" s="25"/>
      <c r="D2086" s="25"/>
    </row>
    <row r="2087" spans="3:4">
      <c r="C2087" s="25"/>
      <c r="D2087" s="25"/>
    </row>
    <row r="2088" spans="3:4">
      <c r="C2088" s="25"/>
      <c r="D2088" s="25"/>
    </row>
    <row r="2089" spans="3:4">
      <c r="C2089" s="25"/>
      <c r="D2089" s="25"/>
    </row>
    <row r="2090" spans="3:4">
      <c r="C2090" s="25"/>
      <c r="D2090" s="25"/>
    </row>
    <row r="2091" spans="3:4">
      <c r="C2091" s="25"/>
      <c r="D2091" s="25"/>
    </row>
    <row r="2092" spans="3:4">
      <c r="C2092" s="25"/>
      <c r="D2092" s="25"/>
    </row>
    <row r="2093" spans="3:4">
      <c r="C2093" s="25"/>
      <c r="D2093" s="25"/>
    </row>
    <row r="2094" spans="3:4">
      <c r="C2094" s="25"/>
      <c r="D2094" s="25"/>
    </row>
    <row r="2095" spans="3:4">
      <c r="C2095" s="25"/>
      <c r="D2095" s="25"/>
    </row>
    <row r="2096" spans="3:4">
      <c r="C2096" s="25"/>
      <c r="D2096" s="25"/>
    </row>
    <row r="2097" spans="3:4">
      <c r="C2097" s="25"/>
      <c r="D2097" s="25"/>
    </row>
    <row r="2098" spans="3:4">
      <c r="C2098" s="25"/>
      <c r="D2098" s="25"/>
    </row>
    <row r="2099" spans="3:4">
      <c r="C2099" s="25"/>
      <c r="D2099" s="25"/>
    </row>
    <row r="2100" spans="3:4">
      <c r="C2100" s="25"/>
      <c r="D2100" s="25"/>
    </row>
    <row r="2101" spans="3:4">
      <c r="C2101" s="25"/>
      <c r="D2101" s="25"/>
    </row>
    <row r="2102" spans="3:4">
      <c r="C2102" s="25"/>
      <c r="D2102" s="25"/>
    </row>
    <row r="2103" spans="3:4">
      <c r="C2103" s="25"/>
      <c r="D2103" s="25"/>
    </row>
    <row r="2104" spans="3:4">
      <c r="C2104" s="25"/>
      <c r="D2104" s="25"/>
    </row>
    <row r="2105" spans="3:4">
      <c r="C2105" s="25"/>
      <c r="D2105" s="25"/>
    </row>
    <row r="2106" spans="3:4">
      <c r="C2106" s="25"/>
      <c r="D2106" s="25"/>
    </row>
    <row r="2107" spans="3:4">
      <c r="C2107" s="25"/>
      <c r="D2107" s="25"/>
    </row>
    <row r="2108" spans="3:4">
      <c r="C2108" s="25"/>
      <c r="D2108" s="25"/>
    </row>
    <row r="2109" spans="3:4">
      <c r="C2109" s="25"/>
      <c r="D2109" s="25"/>
    </row>
    <row r="2110" spans="3:4">
      <c r="C2110" s="25"/>
      <c r="D2110" s="25"/>
    </row>
    <row r="2111" spans="3:4">
      <c r="C2111" s="25"/>
      <c r="D2111" s="25"/>
    </row>
    <row r="2112" spans="3:4">
      <c r="C2112" s="25"/>
      <c r="D2112" s="25"/>
    </row>
    <row r="2113" spans="3:4">
      <c r="C2113" s="25"/>
      <c r="D2113" s="25"/>
    </row>
    <row r="2114" spans="3:4">
      <c r="C2114" s="25"/>
      <c r="D2114" s="25"/>
    </row>
    <row r="2115" spans="3:4">
      <c r="C2115" s="25"/>
      <c r="D2115" s="25"/>
    </row>
    <row r="2116" spans="3:4">
      <c r="C2116" s="25"/>
      <c r="D2116" s="25"/>
    </row>
    <row r="2117" spans="3:4">
      <c r="C2117" s="25"/>
      <c r="D2117" s="25"/>
    </row>
    <row r="2118" spans="3:4">
      <c r="C2118" s="25"/>
      <c r="D2118" s="25"/>
    </row>
    <row r="2119" spans="3:4">
      <c r="C2119" s="25"/>
      <c r="D2119" s="25"/>
    </row>
    <row r="2120" spans="3:4">
      <c r="C2120" s="25"/>
      <c r="D2120" s="25"/>
    </row>
    <row r="2121" spans="3:4">
      <c r="C2121" s="25"/>
      <c r="D2121" s="25"/>
    </row>
    <row r="2122" spans="3:4">
      <c r="C2122" s="25"/>
      <c r="D2122" s="25"/>
    </row>
    <row r="2123" spans="3:4">
      <c r="C2123" s="25"/>
      <c r="D2123" s="25"/>
    </row>
    <row r="2124" spans="3:4">
      <c r="C2124" s="25"/>
      <c r="D2124" s="25"/>
    </row>
    <row r="2125" spans="3:4">
      <c r="C2125" s="25"/>
      <c r="D2125" s="25"/>
    </row>
    <row r="2126" spans="3:4">
      <c r="C2126" s="25"/>
      <c r="D2126" s="25"/>
    </row>
    <row r="2127" spans="3:4">
      <c r="C2127" s="25"/>
      <c r="D2127" s="25"/>
    </row>
    <row r="2128" spans="3:4">
      <c r="C2128" s="25"/>
      <c r="D2128" s="25"/>
    </row>
    <row r="2129" spans="3:4">
      <c r="C2129" s="25"/>
      <c r="D2129" s="25"/>
    </row>
    <row r="2130" spans="3:4">
      <c r="C2130" s="25"/>
      <c r="D2130" s="25"/>
    </row>
    <row r="2131" spans="3:4">
      <c r="C2131" s="25"/>
      <c r="D2131" s="25"/>
    </row>
    <row r="2132" spans="3:4">
      <c r="C2132" s="25"/>
      <c r="D2132" s="25"/>
    </row>
    <row r="2133" spans="3:4">
      <c r="C2133" s="25"/>
      <c r="D2133" s="25"/>
    </row>
    <row r="2134" spans="3:4">
      <c r="C2134" s="25"/>
      <c r="D2134" s="25"/>
    </row>
    <row r="2135" spans="3:4">
      <c r="C2135" s="25"/>
      <c r="D2135" s="25"/>
    </row>
    <row r="2136" spans="3:4">
      <c r="C2136" s="25"/>
      <c r="D2136" s="25"/>
    </row>
    <row r="2137" spans="3:4">
      <c r="C2137" s="25"/>
      <c r="D2137" s="25"/>
    </row>
    <row r="2138" spans="3:4">
      <c r="C2138" s="25"/>
      <c r="D2138" s="25"/>
    </row>
    <row r="2139" spans="3:4">
      <c r="C2139" s="25"/>
      <c r="D2139" s="25"/>
    </row>
    <row r="2140" spans="3:4">
      <c r="C2140" s="25"/>
      <c r="D2140" s="25"/>
    </row>
    <row r="2141" spans="3:4">
      <c r="C2141" s="25"/>
      <c r="D2141" s="25"/>
    </row>
    <row r="2142" spans="3:4">
      <c r="C2142" s="25"/>
      <c r="D2142" s="25"/>
    </row>
    <row r="2143" spans="3:4">
      <c r="C2143" s="25"/>
      <c r="D2143" s="25"/>
    </row>
    <row r="2144" spans="3:4">
      <c r="C2144" s="25"/>
      <c r="D2144" s="25"/>
    </row>
    <row r="2145" spans="3:4">
      <c r="C2145" s="25"/>
      <c r="D2145" s="25"/>
    </row>
    <row r="2146" spans="3:4">
      <c r="C2146" s="25"/>
      <c r="D2146" s="25"/>
    </row>
    <row r="2147" spans="3:4">
      <c r="C2147" s="25"/>
      <c r="D2147" s="25"/>
    </row>
    <row r="2148" spans="3:4">
      <c r="C2148" s="25"/>
      <c r="D2148" s="25"/>
    </row>
    <row r="2149" spans="3:4">
      <c r="C2149" s="25"/>
      <c r="D2149" s="25"/>
    </row>
    <row r="2150" spans="3:4">
      <c r="C2150" s="25"/>
      <c r="D2150" s="25"/>
    </row>
    <row r="2151" spans="3:4">
      <c r="C2151" s="25"/>
      <c r="D2151" s="25"/>
    </row>
    <row r="2152" spans="3:4">
      <c r="C2152" s="25"/>
      <c r="D2152" s="25"/>
    </row>
    <row r="2153" spans="3:4">
      <c r="C2153" s="25"/>
      <c r="D2153" s="25"/>
    </row>
    <row r="2154" spans="3:4">
      <c r="C2154" s="25"/>
      <c r="D2154" s="25"/>
    </row>
    <row r="2155" spans="3:4">
      <c r="C2155" s="25"/>
      <c r="D2155" s="25"/>
    </row>
    <row r="2156" spans="3:4">
      <c r="C2156" s="25"/>
      <c r="D2156" s="25"/>
    </row>
    <row r="2157" spans="3:4">
      <c r="C2157" s="25"/>
      <c r="D2157" s="25"/>
    </row>
    <row r="2158" spans="3:4">
      <c r="C2158" s="25"/>
      <c r="D2158" s="25"/>
    </row>
    <row r="2159" spans="3:4">
      <c r="C2159" s="25"/>
      <c r="D2159" s="25"/>
    </row>
    <row r="2160" spans="3:4">
      <c r="C2160" s="25"/>
      <c r="D2160" s="25"/>
    </row>
    <row r="2161" spans="3:4">
      <c r="C2161" s="25"/>
      <c r="D2161" s="25"/>
    </row>
    <row r="2162" spans="3:4">
      <c r="C2162" s="25"/>
      <c r="D2162" s="25"/>
    </row>
    <row r="2163" spans="3:4">
      <c r="C2163" s="25"/>
      <c r="D2163" s="25"/>
    </row>
    <row r="2164" spans="3:4">
      <c r="C2164" s="25"/>
      <c r="D2164" s="25"/>
    </row>
    <row r="2165" spans="3:4">
      <c r="C2165" s="25"/>
      <c r="D2165" s="25"/>
    </row>
    <row r="2166" spans="3:4">
      <c r="C2166" s="25"/>
      <c r="D2166" s="25"/>
    </row>
    <row r="2167" spans="3:4">
      <c r="C2167" s="25"/>
      <c r="D2167" s="25"/>
    </row>
    <row r="2168" spans="3:4">
      <c r="C2168" s="25"/>
      <c r="D2168" s="25"/>
    </row>
    <row r="2169" spans="3:4">
      <c r="C2169" s="25"/>
      <c r="D2169" s="25"/>
    </row>
    <row r="2170" spans="3:4">
      <c r="C2170" s="25"/>
      <c r="D2170" s="25"/>
    </row>
    <row r="2171" spans="3:4">
      <c r="C2171" s="25"/>
      <c r="D2171" s="25"/>
    </row>
    <row r="2172" spans="3:4">
      <c r="C2172" s="25"/>
      <c r="D2172" s="25"/>
    </row>
    <row r="2173" spans="3:4">
      <c r="C2173" s="25"/>
      <c r="D2173" s="25"/>
    </row>
    <row r="2174" spans="3:4">
      <c r="C2174" s="25"/>
      <c r="D2174" s="25"/>
    </row>
    <row r="2175" spans="3:4">
      <c r="C2175" s="25"/>
      <c r="D2175" s="25"/>
    </row>
    <row r="2176" spans="3:4">
      <c r="C2176" s="25"/>
      <c r="D2176" s="25"/>
    </row>
    <row r="2177" spans="3:4">
      <c r="C2177" s="25"/>
      <c r="D2177" s="25"/>
    </row>
    <row r="2178" spans="3:4">
      <c r="C2178" s="25"/>
      <c r="D2178" s="25"/>
    </row>
    <row r="2179" spans="3:4">
      <c r="C2179" s="25"/>
      <c r="D2179" s="25"/>
    </row>
    <row r="2180" spans="3:4">
      <c r="C2180" s="25"/>
      <c r="D2180" s="25"/>
    </row>
    <row r="2181" spans="3:4">
      <c r="C2181" s="25"/>
      <c r="D2181" s="25"/>
    </row>
    <row r="2182" spans="3:4">
      <c r="C2182" s="25"/>
      <c r="D2182" s="25"/>
    </row>
    <row r="2183" spans="3:4">
      <c r="C2183" s="25"/>
      <c r="D2183" s="25"/>
    </row>
    <row r="2184" spans="3:4">
      <c r="C2184" s="25"/>
      <c r="D2184" s="25"/>
    </row>
    <row r="2185" spans="3:4">
      <c r="C2185" s="25"/>
      <c r="D2185" s="25"/>
    </row>
    <row r="2186" spans="3:4">
      <c r="C2186" s="25"/>
      <c r="D2186" s="25"/>
    </row>
    <row r="2187" spans="3:4">
      <c r="C2187" s="25"/>
      <c r="D2187" s="25"/>
    </row>
    <row r="2188" spans="3:4">
      <c r="C2188" s="25"/>
      <c r="D2188" s="25"/>
    </row>
    <row r="2189" spans="3:4">
      <c r="C2189" s="25"/>
      <c r="D2189" s="25"/>
    </row>
    <row r="2190" spans="3:4">
      <c r="C2190" s="25"/>
      <c r="D2190" s="25"/>
    </row>
    <row r="2191" spans="3:4">
      <c r="C2191" s="25"/>
      <c r="D2191" s="25"/>
    </row>
    <row r="2192" spans="3:4">
      <c r="C2192" s="25"/>
      <c r="D2192" s="25"/>
    </row>
    <row r="2193" spans="3:4">
      <c r="C2193" s="25"/>
      <c r="D2193" s="25"/>
    </row>
    <row r="2194" spans="3:4">
      <c r="C2194" s="25"/>
      <c r="D2194" s="25"/>
    </row>
    <row r="2195" spans="3:4">
      <c r="C2195" s="25"/>
      <c r="D2195" s="25"/>
    </row>
    <row r="2196" spans="3:4">
      <c r="C2196" s="25"/>
      <c r="D2196" s="25"/>
    </row>
    <row r="2197" spans="3:4">
      <c r="C2197" s="25"/>
      <c r="D2197" s="25"/>
    </row>
    <row r="2198" spans="3:4">
      <c r="C2198" s="25"/>
      <c r="D2198" s="25"/>
    </row>
    <row r="2199" spans="3:4">
      <c r="C2199" s="25"/>
      <c r="D2199" s="25"/>
    </row>
    <row r="2200" spans="3:4">
      <c r="C2200" s="25"/>
      <c r="D2200" s="25"/>
    </row>
    <row r="2201" spans="3:4">
      <c r="C2201" s="25"/>
      <c r="D2201" s="25"/>
    </row>
    <row r="2202" spans="3:4">
      <c r="C2202" s="25"/>
      <c r="D2202" s="25"/>
    </row>
    <row r="2203" spans="3:4">
      <c r="C2203" s="25"/>
      <c r="D2203" s="25"/>
    </row>
    <row r="2204" spans="3:4">
      <c r="C2204" s="25"/>
      <c r="D2204" s="25"/>
    </row>
    <row r="2205" spans="3:4">
      <c r="C2205" s="25"/>
      <c r="D2205" s="25"/>
    </row>
    <row r="2206" spans="3:4">
      <c r="C2206" s="25"/>
      <c r="D2206" s="25"/>
    </row>
    <row r="2207" spans="3:4">
      <c r="C2207" s="25"/>
      <c r="D2207" s="25"/>
    </row>
    <row r="2208" spans="3:4">
      <c r="C2208" s="25"/>
      <c r="D2208" s="25"/>
    </row>
    <row r="2209" spans="3:4">
      <c r="C2209" s="25"/>
      <c r="D2209" s="25"/>
    </row>
    <row r="2210" spans="3:4">
      <c r="C2210" s="25"/>
      <c r="D2210" s="25"/>
    </row>
    <row r="2211" spans="3:4">
      <c r="C2211" s="25"/>
      <c r="D2211" s="25"/>
    </row>
    <row r="2212" spans="3:4">
      <c r="C2212" s="25"/>
      <c r="D2212" s="25"/>
    </row>
    <row r="2213" spans="3:4">
      <c r="C2213" s="25"/>
      <c r="D2213" s="25"/>
    </row>
    <row r="2214" spans="3:4">
      <c r="C2214" s="25"/>
      <c r="D2214" s="25"/>
    </row>
    <row r="2215" spans="3:4">
      <c r="C2215" s="25"/>
      <c r="D2215" s="25"/>
    </row>
    <row r="2216" spans="3:4">
      <c r="C2216" s="25"/>
      <c r="D2216" s="25"/>
    </row>
    <row r="2217" spans="3:4">
      <c r="C2217" s="25"/>
      <c r="D2217" s="25"/>
    </row>
    <row r="2218" spans="3:4">
      <c r="C2218" s="25"/>
      <c r="D2218" s="25"/>
    </row>
    <row r="2219" spans="3:4">
      <c r="C2219" s="25"/>
      <c r="D2219" s="25"/>
    </row>
    <row r="2220" spans="3:4">
      <c r="C2220" s="25"/>
      <c r="D2220" s="25"/>
    </row>
    <row r="2221" spans="3:4">
      <c r="C2221" s="25"/>
      <c r="D2221" s="25"/>
    </row>
    <row r="2222" spans="3:4">
      <c r="C2222" s="25"/>
      <c r="D2222" s="25"/>
    </row>
    <row r="2223" spans="3:4">
      <c r="C2223" s="25"/>
      <c r="D2223" s="25"/>
    </row>
    <row r="2224" spans="3:4">
      <c r="C2224" s="25"/>
      <c r="D2224" s="25"/>
    </row>
    <row r="2225" spans="3:4">
      <c r="C2225" s="25"/>
      <c r="D2225" s="25"/>
    </row>
    <row r="2226" spans="3:4">
      <c r="C2226" s="25"/>
      <c r="D2226" s="25"/>
    </row>
    <row r="2227" spans="3:4">
      <c r="C2227" s="25"/>
      <c r="D2227" s="25"/>
    </row>
    <row r="2228" spans="3:4">
      <c r="C2228" s="25"/>
      <c r="D2228" s="25"/>
    </row>
    <row r="2229" spans="3:4">
      <c r="C2229" s="25"/>
      <c r="D2229" s="25"/>
    </row>
    <row r="2230" spans="3:4">
      <c r="C2230" s="25"/>
      <c r="D2230" s="25"/>
    </row>
    <row r="2231" spans="3:4">
      <c r="C2231" s="25"/>
      <c r="D2231" s="25"/>
    </row>
    <row r="2232" spans="3:4">
      <c r="C2232" s="25"/>
      <c r="D2232" s="25"/>
    </row>
    <row r="2233" spans="3:4">
      <c r="C2233" s="25"/>
      <c r="D2233" s="25"/>
    </row>
    <row r="2234" spans="3:4">
      <c r="C2234" s="25"/>
      <c r="D2234" s="25"/>
    </row>
    <row r="2235" spans="3:4">
      <c r="C2235" s="25"/>
      <c r="D2235" s="25"/>
    </row>
    <row r="2236" spans="3:4">
      <c r="C2236" s="25"/>
      <c r="D2236" s="25"/>
    </row>
    <row r="2237" spans="3:4">
      <c r="C2237" s="25"/>
      <c r="D2237" s="25"/>
    </row>
    <row r="2238" spans="3:4">
      <c r="C2238" s="25"/>
      <c r="D2238" s="25"/>
    </row>
    <row r="2239" spans="3:4">
      <c r="C2239" s="25"/>
      <c r="D2239" s="25"/>
    </row>
    <row r="2240" spans="3:4">
      <c r="C2240" s="25"/>
      <c r="D2240" s="25"/>
    </row>
    <row r="2241" spans="3:4">
      <c r="C2241" s="25"/>
      <c r="D2241" s="25"/>
    </row>
    <row r="2242" spans="3:4">
      <c r="C2242" s="25"/>
      <c r="D2242" s="25"/>
    </row>
    <row r="2243" spans="3:4">
      <c r="C2243" s="25"/>
      <c r="D2243" s="25"/>
    </row>
    <row r="2244" spans="3:4">
      <c r="C2244" s="25"/>
      <c r="D2244" s="25"/>
    </row>
    <row r="2245" spans="3:4">
      <c r="C2245" s="25"/>
      <c r="D2245" s="25"/>
    </row>
    <row r="2246" spans="3:4">
      <c r="C2246" s="25"/>
      <c r="D2246" s="25"/>
    </row>
    <row r="2247" spans="3:4">
      <c r="C2247" s="25"/>
      <c r="D2247" s="25"/>
    </row>
    <row r="2248" spans="3:4">
      <c r="C2248" s="25"/>
      <c r="D2248" s="25"/>
    </row>
    <row r="2249" spans="3:4">
      <c r="C2249" s="25"/>
      <c r="D2249" s="25"/>
    </row>
    <row r="2250" spans="3:4">
      <c r="C2250" s="25"/>
      <c r="D2250" s="25"/>
    </row>
    <row r="2251" spans="3:4">
      <c r="C2251" s="25"/>
      <c r="D2251" s="25"/>
    </row>
    <row r="2252" spans="3:4">
      <c r="C2252" s="25"/>
      <c r="D2252" s="25"/>
    </row>
    <row r="2253" spans="3:4">
      <c r="C2253" s="25"/>
      <c r="D2253" s="25"/>
    </row>
    <row r="2254" spans="3:4">
      <c r="C2254" s="25"/>
      <c r="D2254" s="25"/>
    </row>
    <row r="2255" spans="3:4">
      <c r="C2255" s="25"/>
      <c r="D2255" s="25"/>
    </row>
    <row r="2256" spans="3:4">
      <c r="C2256" s="25"/>
      <c r="D2256" s="25"/>
    </row>
    <row r="2257" spans="3:4">
      <c r="C2257" s="25"/>
      <c r="D2257" s="25"/>
    </row>
    <row r="2258" spans="3:4">
      <c r="C2258" s="25"/>
      <c r="D2258" s="25"/>
    </row>
    <row r="2259" spans="3:4">
      <c r="C2259" s="25"/>
      <c r="D2259" s="25"/>
    </row>
    <row r="2260" spans="3:4">
      <c r="C2260" s="25"/>
      <c r="D2260" s="25"/>
    </row>
    <row r="2261" spans="3:4">
      <c r="C2261" s="25"/>
      <c r="D2261" s="25"/>
    </row>
    <row r="2262" spans="3:4">
      <c r="C2262" s="25"/>
      <c r="D2262" s="25"/>
    </row>
    <row r="2263" spans="3:4">
      <c r="C2263" s="25"/>
      <c r="D2263" s="25"/>
    </row>
    <row r="2264" spans="3:4">
      <c r="C2264" s="25"/>
      <c r="D2264" s="25"/>
    </row>
    <row r="2265" spans="3:4">
      <c r="C2265" s="25"/>
      <c r="D2265" s="25"/>
    </row>
    <row r="2266" spans="3:4">
      <c r="C2266" s="25"/>
      <c r="D2266" s="25"/>
    </row>
    <row r="2267" spans="3:4">
      <c r="C2267" s="25"/>
      <c r="D2267" s="25"/>
    </row>
    <row r="2268" spans="3:4">
      <c r="C2268" s="25"/>
      <c r="D2268" s="25"/>
    </row>
    <row r="2269" spans="3:4">
      <c r="C2269" s="25"/>
      <c r="D2269" s="25"/>
    </row>
    <row r="2270" spans="3:4">
      <c r="C2270" s="25"/>
      <c r="D2270" s="25"/>
    </row>
    <row r="2271" spans="3:4">
      <c r="C2271" s="25"/>
      <c r="D2271" s="25"/>
    </row>
    <row r="2272" spans="3:4">
      <c r="C2272" s="25"/>
      <c r="D2272" s="25"/>
    </row>
    <row r="2273" spans="3:4">
      <c r="C2273" s="25"/>
      <c r="D2273" s="25"/>
    </row>
    <row r="2274" spans="3:4">
      <c r="C2274" s="25"/>
      <c r="D2274" s="25"/>
    </row>
    <row r="2275" spans="3:4">
      <c r="C2275" s="25"/>
      <c r="D2275" s="25"/>
    </row>
    <row r="2276" spans="3:4">
      <c r="C2276" s="25"/>
      <c r="D2276" s="25"/>
    </row>
    <row r="2277" spans="3:4">
      <c r="C2277" s="25"/>
      <c r="D2277" s="25"/>
    </row>
    <row r="2278" spans="3:4">
      <c r="C2278" s="25"/>
      <c r="D2278" s="25"/>
    </row>
    <row r="2279" spans="3:4">
      <c r="C2279" s="25"/>
      <c r="D2279" s="25"/>
    </row>
    <row r="2280" spans="3:4">
      <c r="C2280" s="25"/>
      <c r="D2280" s="25"/>
    </row>
    <row r="2281" spans="3:4">
      <c r="C2281" s="25"/>
      <c r="D2281" s="25"/>
    </row>
    <row r="2282" spans="3:4">
      <c r="C2282" s="25"/>
      <c r="D2282" s="25"/>
    </row>
    <row r="2283" spans="3:4">
      <c r="C2283" s="25"/>
      <c r="D2283" s="25"/>
    </row>
    <row r="2284" spans="3:4">
      <c r="C2284" s="25"/>
      <c r="D2284" s="25"/>
    </row>
    <row r="2285" spans="3:4">
      <c r="C2285" s="25"/>
      <c r="D2285" s="25"/>
    </row>
    <row r="2286" spans="3:4">
      <c r="C2286" s="25"/>
      <c r="D2286" s="25"/>
    </row>
    <row r="2287" spans="3:4">
      <c r="C2287" s="25"/>
      <c r="D2287" s="25"/>
    </row>
    <row r="2288" spans="3:4">
      <c r="C2288" s="25"/>
      <c r="D2288" s="25"/>
    </row>
    <row r="2289" spans="3:4">
      <c r="C2289" s="25"/>
      <c r="D2289" s="25"/>
    </row>
    <row r="2290" spans="3:4">
      <c r="C2290" s="25"/>
      <c r="D2290" s="25"/>
    </row>
    <row r="2291" spans="3:4">
      <c r="C2291" s="25"/>
      <c r="D2291" s="25"/>
    </row>
    <row r="2292" spans="3:4">
      <c r="C2292" s="25"/>
      <c r="D2292" s="25"/>
    </row>
    <row r="2293" spans="3:4">
      <c r="C2293" s="25"/>
      <c r="D2293" s="25"/>
    </row>
    <row r="2294" spans="3:4">
      <c r="C2294" s="25"/>
      <c r="D2294" s="25"/>
    </row>
    <row r="2295" spans="3:4">
      <c r="C2295" s="25"/>
      <c r="D2295" s="25"/>
    </row>
    <row r="2296" spans="3:4">
      <c r="C2296" s="25"/>
      <c r="D2296" s="25"/>
    </row>
    <row r="2297" spans="3:4">
      <c r="C2297" s="25"/>
      <c r="D2297" s="25"/>
    </row>
    <row r="2298" spans="3:4">
      <c r="C2298" s="25"/>
      <c r="D2298" s="25"/>
    </row>
    <row r="2299" spans="3:4">
      <c r="C2299" s="25"/>
      <c r="D2299" s="25"/>
    </row>
    <row r="2300" spans="3:4">
      <c r="C2300" s="25"/>
      <c r="D2300" s="25"/>
    </row>
    <row r="2301" spans="3:4">
      <c r="C2301" s="25"/>
      <c r="D2301" s="25"/>
    </row>
    <row r="2302" spans="3:4">
      <c r="C2302" s="25"/>
      <c r="D2302" s="25"/>
    </row>
    <row r="2303" spans="3:4">
      <c r="C2303" s="25"/>
      <c r="D2303" s="25"/>
    </row>
    <row r="2304" spans="3:4">
      <c r="C2304" s="25"/>
      <c r="D2304" s="25"/>
    </row>
    <row r="2305" spans="3:4">
      <c r="C2305" s="25"/>
      <c r="D2305" s="25"/>
    </row>
    <row r="2306" spans="3:4">
      <c r="C2306" s="25"/>
      <c r="D2306" s="25"/>
    </row>
    <row r="2307" spans="3:4">
      <c r="C2307" s="25"/>
      <c r="D2307" s="25"/>
    </row>
    <row r="2308" spans="3:4">
      <c r="C2308" s="25"/>
      <c r="D2308" s="25"/>
    </row>
    <row r="2309" spans="3:4">
      <c r="C2309" s="25"/>
      <c r="D2309" s="25"/>
    </row>
    <row r="2310" spans="3:4">
      <c r="C2310" s="25"/>
      <c r="D2310" s="25"/>
    </row>
    <row r="2311" spans="3:4">
      <c r="C2311" s="25"/>
      <c r="D2311" s="25"/>
    </row>
    <row r="2312" spans="3:4">
      <c r="C2312" s="25"/>
      <c r="D2312" s="25"/>
    </row>
    <row r="2313" spans="3:4">
      <c r="C2313" s="25"/>
      <c r="D2313" s="25"/>
    </row>
    <row r="2314" spans="3:4">
      <c r="C2314" s="25"/>
      <c r="D2314" s="25"/>
    </row>
    <row r="2315" spans="3:4">
      <c r="C2315" s="25"/>
      <c r="D2315" s="25"/>
    </row>
    <row r="2316" spans="3:4">
      <c r="C2316" s="25"/>
      <c r="D2316" s="25"/>
    </row>
    <row r="2317" spans="3:4">
      <c r="C2317" s="25"/>
      <c r="D2317" s="25"/>
    </row>
    <row r="2318" spans="3:4">
      <c r="C2318" s="25"/>
      <c r="D2318" s="25"/>
    </row>
    <row r="2319" spans="3:4">
      <c r="C2319" s="25"/>
      <c r="D2319" s="25"/>
    </row>
    <row r="2320" spans="3:4">
      <c r="C2320" s="25"/>
      <c r="D2320" s="25"/>
    </row>
    <row r="2321" spans="3:4">
      <c r="C2321" s="25"/>
      <c r="D2321" s="25"/>
    </row>
    <row r="2322" spans="3:4">
      <c r="C2322" s="25"/>
      <c r="D2322" s="25"/>
    </row>
    <row r="2323" spans="3:4">
      <c r="C2323" s="25"/>
      <c r="D2323" s="25"/>
    </row>
    <row r="2324" spans="3:4">
      <c r="C2324" s="25"/>
      <c r="D2324" s="25"/>
    </row>
    <row r="2325" spans="3:4">
      <c r="C2325" s="25"/>
      <c r="D2325" s="25"/>
    </row>
    <row r="2326" spans="3:4">
      <c r="C2326" s="25"/>
      <c r="D2326" s="25"/>
    </row>
    <row r="2327" spans="3:4">
      <c r="C2327" s="25"/>
      <c r="D2327" s="25"/>
    </row>
    <row r="2328" spans="3:4">
      <c r="C2328" s="25"/>
      <c r="D2328" s="25"/>
    </row>
    <row r="2329" spans="3:4">
      <c r="C2329" s="25"/>
      <c r="D2329" s="25"/>
    </row>
    <row r="2330" spans="3:4">
      <c r="C2330" s="25"/>
      <c r="D2330" s="25"/>
    </row>
    <row r="2331" spans="3:4">
      <c r="C2331" s="25"/>
      <c r="D2331" s="25"/>
    </row>
    <row r="2332" spans="3:4">
      <c r="C2332" s="25"/>
      <c r="D2332" s="25"/>
    </row>
    <row r="2333" spans="3:4">
      <c r="C2333" s="25"/>
      <c r="D2333" s="25"/>
    </row>
    <row r="2334" spans="3:4">
      <c r="C2334" s="25"/>
      <c r="D2334" s="25"/>
    </row>
    <row r="2335" spans="3:4">
      <c r="C2335" s="25"/>
      <c r="D2335" s="25"/>
    </row>
    <row r="2336" spans="3:4">
      <c r="C2336" s="25"/>
      <c r="D2336" s="25"/>
    </row>
    <row r="2337" spans="3:4">
      <c r="C2337" s="25"/>
      <c r="D2337" s="25"/>
    </row>
    <row r="2338" spans="3:4">
      <c r="C2338" s="25"/>
      <c r="D2338" s="25"/>
    </row>
    <row r="2339" spans="3:4">
      <c r="C2339" s="25"/>
      <c r="D2339" s="25"/>
    </row>
    <row r="2340" spans="3:4">
      <c r="C2340" s="25"/>
      <c r="D2340" s="25"/>
    </row>
    <row r="2341" spans="3:4">
      <c r="C2341" s="25"/>
      <c r="D2341" s="25"/>
    </row>
    <row r="2342" spans="3:4">
      <c r="C2342" s="25"/>
      <c r="D2342" s="25"/>
    </row>
    <row r="2343" spans="3:4">
      <c r="C2343" s="25"/>
      <c r="D2343" s="25"/>
    </row>
    <row r="2344" spans="3:4">
      <c r="C2344" s="25"/>
      <c r="D2344" s="25"/>
    </row>
    <row r="2345" spans="3:4">
      <c r="C2345" s="25"/>
      <c r="D2345" s="25"/>
    </row>
    <row r="2346" spans="3:4">
      <c r="C2346" s="25"/>
      <c r="D2346" s="25"/>
    </row>
    <row r="2347" spans="3:4">
      <c r="C2347" s="25"/>
      <c r="D2347" s="25"/>
    </row>
    <row r="2348" spans="3:4">
      <c r="C2348" s="25"/>
      <c r="D2348" s="25"/>
    </row>
    <row r="2349" spans="3:4">
      <c r="C2349" s="25"/>
      <c r="D2349" s="25"/>
    </row>
    <row r="2350" spans="3:4">
      <c r="C2350" s="25"/>
      <c r="D2350" s="25"/>
    </row>
    <row r="2351" spans="3:4">
      <c r="C2351" s="25"/>
      <c r="D2351" s="25"/>
    </row>
    <row r="2352" spans="3:4">
      <c r="C2352" s="25"/>
      <c r="D2352" s="25"/>
    </row>
    <row r="2353" spans="3:4">
      <c r="C2353" s="25"/>
      <c r="D2353" s="25"/>
    </row>
    <row r="2354" spans="3:4">
      <c r="C2354" s="25"/>
      <c r="D2354" s="25"/>
    </row>
    <row r="2355" spans="3:4">
      <c r="C2355" s="25"/>
      <c r="D2355" s="25"/>
    </row>
    <row r="2356" spans="3:4">
      <c r="C2356" s="25"/>
      <c r="D2356" s="25"/>
    </row>
    <row r="2357" spans="3:4">
      <c r="C2357" s="25"/>
      <c r="D2357" s="25"/>
    </row>
    <row r="2358" spans="3:4">
      <c r="C2358" s="25"/>
      <c r="D2358" s="25"/>
    </row>
    <row r="2359" spans="3:4">
      <c r="C2359" s="25"/>
      <c r="D2359" s="25"/>
    </row>
    <row r="2360" spans="3:4">
      <c r="C2360" s="25"/>
      <c r="D2360" s="25"/>
    </row>
    <row r="2361" spans="3:4">
      <c r="C2361" s="25"/>
      <c r="D2361" s="25"/>
    </row>
    <row r="2362" spans="3:4">
      <c r="C2362" s="25"/>
      <c r="D2362" s="25"/>
    </row>
    <row r="2363" spans="3:4">
      <c r="C2363" s="25"/>
      <c r="D2363" s="25"/>
    </row>
    <row r="2364" spans="3:4">
      <c r="C2364" s="25"/>
      <c r="D2364" s="25"/>
    </row>
    <row r="2365" spans="3:4">
      <c r="C2365" s="25"/>
      <c r="D2365" s="25"/>
    </row>
    <row r="2366" spans="3:4">
      <c r="C2366" s="25"/>
      <c r="D2366" s="25"/>
    </row>
    <row r="2367" spans="3:4">
      <c r="C2367" s="25"/>
      <c r="D2367" s="25"/>
    </row>
    <row r="2368" spans="3:4">
      <c r="C2368" s="25"/>
      <c r="D2368" s="25"/>
    </row>
    <row r="2369" spans="3:4">
      <c r="C2369" s="25"/>
      <c r="D2369" s="25"/>
    </row>
    <row r="2370" spans="3:4">
      <c r="C2370" s="25"/>
      <c r="D2370" s="25"/>
    </row>
    <row r="2371" spans="3:4">
      <c r="C2371" s="25"/>
      <c r="D2371" s="25"/>
    </row>
    <row r="2372" spans="3:4">
      <c r="C2372" s="25"/>
      <c r="D2372" s="25"/>
    </row>
    <row r="2373" spans="3:4">
      <c r="C2373" s="25"/>
      <c r="D2373" s="25"/>
    </row>
    <row r="2374" spans="3:4">
      <c r="C2374" s="25"/>
      <c r="D2374" s="25"/>
    </row>
    <row r="2375" spans="3:4">
      <c r="C2375" s="25"/>
      <c r="D2375" s="25"/>
    </row>
    <row r="2376" spans="3:4">
      <c r="C2376" s="25"/>
      <c r="D2376" s="25"/>
    </row>
    <row r="2377" spans="3:4">
      <c r="C2377" s="25"/>
      <c r="D2377" s="25"/>
    </row>
    <row r="2378" spans="3:4">
      <c r="C2378" s="25"/>
      <c r="D2378" s="25"/>
    </row>
    <row r="2379" spans="3:4">
      <c r="C2379" s="25"/>
      <c r="D2379" s="25"/>
    </row>
    <row r="2380" spans="3:4">
      <c r="C2380" s="25"/>
      <c r="D2380" s="25"/>
    </row>
    <row r="2381" spans="3:4">
      <c r="C2381" s="25"/>
      <c r="D2381" s="25"/>
    </row>
    <row r="2382" spans="3:4">
      <c r="C2382" s="25"/>
      <c r="D2382" s="25"/>
    </row>
    <row r="2383" spans="3:4">
      <c r="C2383" s="25"/>
      <c r="D2383" s="25"/>
    </row>
    <row r="2384" spans="3:4">
      <c r="C2384" s="25"/>
      <c r="D2384" s="25"/>
    </row>
    <row r="2385" spans="3:4">
      <c r="C2385" s="25"/>
      <c r="D2385" s="25"/>
    </row>
    <row r="2386" spans="3:4">
      <c r="C2386" s="25"/>
      <c r="D2386" s="25"/>
    </row>
    <row r="2387" spans="3:4">
      <c r="C2387" s="25"/>
      <c r="D2387" s="25"/>
    </row>
    <row r="2388" spans="3:4">
      <c r="C2388" s="25"/>
      <c r="D2388" s="25"/>
    </row>
    <row r="2389" spans="3:4">
      <c r="C2389" s="25"/>
      <c r="D2389" s="25"/>
    </row>
    <row r="2390" spans="3:4">
      <c r="C2390" s="25"/>
      <c r="D2390" s="25"/>
    </row>
    <row r="2391" spans="3:4">
      <c r="C2391" s="25"/>
      <c r="D2391" s="25"/>
    </row>
    <row r="2392" spans="3:4">
      <c r="C2392" s="25"/>
      <c r="D2392" s="25"/>
    </row>
    <row r="2393" spans="3:4">
      <c r="C2393" s="25"/>
      <c r="D2393" s="25"/>
    </row>
    <row r="2394" spans="3:4">
      <c r="C2394" s="25"/>
      <c r="D2394" s="25"/>
    </row>
    <row r="2395" spans="3:4">
      <c r="C2395" s="25"/>
      <c r="D2395" s="25"/>
    </row>
    <row r="2396" spans="3:4">
      <c r="C2396" s="25"/>
      <c r="D2396" s="25"/>
    </row>
    <row r="2397" spans="3:4">
      <c r="C2397" s="25"/>
      <c r="D2397" s="25"/>
    </row>
    <row r="2398" spans="3:4">
      <c r="C2398" s="25"/>
      <c r="D2398" s="25"/>
    </row>
    <row r="2399" spans="3:4">
      <c r="C2399" s="25"/>
      <c r="D2399" s="25"/>
    </row>
    <row r="2400" spans="3:4">
      <c r="C2400" s="25"/>
      <c r="D2400" s="25"/>
    </row>
    <row r="2401" spans="3:4">
      <c r="C2401" s="25"/>
      <c r="D2401" s="25"/>
    </row>
    <row r="2402" spans="3:4">
      <c r="C2402" s="25"/>
      <c r="D2402" s="25"/>
    </row>
    <row r="2403" spans="3:4">
      <c r="C2403" s="25"/>
      <c r="D2403" s="25"/>
    </row>
    <row r="2404" spans="3:4">
      <c r="C2404" s="25"/>
      <c r="D2404" s="25"/>
    </row>
    <row r="2405" spans="3:4">
      <c r="C2405" s="25"/>
      <c r="D2405" s="25"/>
    </row>
    <row r="2406" spans="3:4">
      <c r="C2406" s="25"/>
      <c r="D2406" s="25"/>
    </row>
    <row r="2407" spans="3:4">
      <c r="C2407" s="25"/>
      <c r="D2407" s="25"/>
    </row>
    <row r="2408" spans="3:4">
      <c r="C2408" s="25"/>
      <c r="D2408" s="25"/>
    </row>
    <row r="2409" spans="3:4">
      <c r="C2409" s="25"/>
      <c r="D2409" s="25"/>
    </row>
    <row r="2410" spans="3:4">
      <c r="C2410" s="25"/>
      <c r="D2410" s="25"/>
    </row>
    <row r="2411" spans="3:4">
      <c r="C2411" s="25"/>
      <c r="D2411" s="25"/>
    </row>
    <row r="2412" spans="3:4">
      <c r="C2412" s="25"/>
      <c r="D2412" s="25"/>
    </row>
    <row r="2413" spans="3:4">
      <c r="C2413" s="25"/>
      <c r="D2413" s="25"/>
    </row>
    <row r="2414" spans="3:4">
      <c r="C2414" s="25"/>
      <c r="D2414" s="25"/>
    </row>
    <row r="2415" spans="3:4">
      <c r="C2415" s="25"/>
      <c r="D2415" s="25"/>
    </row>
    <row r="2416" spans="3:4">
      <c r="C2416" s="25"/>
      <c r="D2416" s="25"/>
    </row>
    <row r="2417" spans="3:4">
      <c r="C2417" s="25"/>
      <c r="D2417" s="25"/>
    </row>
    <row r="2418" spans="3:4">
      <c r="C2418" s="25"/>
      <c r="D2418" s="25"/>
    </row>
    <row r="2419" spans="3:4">
      <c r="C2419" s="25"/>
      <c r="D2419" s="25"/>
    </row>
    <row r="2420" spans="3:4">
      <c r="C2420" s="25"/>
      <c r="D2420" s="25"/>
    </row>
    <row r="2421" spans="3:4">
      <c r="C2421" s="25"/>
      <c r="D2421" s="25"/>
    </row>
    <row r="2422" spans="3:4">
      <c r="C2422" s="25"/>
      <c r="D2422" s="25"/>
    </row>
    <row r="2423" spans="3:4">
      <c r="C2423" s="25"/>
      <c r="D2423" s="25"/>
    </row>
    <row r="2424" spans="3:4">
      <c r="C2424" s="25"/>
      <c r="D2424" s="25"/>
    </row>
    <row r="2425" spans="3:4">
      <c r="C2425" s="25"/>
      <c r="D2425" s="25"/>
    </row>
    <row r="2426" spans="3:4">
      <c r="C2426" s="25"/>
      <c r="D2426" s="25"/>
    </row>
    <row r="2427" spans="3:4">
      <c r="C2427" s="25"/>
      <c r="D2427" s="25"/>
    </row>
    <row r="2428" spans="3:4">
      <c r="C2428" s="25"/>
      <c r="D2428" s="25"/>
    </row>
    <row r="2429" spans="3:4">
      <c r="C2429" s="25"/>
      <c r="D2429" s="25"/>
    </row>
    <row r="2430" spans="3:4">
      <c r="C2430" s="25"/>
      <c r="D2430" s="25"/>
    </row>
    <row r="2431" spans="3:4">
      <c r="C2431" s="25"/>
      <c r="D2431" s="25"/>
    </row>
    <row r="2432" spans="3:4">
      <c r="C2432" s="25"/>
      <c r="D2432" s="25"/>
    </row>
    <row r="2433" spans="3:4">
      <c r="C2433" s="25"/>
      <c r="D2433" s="25"/>
    </row>
    <row r="2434" spans="3:4">
      <c r="C2434" s="25"/>
      <c r="D2434" s="25"/>
    </row>
    <row r="2435" spans="3:4">
      <c r="C2435" s="25"/>
      <c r="D2435" s="25"/>
    </row>
    <row r="2436" spans="3:4">
      <c r="C2436" s="25"/>
      <c r="D2436" s="25"/>
    </row>
    <row r="2437" spans="3:4">
      <c r="C2437" s="25"/>
      <c r="D2437" s="25"/>
    </row>
    <row r="2438" spans="3:4">
      <c r="C2438" s="25"/>
      <c r="D2438" s="25"/>
    </row>
    <row r="2439" spans="3:4">
      <c r="C2439" s="25"/>
      <c r="D2439" s="25"/>
    </row>
    <row r="2440" spans="3:4">
      <c r="C2440" s="25"/>
      <c r="D2440" s="25"/>
    </row>
    <row r="2441" spans="3:4">
      <c r="C2441" s="25"/>
      <c r="D2441" s="25"/>
    </row>
    <row r="2442" spans="3:4">
      <c r="C2442" s="25"/>
      <c r="D2442" s="25"/>
    </row>
    <row r="2443" spans="3:4">
      <c r="C2443" s="25"/>
      <c r="D2443" s="25"/>
    </row>
    <row r="2444" spans="3:4">
      <c r="C2444" s="25"/>
      <c r="D2444" s="25"/>
    </row>
    <row r="2445" spans="3:4">
      <c r="C2445" s="25"/>
      <c r="D2445" s="25"/>
    </row>
    <row r="2446" spans="3:4">
      <c r="C2446" s="25"/>
      <c r="D2446" s="25"/>
    </row>
    <row r="2447" spans="3:4">
      <c r="C2447" s="25"/>
      <c r="D2447" s="25"/>
    </row>
    <row r="2448" spans="3:4">
      <c r="C2448" s="25"/>
      <c r="D2448" s="25"/>
    </row>
    <row r="2449" spans="3:4">
      <c r="C2449" s="25"/>
      <c r="D2449" s="25"/>
    </row>
    <row r="2450" spans="3:4">
      <c r="C2450" s="25"/>
      <c r="D2450" s="25"/>
    </row>
    <row r="2451" spans="3:4">
      <c r="C2451" s="25"/>
      <c r="D2451" s="25"/>
    </row>
    <row r="2452" spans="3:4">
      <c r="C2452" s="25"/>
      <c r="D2452" s="25"/>
    </row>
    <row r="2453" spans="3:4">
      <c r="C2453" s="25"/>
      <c r="D2453" s="25"/>
    </row>
    <row r="2454" spans="3:4">
      <c r="C2454" s="25"/>
      <c r="D2454" s="25"/>
    </row>
    <row r="2455" spans="3:4">
      <c r="C2455" s="25"/>
      <c r="D2455" s="25"/>
    </row>
    <row r="2456" spans="3:4">
      <c r="C2456" s="25"/>
      <c r="D2456" s="25"/>
    </row>
    <row r="2457" spans="3:4">
      <c r="C2457" s="25"/>
      <c r="D2457" s="25"/>
    </row>
    <row r="2458" spans="3:4">
      <c r="C2458" s="25"/>
      <c r="D2458" s="25"/>
    </row>
    <row r="2459" spans="3:4">
      <c r="C2459" s="25"/>
      <c r="D2459" s="25"/>
    </row>
    <row r="2460" spans="3:4">
      <c r="C2460" s="25"/>
      <c r="D2460" s="25"/>
    </row>
    <row r="2461" spans="3:4">
      <c r="C2461" s="25"/>
      <c r="D2461" s="25"/>
    </row>
    <row r="2462" spans="3:4">
      <c r="C2462" s="25"/>
      <c r="D2462" s="25"/>
    </row>
    <row r="2463" spans="3:4">
      <c r="C2463" s="25"/>
      <c r="D2463" s="25"/>
    </row>
    <row r="2464" spans="3:4">
      <c r="C2464" s="25"/>
      <c r="D2464" s="25"/>
    </row>
    <row r="2465" spans="3:4">
      <c r="C2465" s="25"/>
      <c r="D2465" s="25"/>
    </row>
    <row r="2466" spans="3:4">
      <c r="C2466" s="25"/>
      <c r="D2466" s="25"/>
    </row>
    <row r="2467" spans="3:4">
      <c r="C2467" s="25"/>
      <c r="D2467" s="25"/>
    </row>
    <row r="2468" spans="3:4">
      <c r="C2468" s="25"/>
      <c r="D2468" s="25"/>
    </row>
    <row r="2469" spans="3:4">
      <c r="C2469" s="25"/>
      <c r="D2469" s="25"/>
    </row>
    <row r="2470" spans="3:4">
      <c r="C2470" s="25"/>
      <c r="D2470" s="25"/>
    </row>
    <row r="2471" spans="3:4">
      <c r="C2471" s="25"/>
      <c r="D2471" s="25"/>
    </row>
    <row r="2472" spans="3:4">
      <c r="C2472" s="25"/>
      <c r="D2472" s="25"/>
    </row>
    <row r="2473" spans="3:4">
      <c r="C2473" s="25"/>
      <c r="D2473" s="25"/>
    </row>
    <row r="2474" spans="3:4">
      <c r="C2474" s="25"/>
      <c r="D2474" s="25"/>
    </row>
    <row r="2475" spans="3:4">
      <c r="C2475" s="25"/>
      <c r="D2475" s="25"/>
    </row>
    <row r="2476" spans="3:4">
      <c r="C2476" s="25"/>
      <c r="D2476" s="25"/>
    </row>
    <row r="2477" spans="3:4">
      <c r="C2477" s="25"/>
      <c r="D2477" s="25"/>
    </row>
    <row r="2478" spans="3:4">
      <c r="C2478" s="25"/>
      <c r="D2478" s="25"/>
    </row>
    <row r="2479" spans="3:4">
      <c r="C2479" s="25"/>
      <c r="D2479" s="25"/>
    </row>
    <row r="2480" spans="3:4">
      <c r="C2480" s="25"/>
      <c r="D2480" s="25"/>
    </row>
    <row r="2481" spans="3:4">
      <c r="C2481" s="25"/>
      <c r="D2481" s="25"/>
    </row>
    <row r="2482" spans="3:4">
      <c r="C2482" s="25"/>
      <c r="D2482" s="25"/>
    </row>
    <row r="2483" spans="3:4">
      <c r="C2483" s="25"/>
      <c r="D2483" s="25"/>
    </row>
    <row r="2484" spans="3:4">
      <c r="C2484" s="25"/>
      <c r="D2484" s="25"/>
    </row>
    <row r="2485" spans="3:4">
      <c r="C2485" s="25"/>
      <c r="D2485" s="25"/>
    </row>
    <row r="2486" spans="3:4">
      <c r="C2486" s="25"/>
      <c r="D2486" s="25"/>
    </row>
    <row r="2487" spans="3:4">
      <c r="C2487" s="25"/>
      <c r="D2487" s="25"/>
    </row>
    <row r="2488" spans="3:4">
      <c r="C2488" s="25"/>
      <c r="D2488" s="25"/>
    </row>
    <row r="2489" spans="3:4">
      <c r="C2489" s="25"/>
      <c r="D2489" s="25"/>
    </row>
    <row r="2490" spans="3:4">
      <c r="C2490" s="25"/>
      <c r="D2490" s="25"/>
    </row>
    <row r="2491" spans="3:4">
      <c r="C2491" s="25"/>
      <c r="D2491" s="25"/>
    </row>
    <row r="2492" spans="3:4">
      <c r="C2492" s="25"/>
      <c r="D2492" s="25"/>
    </row>
    <row r="2493" spans="3:4">
      <c r="C2493" s="25"/>
      <c r="D2493" s="25"/>
    </row>
    <row r="2494" spans="3:4">
      <c r="C2494" s="25"/>
      <c r="D2494" s="25"/>
    </row>
    <row r="2495" spans="3:4">
      <c r="C2495" s="25"/>
      <c r="D2495" s="25"/>
    </row>
    <row r="2496" spans="3:4">
      <c r="C2496" s="25"/>
      <c r="D2496" s="25"/>
    </row>
    <row r="2497" spans="3:4">
      <c r="C2497" s="25"/>
      <c r="D2497" s="25"/>
    </row>
    <row r="2498" spans="3:4">
      <c r="C2498" s="25"/>
      <c r="D2498" s="25"/>
    </row>
    <row r="2499" spans="3:4">
      <c r="C2499" s="25"/>
      <c r="D2499" s="25"/>
    </row>
    <row r="2500" spans="3:4">
      <c r="C2500" s="25"/>
      <c r="D2500" s="25"/>
    </row>
    <row r="2501" spans="3:4">
      <c r="C2501" s="25"/>
      <c r="D2501" s="25"/>
    </row>
    <row r="2502" spans="3:4">
      <c r="C2502" s="25"/>
      <c r="D2502" s="25"/>
    </row>
    <row r="2503" spans="3:4">
      <c r="C2503" s="25"/>
      <c r="D2503" s="25"/>
    </row>
    <row r="2504" spans="3:4">
      <c r="C2504" s="25"/>
      <c r="D2504" s="25"/>
    </row>
    <row r="2505" spans="3:4">
      <c r="C2505" s="25"/>
      <c r="D2505" s="25"/>
    </row>
    <row r="2506" spans="3:4">
      <c r="C2506" s="25"/>
      <c r="D2506" s="25"/>
    </row>
    <row r="2507" spans="3:4">
      <c r="C2507" s="25"/>
      <c r="D2507" s="25"/>
    </row>
    <row r="2508" spans="3:4">
      <c r="C2508" s="25"/>
      <c r="D2508" s="25"/>
    </row>
    <row r="2509" spans="3:4">
      <c r="C2509" s="25"/>
      <c r="D2509" s="25"/>
    </row>
    <row r="2510" spans="3:4">
      <c r="C2510" s="25"/>
      <c r="D2510" s="25"/>
    </row>
    <row r="2511" spans="3:4">
      <c r="C2511" s="25"/>
      <c r="D2511" s="25"/>
    </row>
    <row r="2512" spans="3:4">
      <c r="C2512" s="25"/>
      <c r="D2512" s="25"/>
    </row>
    <row r="2513" spans="3:4">
      <c r="C2513" s="25"/>
      <c r="D2513" s="25"/>
    </row>
    <row r="2514" spans="3:4">
      <c r="C2514" s="25"/>
      <c r="D2514" s="25"/>
    </row>
    <row r="2515" spans="3:4">
      <c r="C2515" s="25"/>
      <c r="D2515" s="25"/>
    </row>
    <row r="2516" spans="3:4">
      <c r="C2516" s="25"/>
      <c r="D2516" s="25"/>
    </row>
    <row r="2517" spans="3:4">
      <c r="C2517" s="25"/>
      <c r="D2517" s="25"/>
    </row>
    <row r="2518" spans="3:4">
      <c r="C2518" s="25"/>
      <c r="D2518" s="25"/>
    </row>
    <row r="2519" spans="3:4">
      <c r="C2519" s="25"/>
      <c r="D2519" s="25"/>
    </row>
    <row r="2520" spans="3:4">
      <c r="C2520" s="25"/>
      <c r="D2520" s="25"/>
    </row>
    <row r="2521" spans="3:4">
      <c r="C2521" s="25"/>
      <c r="D2521" s="25"/>
    </row>
    <row r="2522" spans="3:4">
      <c r="C2522" s="25"/>
      <c r="D2522" s="25"/>
    </row>
    <row r="2523" spans="3:4">
      <c r="C2523" s="25"/>
      <c r="D2523" s="25"/>
    </row>
    <row r="2524" spans="3:4">
      <c r="C2524" s="25"/>
      <c r="D2524" s="25"/>
    </row>
    <row r="2525" spans="3:4">
      <c r="C2525" s="25"/>
      <c r="D2525" s="25"/>
    </row>
    <row r="2526" spans="3:4">
      <c r="C2526" s="25"/>
      <c r="D2526" s="25"/>
    </row>
    <row r="2527" spans="3:4">
      <c r="C2527" s="25"/>
      <c r="D2527" s="25"/>
    </row>
    <row r="2528" spans="3:4">
      <c r="C2528" s="25"/>
      <c r="D2528" s="25"/>
    </row>
    <row r="2529" spans="3:4">
      <c r="C2529" s="25"/>
      <c r="D2529" s="25"/>
    </row>
    <row r="2530" spans="3:4">
      <c r="C2530" s="25"/>
      <c r="D2530" s="25"/>
    </row>
    <row r="2531" spans="3:4">
      <c r="C2531" s="25"/>
      <c r="D2531" s="25"/>
    </row>
    <row r="2532" spans="3:4">
      <c r="C2532" s="25"/>
      <c r="D2532" s="25"/>
    </row>
    <row r="2533" spans="3:4">
      <c r="C2533" s="25"/>
      <c r="D2533" s="25"/>
    </row>
    <row r="2534" spans="3:4">
      <c r="C2534" s="25"/>
      <c r="D2534" s="25"/>
    </row>
    <row r="2535" spans="3:4">
      <c r="C2535" s="25"/>
      <c r="D2535" s="25"/>
    </row>
    <row r="2536" spans="3:4">
      <c r="C2536" s="25"/>
      <c r="D2536" s="25"/>
    </row>
    <row r="2537" spans="3:4">
      <c r="C2537" s="25"/>
      <c r="D2537" s="25"/>
    </row>
    <row r="2538" spans="3:4">
      <c r="C2538" s="25"/>
      <c r="D2538" s="25"/>
    </row>
    <row r="2539" spans="3:4">
      <c r="C2539" s="25"/>
      <c r="D2539" s="25"/>
    </row>
    <row r="2540" spans="3:4">
      <c r="C2540" s="25"/>
      <c r="D2540" s="25"/>
    </row>
    <row r="2541" spans="3:4">
      <c r="C2541" s="25"/>
      <c r="D2541" s="25"/>
    </row>
    <row r="2542" spans="3:4">
      <c r="C2542" s="25"/>
      <c r="D2542" s="25"/>
    </row>
    <row r="2543" spans="3:4">
      <c r="C2543" s="25"/>
      <c r="D2543" s="25"/>
    </row>
    <row r="2544" spans="3:4">
      <c r="C2544" s="25"/>
      <c r="D2544" s="25"/>
    </row>
    <row r="2545" spans="3:4">
      <c r="C2545" s="25"/>
      <c r="D2545" s="25"/>
    </row>
    <row r="2546" spans="3:4">
      <c r="C2546" s="25"/>
      <c r="D2546" s="25"/>
    </row>
    <row r="2547" spans="3:4">
      <c r="C2547" s="25"/>
      <c r="D2547" s="25"/>
    </row>
    <row r="2548" spans="3:4">
      <c r="C2548" s="25"/>
      <c r="D2548" s="25"/>
    </row>
    <row r="2549" spans="3:4">
      <c r="C2549" s="25"/>
      <c r="D2549" s="25"/>
    </row>
    <row r="2550" spans="3:4">
      <c r="C2550" s="25"/>
      <c r="D2550" s="25"/>
    </row>
    <row r="2551" spans="3:4">
      <c r="C2551" s="25"/>
      <c r="D2551" s="25"/>
    </row>
    <row r="2552" spans="3:4">
      <c r="C2552" s="25"/>
      <c r="D2552" s="25"/>
    </row>
    <row r="2553" spans="3:4">
      <c r="C2553" s="25"/>
      <c r="D2553" s="25"/>
    </row>
    <row r="2554" spans="3:4">
      <c r="C2554" s="25"/>
      <c r="D2554" s="25"/>
    </row>
    <row r="2555" spans="3:4">
      <c r="C2555" s="25"/>
      <c r="D2555" s="25"/>
    </row>
    <row r="2556" spans="3:4">
      <c r="C2556" s="25"/>
      <c r="D2556" s="25"/>
    </row>
    <row r="2557" spans="3:4">
      <c r="C2557" s="25"/>
      <c r="D2557" s="25"/>
    </row>
    <row r="2558" spans="3:4">
      <c r="C2558" s="25"/>
      <c r="D2558" s="25"/>
    </row>
    <row r="2559" spans="3:4">
      <c r="C2559" s="25"/>
      <c r="D2559" s="25"/>
    </row>
    <row r="2560" spans="3:4">
      <c r="C2560" s="25"/>
      <c r="D2560" s="25"/>
    </row>
    <row r="2561" spans="3:4">
      <c r="C2561" s="25"/>
      <c r="D2561" s="25"/>
    </row>
    <row r="2562" spans="3:4">
      <c r="C2562" s="25"/>
      <c r="D2562" s="25"/>
    </row>
    <row r="2563" spans="3:4">
      <c r="C2563" s="25"/>
      <c r="D2563" s="25"/>
    </row>
    <row r="2564" spans="3:4">
      <c r="C2564" s="25"/>
      <c r="D2564" s="25"/>
    </row>
    <row r="2565" spans="3:4">
      <c r="C2565" s="25"/>
      <c r="D2565" s="25"/>
    </row>
    <row r="2566" spans="3:4">
      <c r="C2566" s="25"/>
      <c r="D2566" s="25"/>
    </row>
    <row r="2567" spans="3:4">
      <c r="C2567" s="25"/>
      <c r="D2567" s="25"/>
    </row>
    <row r="2568" spans="3:4">
      <c r="C2568" s="25"/>
      <c r="D2568" s="25"/>
    </row>
    <row r="2569" spans="3:4">
      <c r="C2569" s="25"/>
      <c r="D2569" s="25"/>
    </row>
    <row r="2570" spans="3:4">
      <c r="C2570" s="25"/>
      <c r="D2570" s="25"/>
    </row>
    <row r="2571" spans="3:4">
      <c r="C2571" s="25"/>
      <c r="D2571" s="25"/>
    </row>
    <row r="2572" spans="3:4">
      <c r="C2572" s="25"/>
      <c r="D2572" s="25"/>
    </row>
    <row r="2573" spans="3:4">
      <c r="C2573" s="25"/>
      <c r="D2573" s="25"/>
    </row>
    <row r="2574" spans="3:4">
      <c r="C2574" s="25"/>
      <c r="D2574" s="25"/>
    </row>
    <row r="2575" spans="3:4">
      <c r="C2575" s="25"/>
      <c r="D2575" s="25"/>
    </row>
    <row r="2576" spans="3:4">
      <c r="C2576" s="25"/>
      <c r="D2576" s="25"/>
    </row>
    <row r="2577" spans="3:4">
      <c r="C2577" s="25"/>
      <c r="D2577" s="25"/>
    </row>
    <row r="2578" spans="3:4">
      <c r="C2578" s="25"/>
      <c r="D2578" s="25"/>
    </row>
    <row r="2579" spans="3:4">
      <c r="C2579" s="25"/>
      <c r="D2579" s="25"/>
    </row>
    <row r="2580" spans="3:4">
      <c r="C2580" s="25"/>
      <c r="D2580" s="25"/>
    </row>
    <row r="2581" spans="3:4">
      <c r="C2581" s="25"/>
      <c r="D2581" s="25"/>
    </row>
    <row r="2582" spans="3:4">
      <c r="C2582" s="25"/>
      <c r="D2582" s="25"/>
    </row>
    <row r="2583" spans="3:4">
      <c r="C2583" s="25"/>
      <c r="D2583" s="25"/>
    </row>
    <row r="2584" spans="3:4">
      <c r="C2584" s="25"/>
      <c r="D2584" s="25"/>
    </row>
    <row r="2585" spans="3:4">
      <c r="C2585" s="25"/>
      <c r="D2585" s="25"/>
    </row>
    <row r="2586" spans="3:4">
      <c r="C2586" s="25"/>
      <c r="D2586" s="25"/>
    </row>
    <row r="2587" spans="3:4">
      <c r="C2587" s="25"/>
      <c r="D2587" s="25"/>
    </row>
    <row r="2588" spans="3:4">
      <c r="C2588" s="25"/>
      <c r="D2588" s="25"/>
    </row>
    <row r="2589" spans="3:4">
      <c r="C2589" s="25"/>
      <c r="D2589" s="25"/>
    </row>
    <row r="2590" spans="3:4">
      <c r="C2590" s="25"/>
      <c r="D2590" s="25"/>
    </row>
    <row r="2591" spans="3:4">
      <c r="C2591" s="25"/>
      <c r="D2591" s="25"/>
    </row>
    <row r="2592" spans="3:4">
      <c r="C2592" s="25"/>
      <c r="D2592" s="25"/>
    </row>
    <row r="2593" spans="3:4">
      <c r="C2593" s="25"/>
      <c r="D2593" s="25"/>
    </row>
    <row r="2594" spans="3:4">
      <c r="C2594" s="25"/>
      <c r="D2594" s="25"/>
    </row>
    <row r="2595" spans="3:4">
      <c r="C2595" s="25"/>
      <c r="D2595" s="25"/>
    </row>
    <row r="2596" spans="3:4">
      <c r="C2596" s="25"/>
      <c r="D2596" s="25"/>
    </row>
    <row r="2597" spans="3:4">
      <c r="C2597" s="25"/>
      <c r="D2597" s="25"/>
    </row>
    <row r="2598" spans="3:4">
      <c r="C2598" s="25"/>
      <c r="D2598" s="25"/>
    </row>
    <row r="2599" spans="3:4">
      <c r="C2599" s="25"/>
      <c r="D2599" s="25"/>
    </row>
    <row r="2600" spans="3:4">
      <c r="C2600" s="25"/>
      <c r="D2600" s="25"/>
    </row>
    <row r="2601" spans="3:4">
      <c r="C2601" s="25"/>
      <c r="D2601" s="25"/>
    </row>
    <row r="2602" spans="3:4">
      <c r="C2602" s="25"/>
      <c r="D2602" s="25"/>
    </row>
    <row r="2603" spans="3:4">
      <c r="C2603" s="25"/>
      <c r="D2603" s="25"/>
    </row>
    <row r="2604" spans="3:4">
      <c r="C2604" s="25"/>
      <c r="D2604" s="25"/>
    </row>
    <row r="2605" spans="3:4">
      <c r="C2605" s="25"/>
      <c r="D2605" s="25"/>
    </row>
    <row r="2606" spans="3:4">
      <c r="C2606" s="25"/>
      <c r="D2606" s="25"/>
    </row>
    <row r="2607" spans="3:4">
      <c r="C2607" s="25"/>
      <c r="D2607" s="25"/>
    </row>
    <row r="2608" spans="3:4">
      <c r="C2608" s="25"/>
      <c r="D2608" s="25"/>
    </row>
    <row r="2609" spans="3:4">
      <c r="C2609" s="25"/>
      <c r="D2609" s="25"/>
    </row>
    <row r="2610" spans="3:4">
      <c r="C2610" s="25"/>
      <c r="D2610" s="25"/>
    </row>
    <row r="2611" spans="3:4">
      <c r="C2611" s="25"/>
      <c r="D2611" s="25"/>
    </row>
    <row r="2612" spans="3:4">
      <c r="C2612" s="25"/>
      <c r="D2612" s="25"/>
    </row>
    <row r="2613" spans="3:4">
      <c r="C2613" s="25"/>
      <c r="D2613" s="25"/>
    </row>
    <row r="2614" spans="3:4">
      <c r="C2614" s="25"/>
      <c r="D2614" s="25"/>
    </row>
    <row r="2615" spans="3:4">
      <c r="C2615" s="25"/>
      <c r="D2615" s="25"/>
    </row>
    <row r="2616" spans="3:4">
      <c r="C2616" s="25"/>
      <c r="D2616" s="25"/>
    </row>
    <row r="2617" spans="3:4">
      <c r="C2617" s="25"/>
      <c r="D2617" s="25"/>
    </row>
    <row r="2618" spans="3:4">
      <c r="C2618" s="25"/>
      <c r="D2618" s="25"/>
    </row>
    <row r="2619" spans="3:4">
      <c r="C2619" s="25"/>
      <c r="D2619" s="25"/>
    </row>
    <row r="2620" spans="3:4">
      <c r="C2620" s="25"/>
      <c r="D2620" s="25"/>
    </row>
    <row r="2621" spans="3:4">
      <c r="C2621" s="25"/>
      <c r="D2621" s="25"/>
    </row>
    <row r="2622" spans="3:4">
      <c r="C2622" s="25"/>
      <c r="D2622" s="25"/>
    </row>
    <row r="2623" spans="3:4">
      <c r="C2623" s="25"/>
      <c r="D2623" s="25"/>
    </row>
    <row r="2624" spans="3:4">
      <c r="C2624" s="25"/>
      <c r="D2624" s="25"/>
    </row>
    <row r="2625" spans="3:4">
      <c r="C2625" s="25"/>
      <c r="D2625" s="25"/>
    </row>
    <row r="2626" spans="3:4">
      <c r="C2626" s="25"/>
      <c r="D2626" s="25"/>
    </row>
    <row r="2627" spans="3:4">
      <c r="C2627" s="25"/>
      <c r="D2627" s="25"/>
    </row>
    <row r="2628" spans="3:4">
      <c r="C2628" s="25"/>
      <c r="D2628" s="25"/>
    </row>
    <row r="2629" spans="3:4">
      <c r="C2629" s="25"/>
      <c r="D2629" s="25"/>
    </row>
    <row r="2630" spans="3:4">
      <c r="C2630" s="25"/>
      <c r="D2630" s="25"/>
    </row>
    <row r="2631" spans="3:4">
      <c r="C2631" s="25"/>
      <c r="D2631" s="25"/>
    </row>
    <row r="2632" spans="3:4">
      <c r="C2632" s="25"/>
      <c r="D2632" s="25"/>
    </row>
    <row r="2633" spans="3:4">
      <c r="C2633" s="25"/>
      <c r="D2633" s="25"/>
    </row>
    <row r="2634" spans="3:4">
      <c r="C2634" s="25"/>
      <c r="D2634" s="25"/>
    </row>
    <row r="2635" spans="3:4">
      <c r="C2635" s="25"/>
      <c r="D2635" s="25"/>
    </row>
    <row r="2636" spans="3:4">
      <c r="C2636" s="25"/>
      <c r="D2636" s="25"/>
    </row>
    <row r="2637" spans="3:4">
      <c r="C2637" s="25"/>
      <c r="D2637" s="25"/>
    </row>
    <row r="2638" spans="3:4">
      <c r="C2638" s="25"/>
      <c r="D2638" s="25"/>
    </row>
    <row r="2639" spans="3:4">
      <c r="C2639" s="25"/>
      <c r="D2639" s="25"/>
    </row>
    <row r="2640" spans="3:4">
      <c r="C2640" s="25"/>
      <c r="D2640" s="25"/>
    </row>
    <row r="2641" spans="3:4">
      <c r="C2641" s="25"/>
      <c r="D2641" s="25"/>
    </row>
    <row r="2642" spans="3:4">
      <c r="C2642" s="25"/>
      <c r="D2642" s="25"/>
    </row>
    <row r="2643" spans="3:4">
      <c r="C2643" s="25"/>
      <c r="D2643" s="25"/>
    </row>
    <row r="2644" spans="3:4">
      <c r="C2644" s="25"/>
      <c r="D2644" s="25"/>
    </row>
    <row r="2645" spans="3:4">
      <c r="C2645" s="25"/>
      <c r="D2645" s="25"/>
    </row>
    <row r="2646" spans="3:4">
      <c r="C2646" s="25"/>
      <c r="D2646" s="25"/>
    </row>
    <row r="2647" spans="3:4">
      <c r="C2647" s="25"/>
      <c r="D2647" s="25"/>
    </row>
    <row r="2648" spans="3:4">
      <c r="C2648" s="25"/>
      <c r="D2648" s="25"/>
    </row>
    <row r="2649" spans="3:4">
      <c r="C2649" s="25"/>
      <c r="D2649" s="25"/>
    </row>
    <row r="2650" spans="3:4">
      <c r="C2650" s="25"/>
      <c r="D2650" s="25"/>
    </row>
    <row r="2651" spans="3:4">
      <c r="C2651" s="25"/>
      <c r="D2651" s="25"/>
    </row>
    <row r="2652" spans="3:4">
      <c r="C2652" s="25"/>
      <c r="D2652" s="25"/>
    </row>
    <row r="2653" spans="3:4">
      <c r="C2653" s="25"/>
      <c r="D2653" s="25"/>
    </row>
    <row r="2654" spans="3:4">
      <c r="C2654" s="25"/>
      <c r="D2654" s="25"/>
    </row>
    <row r="2655" spans="3:4">
      <c r="C2655" s="25"/>
      <c r="D2655" s="25"/>
    </row>
    <row r="2656" spans="3:4">
      <c r="C2656" s="25"/>
      <c r="D2656" s="25"/>
    </row>
    <row r="2657" spans="3:4">
      <c r="C2657" s="25"/>
      <c r="D2657" s="25"/>
    </row>
    <row r="2658" spans="3:4">
      <c r="C2658" s="25"/>
      <c r="D2658" s="25"/>
    </row>
    <row r="2659" spans="3:4">
      <c r="C2659" s="25"/>
      <c r="D2659" s="25"/>
    </row>
    <row r="2660" spans="3:4">
      <c r="C2660" s="25"/>
      <c r="D2660" s="25"/>
    </row>
    <row r="2661" spans="3:4">
      <c r="C2661" s="25"/>
      <c r="D2661" s="25"/>
    </row>
    <row r="2662" spans="3:4">
      <c r="C2662" s="25"/>
      <c r="D2662" s="25"/>
    </row>
    <row r="2663" spans="3:4">
      <c r="C2663" s="25"/>
      <c r="D2663" s="25"/>
    </row>
    <row r="2664" spans="3:4">
      <c r="C2664" s="25"/>
      <c r="D2664" s="25"/>
    </row>
    <row r="2665" spans="3:4">
      <c r="C2665" s="25"/>
      <c r="D2665" s="25"/>
    </row>
    <row r="2666" spans="3:4">
      <c r="C2666" s="25"/>
      <c r="D2666" s="25"/>
    </row>
    <row r="2667" spans="3:4">
      <c r="C2667" s="25"/>
      <c r="D2667" s="25"/>
    </row>
    <row r="2668" spans="3:4">
      <c r="C2668" s="25"/>
      <c r="D2668" s="25"/>
    </row>
    <row r="2669" spans="3:4">
      <c r="C2669" s="25"/>
      <c r="D2669" s="25"/>
    </row>
    <row r="2670" spans="3:4">
      <c r="C2670" s="25"/>
      <c r="D2670" s="25"/>
    </row>
    <row r="2671" spans="3:4">
      <c r="C2671" s="25"/>
      <c r="D2671" s="25"/>
    </row>
    <row r="2672" spans="3:4">
      <c r="C2672" s="25"/>
      <c r="D2672" s="25"/>
    </row>
    <row r="2673" spans="3:4">
      <c r="C2673" s="25"/>
      <c r="D2673" s="25"/>
    </row>
    <row r="2674" spans="3:4">
      <c r="C2674" s="25"/>
      <c r="D2674" s="25"/>
    </row>
    <row r="2675" spans="3:4">
      <c r="C2675" s="25"/>
      <c r="D2675" s="25"/>
    </row>
    <row r="2676" spans="3:4">
      <c r="C2676" s="25"/>
      <c r="D2676" s="25"/>
    </row>
    <row r="2677" spans="3:4">
      <c r="C2677" s="25"/>
      <c r="D2677" s="25"/>
    </row>
    <row r="2678" spans="3:4">
      <c r="C2678" s="25"/>
      <c r="D2678" s="25"/>
    </row>
    <row r="2679" spans="3:4">
      <c r="C2679" s="25"/>
      <c r="D2679" s="25"/>
    </row>
    <row r="2680" spans="3:4">
      <c r="C2680" s="25"/>
      <c r="D2680" s="25"/>
    </row>
    <row r="2681" spans="3:4">
      <c r="C2681" s="25"/>
      <c r="D2681" s="25"/>
    </row>
    <row r="2682" spans="3:4">
      <c r="C2682" s="25"/>
      <c r="D2682" s="25"/>
    </row>
    <row r="2683" spans="3:4">
      <c r="C2683" s="25"/>
      <c r="D2683" s="25"/>
    </row>
    <row r="2684" spans="3:4">
      <c r="C2684" s="25"/>
      <c r="D2684" s="25"/>
    </row>
    <row r="2685" spans="3:4">
      <c r="C2685" s="25"/>
      <c r="D2685" s="25"/>
    </row>
    <row r="2686" spans="3:4">
      <c r="C2686" s="25"/>
      <c r="D2686" s="25"/>
    </row>
    <row r="2687" spans="3:4">
      <c r="C2687" s="25"/>
      <c r="D2687" s="25"/>
    </row>
    <row r="2688" spans="3:4">
      <c r="C2688" s="25"/>
      <c r="D2688" s="25"/>
    </row>
    <row r="2689" spans="3:4">
      <c r="C2689" s="25"/>
      <c r="D2689" s="25"/>
    </row>
    <row r="2690" spans="3:4">
      <c r="C2690" s="25"/>
      <c r="D2690" s="25"/>
    </row>
    <row r="2691" spans="3:4">
      <c r="C2691" s="25"/>
      <c r="D2691" s="25"/>
    </row>
    <row r="2692" spans="3:4">
      <c r="C2692" s="25"/>
      <c r="D2692" s="25"/>
    </row>
    <row r="2693" spans="3:4">
      <c r="C2693" s="25"/>
      <c r="D2693" s="25"/>
    </row>
    <row r="2694" spans="3:4">
      <c r="C2694" s="25"/>
      <c r="D2694" s="25"/>
    </row>
    <row r="2695" spans="3:4">
      <c r="C2695" s="25"/>
      <c r="D2695" s="25"/>
    </row>
    <row r="2696" spans="3:4">
      <c r="C2696" s="25"/>
      <c r="D2696" s="25"/>
    </row>
    <row r="2697" spans="3:4">
      <c r="C2697" s="25"/>
      <c r="D2697" s="25"/>
    </row>
    <row r="2698" spans="3:4">
      <c r="C2698" s="25"/>
      <c r="D2698" s="25"/>
    </row>
    <row r="2699" spans="3:4">
      <c r="C2699" s="25"/>
      <c r="D2699" s="25"/>
    </row>
    <row r="2700" spans="3:4">
      <c r="C2700" s="25"/>
      <c r="D2700" s="25"/>
    </row>
    <row r="2701" spans="3:4">
      <c r="C2701" s="25"/>
      <c r="D2701" s="25"/>
    </row>
    <row r="2702" spans="3:4">
      <c r="C2702" s="25"/>
      <c r="D2702" s="25"/>
    </row>
    <row r="2703" spans="3:4">
      <c r="C2703" s="25"/>
      <c r="D2703" s="25"/>
    </row>
    <row r="2704" spans="3:4">
      <c r="C2704" s="25"/>
      <c r="D2704" s="25"/>
    </row>
    <row r="2705" spans="3:4">
      <c r="C2705" s="25"/>
      <c r="D2705" s="25"/>
    </row>
    <row r="2706" spans="3:4">
      <c r="C2706" s="25"/>
      <c r="D2706" s="25"/>
    </row>
    <row r="2707" spans="3:4">
      <c r="C2707" s="25"/>
      <c r="D2707" s="25"/>
    </row>
    <row r="2708" spans="3:4">
      <c r="C2708" s="25"/>
      <c r="D2708" s="25"/>
    </row>
    <row r="2709" spans="3:4">
      <c r="C2709" s="25"/>
      <c r="D2709" s="25"/>
    </row>
    <row r="2710" spans="3:4">
      <c r="C2710" s="25"/>
      <c r="D2710" s="25"/>
    </row>
    <row r="2711" spans="3:4">
      <c r="C2711" s="25"/>
      <c r="D2711" s="25"/>
    </row>
    <row r="2712" spans="3:4">
      <c r="C2712" s="25"/>
      <c r="D2712" s="25"/>
    </row>
    <row r="2713" spans="3:4">
      <c r="C2713" s="25"/>
      <c r="D2713" s="25"/>
    </row>
    <row r="2714" spans="3:4">
      <c r="C2714" s="25"/>
      <c r="D2714" s="25"/>
    </row>
    <row r="2715" spans="3:4">
      <c r="C2715" s="25"/>
      <c r="D2715" s="25"/>
    </row>
    <row r="2716" spans="3:4">
      <c r="C2716" s="25"/>
      <c r="D2716" s="25"/>
    </row>
    <row r="2717" spans="3:4">
      <c r="C2717" s="25"/>
      <c r="D2717" s="25"/>
    </row>
    <row r="2718" spans="3:4">
      <c r="C2718" s="25"/>
      <c r="D2718" s="25"/>
    </row>
    <row r="2719" spans="3:4">
      <c r="C2719" s="25"/>
      <c r="D2719" s="25"/>
    </row>
    <row r="2720" spans="3:4">
      <c r="C2720" s="25"/>
      <c r="D2720" s="25"/>
    </row>
    <row r="2721" spans="3:4">
      <c r="C2721" s="25"/>
      <c r="D2721" s="25"/>
    </row>
    <row r="2722" spans="3:4">
      <c r="C2722" s="25"/>
      <c r="D2722" s="25"/>
    </row>
    <row r="2723" spans="3:4">
      <c r="C2723" s="25"/>
      <c r="D2723" s="25"/>
    </row>
    <row r="2724" spans="3:4">
      <c r="C2724" s="25"/>
      <c r="D2724" s="25"/>
    </row>
    <row r="2725" spans="3:4">
      <c r="C2725" s="25"/>
      <c r="D2725" s="25"/>
    </row>
    <row r="2726" spans="3:4">
      <c r="C2726" s="25"/>
      <c r="D2726" s="25"/>
    </row>
    <row r="2727" spans="3:4">
      <c r="C2727" s="25"/>
      <c r="D2727" s="25"/>
    </row>
    <row r="2728" spans="3:4">
      <c r="C2728" s="25"/>
      <c r="D2728" s="25"/>
    </row>
    <row r="2729" spans="3:4">
      <c r="C2729" s="25"/>
      <c r="D2729" s="25"/>
    </row>
    <row r="2730" spans="3:4">
      <c r="C2730" s="25"/>
      <c r="D2730" s="25"/>
    </row>
    <row r="2731" spans="3:4">
      <c r="C2731" s="25"/>
      <c r="D2731" s="25"/>
    </row>
    <row r="2732" spans="3:4">
      <c r="C2732" s="25"/>
      <c r="D2732" s="25"/>
    </row>
    <row r="2733" spans="3:4">
      <c r="C2733" s="25"/>
      <c r="D2733" s="25"/>
    </row>
    <row r="2734" spans="3:4">
      <c r="C2734" s="25"/>
      <c r="D2734" s="25"/>
    </row>
    <row r="2735" spans="3:4">
      <c r="C2735" s="25"/>
      <c r="D2735" s="25"/>
    </row>
    <row r="2736" spans="3:4">
      <c r="C2736" s="25"/>
      <c r="D2736" s="25"/>
    </row>
    <row r="2737" spans="3:4">
      <c r="C2737" s="25"/>
      <c r="D2737" s="25"/>
    </row>
    <row r="2738" spans="3:4">
      <c r="C2738" s="25"/>
      <c r="D2738" s="25"/>
    </row>
    <row r="2739" spans="3:4">
      <c r="C2739" s="25"/>
      <c r="D2739" s="25"/>
    </row>
    <row r="2740" spans="3:4">
      <c r="C2740" s="25"/>
      <c r="D2740" s="25"/>
    </row>
    <row r="2741" spans="3:4">
      <c r="C2741" s="25"/>
      <c r="D2741" s="25"/>
    </row>
    <row r="2742" spans="3:4">
      <c r="C2742" s="25"/>
      <c r="D2742" s="25"/>
    </row>
    <row r="2743" spans="3:4">
      <c r="C2743" s="25"/>
      <c r="D2743" s="25"/>
    </row>
    <row r="2744" spans="3:4">
      <c r="C2744" s="25"/>
      <c r="D2744" s="25"/>
    </row>
    <row r="2745" spans="3:4">
      <c r="C2745" s="25"/>
      <c r="D2745" s="25"/>
    </row>
    <row r="2746" spans="3:4">
      <c r="C2746" s="25"/>
      <c r="D2746" s="25"/>
    </row>
    <row r="2747" spans="3:4">
      <c r="C2747" s="25"/>
      <c r="D2747" s="25"/>
    </row>
    <row r="2748" spans="3:4">
      <c r="C2748" s="25"/>
      <c r="D2748" s="25"/>
    </row>
    <row r="2749" spans="3:4">
      <c r="C2749" s="25"/>
      <c r="D2749" s="25"/>
    </row>
    <row r="2750" spans="3:4">
      <c r="C2750" s="25"/>
      <c r="D2750" s="25"/>
    </row>
    <row r="2751" spans="3:4">
      <c r="C2751" s="25"/>
      <c r="D2751" s="25"/>
    </row>
    <row r="2752" spans="3:4">
      <c r="C2752" s="25"/>
      <c r="D2752" s="25"/>
    </row>
    <row r="2753" spans="3:4">
      <c r="C2753" s="25"/>
      <c r="D2753" s="25"/>
    </row>
    <row r="2754" spans="3:4">
      <c r="C2754" s="25"/>
      <c r="D2754" s="25"/>
    </row>
    <row r="2755" spans="3:4">
      <c r="C2755" s="25"/>
      <c r="D2755" s="25"/>
    </row>
    <row r="2756" spans="3:4">
      <c r="C2756" s="25"/>
      <c r="D2756" s="25"/>
    </row>
    <row r="2757" spans="3:4">
      <c r="C2757" s="25"/>
      <c r="D2757" s="25"/>
    </row>
    <row r="2758" spans="3:4">
      <c r="C2758" s="25"/>
      <c r="D2758" s="25"/>
    </row>
    <row r="2759" spans="3:4">
      <c r="C2759" s="25"/>
      <c r="D2759" s="25"/>
    </row>
    <row r="2760" spans="3:4">
      <c r="C2760" s="25"/>
      <c r="D2760" s="25"/>
    </row>
    <row r="2761" spans="3:4">
      <c r="C2761" s="25"/>
      <c r="D2761" s="25"/>
    </row>
    <row r="2762" spans="3:4">
      <c r="C2762" s="25"/>
      <c r="D2762" s="25"/>
    </row>
    <row r="2763" spans="3:4">
      <c r="C2763" s="25"/>
      <c r="D2763" s="25"/>
    </row>
    <row r="2764" spans="3:4">
      <c r="C2764" s="25"/>
      <c r="D2764" s="25"/>
    </row>
    <row r="2765" spans="3:4">
      <c r="C2765" s="25"/>
      <c r="D2765" s="25"/>
    </row>
    <row r="2766" spans="3:4">
      <c r="C2766" s="25"/>
      <c r="D2766" s="25"/>
    </row>
    <row r="2767" spans="3:4">
      <c r="C2767" s="25"/>
      <c r="D2767" s="25"/>
    </row>
    <row r="2768" spans="3:4">
      <c r="C2768" s="25"/>
      <c r="D2768" s="25"/>
    </row>
    <row r="2769" spans="3:4">
      <c r="C2769" s="25"/>
      <c r="D2769" s="25"/>
    </row>
    <row r="2770" spans="3:4">
      <c r="C2770" s="25"/>
      <c r="D2770" s="25"/>
    </row>
    <row r="2771" spans="3:4">
      <c r="C2771" s="25"/>
      <c r="D2771" s="25"/>
    </row>
    <row r="2772" spans="3:4">
      <c r="C2772" s="25"/>
      <c r="D2772" s="25"/>
    </row>
    <row r="2773" spans="3:4">
      <c r="C2773" s="25"/>
      <c r="D2773" s="25"/>
    </row>
    <row r="2774" spans="3:4">
      <c r="C2774" s="25"/>
      <c r="D2774" s="25"/>
    </row>
    <row r="2775" spans="3:4">
      <c r="C2775" s="25"/>
      <c r="D2775" s="25"/>
    </row>
    <row r="2776" spans="3:4">
      <c r="C2776" s="25"/>
      <c r="D2776" s="25"/>
    </row>
    <row r="2777" spans="3:4">
      <c r="C2777" s="25"/>
      <c r="D2777" s="25"/>
    </row>
    <row r="2778" spans="3:4">
      <c r="C2778" s="25"/>
      <c r="D2778" s="25"/>
    </row>
    <row r="2779" spans="3:4">
      <c r="C2779" s="25"/>
      <c r="D2779" s="25"/>
    </row>
    <row r="2780" spans="3:4">
      <c r="C2780" s="25"/>
      <c r="D2780" s="25"/>
    </row>
    <row r="2781" spans="3:4">
      <c r="C2781" s="25"/>
      <c r="D2781" s="25"/>
    </row>
    <row r="2782" spans="3:4">
      <c r="C2782" s="25"/>
      <c r="D2782" s="25"/>
    </row>
    <row r="2783" spans="3:4">
      <c r="C2783" s="25"/>
      <c r="D2783" s="25"/>
    </row>
    <row r="2784" spans="3:4">
      <c r="C2784" s="25"/>
      <c r="D2784" s="25"/>
    </row>
    <row r="2785" spans="3:4">
      <c r="C2785" s="25"/>
      <c r="D2785" s="25"/>
    </row>
    <row r="2786" spans="3:4">
      <c r="C2786" s="25"/>
      <c r="D2786" s="25"/>
    </row>
    <row r="2787" spans="3:4">
      <c r="C2787" s="25"/>
      <c r="D2787" s="25"/>
    </row>
    <row r="2788" spans="3:4">
      <c r="C2788" s="25"/>
      <c r="D2788" s="25"/>
    </row>
    <row r="2789" spans="3:4">
      <c r="C2789" s="25"/>
      <c r="D2789" s="25"/>
    </row>
    <row r="2790" spans="3:4">
      <c r="C2790" s="25"/>
      <c r="D2790" s="25"/>
    </row>
    <row r="2791" spans="3:4">
      <c r="C2791" s="25"/>
      <c r="D2791" s="25"/>
    </row>
    <row r="2792" spans="3:4">
      <c r="C2792" s="25"/>
      <c r="D2792" s="25"/>
    </row>
    <row r="2793" spans="3:4">
      <c r="C2793" s="25"/>
      <c r="D2793" s="25"/>
    </row>
    <row r="2794" spans="3:4">
      <c r="C2794" s="25"/>
      <c r="D2794" s="25"/>
    </row>
    <row r="2795" spans="3:4">
      <c r="C2795" s="25"/>
      <c r="D2795" s="25"/>
    </row>
    <row r="2796" spans="3:4">
      <c r="C2796" s="25"/>
      <c r="D2796" s="25"/>
    </row>
    <row r="2797" spans="3:4">
      <c r="C2797" s="25"/>
      <c r="D2797" s="25"/>
    </row>
    <row r="2798" spans="3:4">
      <c r="C2798" s="25"/>
      <c r="D2798" s="25"/>
    </row>
    <row r="2799" spans="3:4">
      <c r="C2799" s="25"/>
      <c r="D2799" s="25"/>
    </row>
    <row r="2800" spans="3:4">
      <c r="C2800" s="25"/>
      <c r="D2800" s="25"/>
    </row>
    <row r="2801" spans="3:4">
      <c r="C2801" s="25"/>
      <c r="D2801" s="25"/>
    </row>
    <row r="2802" spans="3:4">
      <c r="C2802" s="25"/>
      <c r="D2802" s="25"/>
    </row>
    <row r="2803" spans="3:4">
      <c r="C2803" s="25"/>
      <c r="D2803" s="25"/>
    </row>
    <row r="2804" spans="3:4">
      <c r="C2804" s="25"/>
      <c r="D2804" s="25"/>
    </row>
    <row r="2805" spans="3:4">
      <c r="C2805" s="25"/>
      <c r="D2805" s="25"/>
    </row>
    <row r="2806" spans="3:4">
      <c r="C2806" s="25"/>
      <c r="D2806" s="25"/>
    </row>
    <row r="2807" spans="3:4">
      <c r="C2807" s="25"/>
      <c r="D2807" s="25"/>
    </row>
    <row r="2808" spans="3:4">
      <c r="C2808" s="25"/>
      <c r="D2808" s="25"/>
    </row>
    <row r="2809" spans="3:4">
      <c r="C2809" s="25"/>
      <c r="D2809" s="25"/>
    </row>
    <row r="2810" spans="3:4">
      <c r="C2810" s="25"/>
      <c r="D2810" s="25"/>
    </row>
    <row r="2811" spans="3:4">
      <c r="C2811" s="25"/>
      <c r="D2811" s="25"/>
    </row>
    <row r="2812" spans="3:4">
      <c r="C2812" s="25"/>
      <c r="D2812" s="25"/>
    </row>
    <row r="2813" spans="3:4">
      <c r="C2813" s="25"/>
      <c r="D2813" s="25"/>
    </row>
    <row r="2814" spans="3:4">
      <c r="C2814" s="25"/>
      <c r="D2814" s="25"/>
    </row>
    <row r="2815" spans="3:4">
      <c r="C2815" s="25"/>
      <c r="D2815" s="25"/>
    </row>
    <row r="2816" spans="3:4">
      <c r="C2816" s="25"/>
      <c r="D2816" s="25"/>
    </row>
    <row r="2817" spans="3:4">
      <c r="C2817" s="25"/>
      <c r="D2817" s="25"/>
    </row>
    <row r="2818" spans="3:4">
      <c r="C2818" s="25"/>
      <c r="D2818" s="25"/>
    </row>
    <row r="2819" spans="3:4">
      <c r="C2819" s="25"/>
      <c r="D2819" s="25"/>
    </row>
    <row r="2820" spans="3:4">
      <c r="C2820" s="25"/>
      <c r="D2820" s="25"/>
    </row>
    <row r="2821" spans="3:4">
      <c r="C2821" s="25"/>
      <c r="D2821" s="25"/>
    </row>
    <row r="2822" spans="3:4">
      <c r="C2822" s="25"/>
      <c r="D2822" s="25"/>
    </row>
    <row r="2823" spans="3:4">
      <c r="C2823" s="25"/>
      <c r="D2823" s="25"/>
    </row>
    <row r="2824" spans="3:4">
      <c r="C2824" s="25"/>
      <c r="D2824" s="25"/>
    </row>
    <row r="2825" spans="3:4">
      <c r="C2825" s="25"/>
      <c r="D2825" s="25"/>
    </row>
    <row r="2826" spans="3:4">
      <c r="C2826" s="25"/>
      <c r="D2826" s="25"/>
    </row>
    <row r="2827" spans="3:4">
      <c r="C2827" s="25"/>
      <c r="D2827" s="25"/>
    </row>
    <row r="2828" spans="3:4">
      <c r="C2828" s="25"/>
      <c r="D2828" s="25"/>
    </row>
    <row r="2829" spans="3:4">
      <c r="C2829" s="25"/>
      <c r="D2829" s="25"/>
    </row>
    <row r="2830" spans="3:4">
      <c r="C2830" s="25"/>
      <c r="D2830" s="25"/>
    </row>
    <row r="2831" spans="3:4">
      <c r="C2831" s="25"/>
      <c r="D2831" s="25"/>
    </row>
    <row r="2832" spans="3:4">
      <c r="C2832" s="25"/>
      <c r="D2832" s="25"/>
    </row>
    <row r="2833" spans="3:4">
      <c r="C2833" s="25"/>
      <c r="D2833" s="25"/>
    </row>
    <row r="2834" spans="3:4">
      <c r="C2834" s="25"/>
      <c r="D2834" s="25"/>
    </row>
    <row r="2835" spans="3:4">
      <c r="C2835" s="25"/>
      <c r="D2835" s="25"/>
    </row>
    <row r="2836" spans="3:4">
      <c r="C2836" s="25"/>
      <c r="D2836" s="25"/>
    </row>
    <row r="2837" spans="3:4">
      <c r="C2837" s="25"/>
      <c r="D2837" s="25"/>
    </row>
    <row r="2838" spans="3:4">
      <c r="C2838" s="25"/>
      <c r="D2838" s="25"/>
    </row>
    <row r="2839" spans="3:4">
      <c r="C2839" s="25"/>
      <c r="D2839" s="25"/>
    </row>
    <row r="2840" spans="3:4">
      <c r="C2840" s="25"/>
      <c r="D2840" s="25"/>
    </row>
    <row r="2841" spans="3:4">
      <c r="C2841" s="25"/>
      <c r="D2841" s="25"/>
    </row>
    <row r="2842" spans="3:4">
      <c r="C2842" s="25"/>
      <c r="D2842" s="25"/>
    </row>
    <row r="2843" spans="3:4">
      <c r="C2843" s="25"/>
      <c r="D2843" s="25"/>
    </row>
    <row r="2844" spans="3:4">
      <c r="C2844" s="25"/>
      <c r="D2844" s="25"/>
    </row>
    <row r="2845" spans="3:4">
      <c r="C2845" s="25"/>
      <c r="D2845" s="25"/>
    </row>
    <row r="2846" spans="3:4">
      <c r="C2846" s="25"/>
      <c r="D2846" s="25"/>
    </row>
    <row r="2847" spans="3:4">
      <c r="C2847" s="25"/>
      <c r="D2847" s="25"/>
    </row>
    <row r="2848" spans="3:4">
      <c r="C2848" s="25"/>
      <c r="D2848" s="25"/>
    </row>
    <row r="2849" spans="3:4">
      <c r="C2849" s="25"/>
      <c r="D2849" s="25"/>
    </row>
    <row r="2850" spans="3:4">
      <c r="C2850" s="25"/>
      <c r="D2850" s="25"/>
    </row>
    <row r="2851" spans="3:4">
      <c r="C2851" s="25"/>
      <c r="D2851" s="25"/>
    </row>
    <row r="2852" spans="3:4">
      <c r="C2852" s="25"/>
      <c r="D2852" s="25"/>
    </row>
    <row r="2853" spans="3:4">
      <c r="C2853" s="25"/>
      <c r="D2853" s="25"/>
    </row>
    <row r="2854" spans="3:4">
      <c r="C2854" s="25"/>
      <c r="D2854" s="25"/>
    </row>
    <row r="2855" spans="3:4">
      <c r="C2855" s="25"/>
      <c r="D2855" s="25"/>
    </row>
    <row r="2856" spans="3:4">
      <c r="C2856" s="25"/>
      <c r="D2856" s="25"/>
    </row>
    <row r="2857" spans="3:4">
      <c r="C2857" s="25"/>
      <c r="D2857" s="25"/>
    </row>
    <row r="2858" spans="3:4">
      <c r="C2858" s="25"/>
      <c r="D2858" s="25"/>
    </row>
    <row r="2859" spans="3:4">
      <c r="C2859" s="25"/>
      <c r="D2859" s="25"/>
    </row>
    <row r="2860" spans="3:4">
      <c r="C2860" s="25"/>
      <c r="D2860" s="25"/>
    </row>
    <row r="2861" spans="3:4">
      <c r="C2861" s="25"/>
      <c r="D2861" s="25"/>
    </row>
    <row r="2862" spans="3:4">
      <c r="C2862" s="25"/>
      <c r="D2862" s="25"/>
    </row>
    <row r="2863" spans="3:4">
      <c r="C2863" s="25"/>
      <c r="D2863" s="25"/>
    </row>
    <row r="2864" spans="3:4">
      <c r="C2864" s="25"/>
      <c r="D2864" s="25"/>
    </row>
    <row r="2865" spans="3:4">
      <c r="C2865" s="25"/>
      <c r="D2865" s="25"/>
    </row>
    <row r="2866" spans="3:4">
      <c r="C2866" s="25"/>
      <c r="D2866" s="25"/>
    </row>
    <row r="2867" spans="3:4">
      <c r="C2867" s="25"/>
      <c r="D2867" s="25"/>
    </row>
    <row r="2868" spans="3:4">
      <c r="C2868" s="25"/>
      <c r="D2868" s="25"/>
    </row>
    <row r="2869" spans="3:4">
      <c r="C2869" s="25"/>
      <c r="D2869" s="25"/>
    </row>
    <row r="2870" spans="3:4">
      <c r="C2870" s="25"/>
      <c r="D2870" s="25"/>
    </row>
    <row r="2871" spans="3:4">
      <c r="C2871" s="25"/>
      <c r="D2871" s="25"/>
    </row>
    <row r="2872" spans="3:4">
      <c r="C2872" s="25"/>
      <c r="D2872" s="25"/>
    </row>
    <row r="2873" spans="3:4">
      <c r="C2873" s="25"/>
      <c r="D2873" s="25"/>
    </row>
    <row r="2874" spans="3:4">
      <c r="C2874" s="25"/>
      <c r="D2874" s="25"/>
    </row>
    <row r="2875" spans="3:4">
      <c r="C2875" s="25"/>
      <c r="D2875" s="25"/>
    </row>
    <row r="2876" spans="3:4">
      <c r="C2876" s="25"/>
      <c r="D2876" s="25"/>
    </row>
    <row r="2877" spans="3:4">
      <c r="C2877" s="25"/>
      <c r="D2877" s="25"/>
    </row>
    <row r="2878" spans="3:4">
      <c r="C2878" s="25"/>
      <c r="D2878" s="25"/>
    </row>
    <row r="2879" spans="3:4">
      <c r="C2879" s="25"/>
      <c r="D2879" s="25"/>
    </row>
    <row r="2880" spans="3:4">
      <c r="C2880" s="25"/>
      <c r="D2880" s="25"/>
    </row>
    <row r="2881" spans="3:4">
      <c r="C2881" s="25"/>
      <c r="D2881" s="25"/>
    </row>
    <row r="2882" spans="3:4">
      <c r="C2882" s="25"/>
      <c r="D2882" s="25"/>
    </row>
    <row r="2883" spans="3:4">
      <c r="C2883" s="25"/>
      <c r="D2883" s="25"/>
    </row>
    <row r="2884" spans="3:4">
      <c r="C2884" s="25"/>
      <c r="D2884" s="25"/>
    </row>
    <row r="2885" spans="3:4">
      <c r="C2885" s="25"/>
      <c r="D2885" s="25"/>
    </row>
    <row r="2886" spans="3:4">
      <c r="C2886" s="25"/>
      <c r="D2886" s="25"/>
    </row>
    <row r="2887" spans="3:4">
      <c r="C2887" s="25"/>
      <c r="D2887" s="25"/>
    </row>
    <row r="2888" spans="3:4">
      <c r="C2888" s="25"/>
      <c r="D2888" s="25"/>
    </row>
    <row r="2889" spans="3:4">
      <c r="C2889" s="25"/>
      <c r="D2889" s="25"/>
    </row>
    <row r="2890" spans="3:4">
      <c r="C2890" s="25"/>
      <c r="D2890" s="25"/>
    </row>
    <row r="2891" spans="3:4">
      <c r="C2891" s="25"/>
      <c r="D2891" s="25"/>
    </row>
    <row r="2892" spans="3:4">
      <c r="C2892" s="25"/>
      <c r="D2892" s="25"/>
    </row>
    <row r="2893" spans="3:4">
      <c r="C2893" s="25"/>
      <c r="D2893" s="25"/>
    </row>
    <row r="2894" spans="3:4">
      <c r="C2894" s="25"/>
      <c r="D2894" s="25"/>
    </row>
    <row r="2895" spans="3:4">
      <c r="C2895" s="25"/>
      <c r="D2895" s="25"/>
    </row>
    <row r="2896" spans="3:4">
      <c r="C2896" s="25"/>
      <c r="D2896" s="25"/>
    </row>
    <row r="2897" spans="3:4">
      <c r="C2897" s="25"/>
      <c r="D2897" s="25"/>
    </row>
    <row r="2898" spans="3:4">
      <c r="C2898" s="25"/>
      <c r="D2898" s="25"/>
    </row>
    <row r="2899" spans="3:4">
      <c r="C2899" s="25"/>
      <c r="D2899" s="25"/>
    </row>
    <row r="2900" spans="3:4">
      <c r="C2900" s="25"/>
      <c r="D2900" s="25"/>
    </row>
    <row r="2901" spans="3:4">
      <c r="C2901" s="25"/>
      <c r="D2901" s="25"/>
    </row>
    <row r="2902" spans="3:4">
      <c r="C2902" s="25"/>
      <c r="D2902" s="25"/>
    </row>
    <row r="2903" spans="3:4">
      <c r="C2903" s="25"/>
      <c r="D2903" s="25"/>
    </row>
    <row r="2904" spans="3:4">
      <c r="C2904" s="25"/>
      <c r="D2904" s="25"/>
    </row>
    <row r="2905" spans="3:4">
      <c r="C2905" s="25"/>
      <c r="D2905" s="25"/>
    </row>
    <row r="2906" spans="3:4">
      <c r="C2906" s="25"/>
      <c r="D2906" s="25"/>
    </row>
    <row r="2907" spans="3:4">
      <c r="C2907" s="25"/>
      <c r="D2907" s="25"/>
    </row>
    <row r="2908" spans="3:4">
      <c r="C2908" s="25"/>
      <c r="D2908" s="25"/>
    </row>
    <row r="2909" spans="3:4">
      <c r="C2909" s="25"/>
      <c r="D2909" s="25"/>
    </row>
    <row r="2910" spans="3:4">
      <c r="C2910" s="25"/>
      <c r="D2910" s="25"/>
    </row>
    <row r="2911" spans="3:4">
      <c r="C2911" s="25"/>
      <c r="D2911" s="25"/>
    </row>
    <row r="2912" spans="3:4">
      <c r="C2912" s="25"/>
      <c r="D2912" s="25"/>
    </row>
    <row r="2913" spans="3:4">
      <c r="C2913" s="25"/>
      <c r="D2913" s="25"/>
    </row>
    <row r="2914" spans="3:4">
      <c r="C2914" s="25"/>
      <c r="D2914" s="25"/>
    </row>
    <row r="2915" spans="3:4">
      <c r="C2915" s="25"/>
      <c r="D2915" s="25"/>
    </row>
    <row r="2916" spans="3:4">
      <c r="C2916" s="25"/>
      <c r="D2916" s="25"/>
    </row>
    <row r="2917" spans="3:4">
      <c r="C2917" s="25"/>
      <c r="D2917" s="25"/>
    </row>
    <row r="2918" spans="3:4">
      <c r="C2918" s="25"/>
      <c r="D2918" s="25"/>
    </row>
    <row r="2919" spans="3:4">
      <c r="C2919" s="25"/>
      <c r="D2919" s="25"/>
    </row>
    <row r="2920" spans="3:4">
      <c r="C2920" s="25"/>
      <c r="D2920" s="25"/>
    </row>
    <row r="2921" spans="3:4">
      <c r="C2921" s="25"/>
      <c r="D2921" s="25"/>
    </row>
    <row r="2922" spans="3:4">
      <c r="C2922" s="25"/>
      <c r="D2922" s="25"/>
    </row>
    <row r="2923" spans="3:4">
      <c r="C2923" s="25"/>
      <c r="D2923" s="25"/>
    </row>
    <row r="2924" spans="3:4">
      <c r="C2924" s="25"/>
      <c r="D2924" s="25"/>
    </row>
    <row r="2925" spans="3:4">
      <c r="C2925" s="25"/>
      <c r="D2925" s="25"/>
    </row>
    <row r="2926" spans="3:4">
      <c r="C2926" s="25"/>
      <c r="D2926" s="25"/>
    </row>
    <row r="2927" spans="3:4">
      <c r="C2927" s="25"/>
      <c r="D2927" s="25"/>
    </row>
    <row r="2928" spans="3:4">
      <c r="C2928" s="25"/>
      <c r="D2928" s="25"/>
    </row>
    <row r="2929" spans="3:4">
      <c r="C2929" s="25"/>
      <c r="D2929" s="25"/>
    </row>
    <row r="2930" spans="3:4">
      <c r="C2930" s="25"/>
      <c r="D2930" s="25"/>
    </row>
    <row r="2931" spans="3:4">
      <c r="C2931" s="25"/>
      <c r="D2931" s="25"/>
    </row>
    <row r="2932" spans="3:4">
      <c r="C2932" s="25"/>
      <c r="D2932" s="25"/>
    </row>
    <row r="2933" spans="3:4">
      <c r="C2933" s="25"/>
      <c r="D2933" s="25"/>
    </row>
    <row r="2934" spans="3:4">
      <c r="C2934" s="25"/>
      <c r="D2934" s="25"/>
    </row>
    <row r="2935" spans="3:4">
      <c r="C2935" s="25"/>
      <c r="D2935" s="25"/>
    </row>
    <row r="2936" spans="3:4">
      <c r="C2936" s="25"/>
      <c r="D2936" s="25"/>
    </row>
    <row r="2937" spans="3:4">
      <c r="C2937" s="25"/>
      <c r="D2937" s="25"/>
    </row>
    <row r="2938" spans="3:4">
      <c r="C2938" s="25"/>
      <c r="D2938" s="25"/>
    </row>
    <row r="2939" spans="3:4">
      <c r="C2939" s="25"/>
      <c r="D2939" s="25"/>
    </row>
    <row r="2940" spans="3:4">
      <c r="C2940" s="25"/>
      <c r="D2940" s="25"/>
    </row>
    <row r="2941" spans="3:4">
      <c r="C2941" s="25"/>
      <c r="D2941" s="25"/>
    </row>
    <row r="2942" spans="3:4">
      <c r="C2942" s="25"/>
      <c r="D2942" s="25"/>
    </row>
    <row r="2943" spans="3:4">
      <c r="C2943" s="25"/>
      <c r="D2943" s="25"/>
    </row>
    <row r="2944" spans="3:4">
      <c r="C2944" s="25"/>
      <c r="D2944" s="25"/>
    </row>
    <row r="2945" spans="3:4">
      <c r="C2945" s="25"/>
      <c r="D2945" s="25"/>
    </row>
    <row r="2946" spans="3:4">
      <c r="C2946" s="25"/>
      <c r="D2946" s="25"/>
    </row>
    <row r="2947" spans="3:4">
      <c r="C2947" s="25"/>
      <c r="D2947" s="25"/>
    </row>
    <row r="2948" spans="3:4">
      <c r="C2948" s="25"/>
      <c r="D2948" s="25"/>
    </row>
    <row r="2949" spans="3:4">
      <c r="C2949" s="25"/>
      <c r="D2949" s="25"/>
    </row>
    <row r="2950" spans="3:4">
      <c r="C2950" s="25"/>
      <c r="D2950" s="25"/>
    </row>
    <row r="2951" spans="3:4">
      <c r="C2951" s="25"/>
      <c r="D2951" s="25"/>
    </row>
    <row r="2952" spans="3:4">
      <c r="C2952" s="25"/>
      <c r="D2952" s="25"/>
    </row>
    <row r="2953" spans="3:4">
      <c r="C2953" s="25"/>
      <c r="D2953" s="25"/>
    </row>
    <row r="2954" spans="3:4">
      <c r="C2954" s="25"/>
      <c r="D2954" s="25"/>
    </row>
    <row r="2955" spans="3:4">
      <c r="C2955" s="25"/>
      <c r="D2955" s="25"/>
    </row>
    <row r="2956" spans="3:4">
      <c r="C2956" s="25"/>
      <c r="D2956" s="25"/>
    </row>
    <row r="2957" spans="3:4">
      <c r="C2957" s="25"/>
      <c r="D2957" s="25"/>
    </row>
    <row r="2958" spans="3:4">
      <c r="C2958" s="25"/>
      <c r="D2958" s="25"/>
    </row>
    <row r="2959" spans="3:4">
      <c r="C2959" s="25"/>
      <c r="D2959" s="25"/>
    </row>
    <row r="2960" spans="3:4">
      <c r="C2960" s="25"/>
      <c r="D2960" s="25"/>
    </row>
    <row r="2961" spans="3:4">
      <c r="C2961" s="25"/>
      <c r="D2961" s="25"/>
    </row>
    <row r="2962" spans="3:4">
      <c r="C2962" s="25"/>
      <c r="D2962" s="25"/>
    </row>
    <row r="2963" spans="3:4">
      <c r="C2963" s="25"/>
      <c r="D2963" s="25"/>
    </row>
    <row r="2964" spans="3:4">
      <c r="C2964" s="25"/>
      <c r="D2964" s="25"/>
    </row>
    <row r="2965" spans="3:4">
      <c r="C2965" s="25"/>
      <c r="D2965" s="25"/>
    </row>
    <row r="2966" spans="3:4">
      <c r="C2966" s="25"/>
      <c r="D2966" s="25"/>
    </row>
    <row r="2967" spans="3:4">
      <c r="C2967" s="25"/>
      <c r="D2967" s="25"/>
    </row>
    <row r="2968" spans="3:4">
      <c r="C2968" s="25"/>
      <c r="D2968" s="25"/>
    </row>
    <row r="2969" spans="3:4">
      <c r="C2969" s="25"/>
      <c r="D2969" s="25"/>
    </row>
    <row r="2970" spans="3:4">
      <c r="C2970" s="25"/>
      <c r="D2970" s="25"/>
    </row>
    <row r="2971" spans="3:4">
      <c r="C2971" s="25"/>
      <c r="D2971" s="25"/>
    </row>
    <row r="2972" spans="3:4">
      <c r="C2972" s="25"/>
      <c r="D2972" s="25"/>
    </row>
    <row r="2973" spans="3:4">
      <c r="C2973" s="25"/>
      <c r="D2973" s="25"/>
    </row>
    <row r="2974" spans="3:4">
      <c r="C2974" s="25"/>
      <c r="D2974" s="25"/>
    </row>
    <row r="2975" spans="3:4">
      <c r="C2975" s="25"/>
      <c r="D2975" s="25"/>
    </row>
    <row r="2976" spans="3:4">
      <c r="C2976" s="25"/>
      <c r="D2976" s="25"/>
    </row>
    <row r="2977" spans="3:4">
      <c r="C2977" s="25"/>
      <c r="D2977" s="25"/>
    </row>
    <row r="2978" spans="3:4">
      <c r="C2978" s="25"/>
      <c r="D2978" s="25"/>
    </row>
    <row r="2979" spans="3:4">
      <c r="C2979" s="25"/>
      <c r="D2979" s="25"/>
    </row>
    <row r="2980" spans="3:4">
      <c r="C2980" s="25"/>
      <c r="D2980" s="25"/>
    </row>
    <row r="2981" spans="3:4">
      <c r="C2981" s="25"/>
      <c r="D2981" s="25"/>
    </row>
    <row r="2982" spans="3:4">
      <c r="C2982" s="25"/>
      <c r="D2982" s="25"/>
    </row>
    <row r="2983" spans="3:4">
      <c r="C2983" s="25"/>
      <c r="D2983" s="25"/>
    </row>
    <row r="2984" spans="3:4">
      <c r="C2984" s="25"/>
      <c r="D2984" s="25"/>
    </row>
    <row r="2985" spans="3:4">
      <c r="C2985" s="25"/>
      <c r="D2985" s="25"/>
    </row>
    <row r="2986" spans="3:4">
      <c r="C2986" s="25"/>
      <c r="D2986" s="25"/>
    </row>
    <row r="2987" spans="3:4">
      <c r="C2987" s="25"/>
      <c r="D2987" s="25"/>
    </row>
    <row r="2988" spans="3:4">
      <c r="C2988" s="25"/>
      <c r="D2988" s="25"/>
    </row>
    <row r="2989" spans="3:4">
      <c r="C2989" s="25"/>
      <c r="D2989" s="25"/>
    </row>
    <row r="2990" spans="3:4">
      <c r="C2990" s="25"/>
      <c r="D2990" s="25"/>
    </row>
    <row r="2991" spans="3:4">
      <c r="C2991" s="25"/>
      <c r="D2991" s="25"/>
    </row>
    <row r="2992" spans="3:4">
      <c r="C2992" s="25"/>
      <c r="D2992" s="25"/>
    </row>
    <row r="2993" spans="3:4">
      <c r="C2993" s="25"/>
      <c r="D2993" s="25"/>
    </row>
    <row r="2994" spans="3:4">
      <c r="C2994" s="25"/>
      <c r="D2994" s="25"/>
    </row>
    <row r="2995" spans="3:4">
      <c r="C2995" s="25"/>
      <c r="D2995" s="25"/>
    </row>
    <row r="2996" spans="3:4">
      <c r="C2996" s="25"/>
      <c r="D2996" s="25"/>
    </row>
    <row r="2997" spans="3:4">
      <c r="C2997" s="25"/>
      <c r="D2997" s="25"/>
    </row>
    <row r="2998" spans="3:4">
      <c r="C2998" s="25"/>
      <c r="D2998" s="25"/>
    </row>
    <row r="2999" spans="3:4">
      <c r="C2999" s="25"/>
      <c r="D2999" s="25"/>
    </row>
    <row r="3000" spans="3:4">
      <c r="C3000" s="25"/>
      <c r="D3000" s="25"/>
    </row>
    <row r="3001" spans="3:4">
      <c r="C3001" s="25"/>
      <c r="D3001" s="25"/>
    </row>
    <row r="3002" spans="3:4">
      <c r="C3002" s="25"/>
      <c r="D3002" s="25"/>
    </row>
    <row r="3003" spans="3:4">
      <c r="C3003" s="25"/>
      <c r="D3003" s="25"/>
    </row>
    <row r="3004" spans="3:4">
      <c r="C3004" s="25"/>
      <c r="D3004" s="25"/>
    </row>
    <row r="3005" spans="3:4">
      <c r="C3005" s="25"/>
      <c r="D3005" s="25"/>
    </row>
    <row r="3006" spans="3:4">
      <c r="C3006" s="25"/>
      <c r="D3006" s="25"/>
    </row>
    <row r="3007" spans="3:4">
      <c r="C3007" s="25"/>
      <c r="D3007" s="25"/>
    </row>
    <row r="3008" spans="3:4">
      <c r="C3008" s="25"/>
      <c r="D3008" s="25"/>
    </row>
    <row r="3009" spans="3:4">
      <c r="C3009" s="25"/>
      <c r="D3009" s="25"/>
    </row>
    <row r="3010" spans="3:4">
      <c r="C3010" s="25"/>
      <c r="D3010" s="25"/>
    </row>
    <row r="3011" spans="3:4">
      <c r="C3011" s="25"/>
      <c r="D3011" s="25"/>
    </row>
    <row r="3012" spans="3:4">
      <c r="C3012" s="25"/>
      <c r="D3012" s="25"/>
    </row>
    <row r="3013" spans="3:4">
      <c r="C3013" s="25"/>
      <c r="D3013" s="25"/>
    </row>
    <row r="3014" spans="3:4">
      <c r="C3014" s="25"/>
      <c r="D3014" s="25"/>
    </row>
    <row r="3015" spans="3:4">
      <c r="C3015" s="25"/>
      <c r="D3015" s="25"/>
    </row>
    <row r="3016" spans="3:4">
      <c r="C3016" s="25"/>
      <c r="D3016" s="25"/>
    </row>
    <row r="3017" spans="3:4">
      <c r="C3017" s="25"/>
      <c r="D3017" s="25"/>
    </row>
    <row r="3018" spans="3:4">
      <c r="C3018" s="25"/>
      <c r="D3018" s="25"/>
    </row>
    <row r="3019" spans="3:4">
      <c r="C3019" s="25"/>
      <c r="D3019" s="25"/>
    </row>
    <row r="3020" spans="3:4">
      <c r="C3020" s="25"/>
      <c r="D3020" s="25"/>
    </row>
    <row r="3021" spans="3:4">
      <c r="C3021" s="25"/>
      <c r="D3021" s="25"/>
    </row>
    <row r="3022" spans="3:4">
      <c r="C3022" s="25"/>
      <c r="D3022" s="25"/>
    </row>
    <row r="3023" spans="3:4">
      <c r="C3023" s="25"/>
      <c r="D3023" s="25"/>
    </row>
    <row r="3024" spans="3:4">
      <c r="C3024" s="25"/>
      <c r="D3024" s="25"/>
    </row>
    <row r="3025" spans="3:4">
      <c r="C3025" s="25"/>
      <c r="D3025" s="25"/>
    </row>
    <row r="3026" spans="3:4">
      <c r="C3026" s="25"/>
      <c r="D3026" s="25"/>
    </row>
    <row r="3027" spans="3:4">
      <c r="C3027" s="25"/>
      <c r="D3027" s="25"/>
    </row>
    <row r="3028" spans="3:4">
      <c r="C3028" s="25"/>
      <c r="D3028" s="25"/>
    </row>
    <row r="3029" spans="3:4">
      <c r="C3029" s="25"/>
      <c r="D3029" s="25"/>
    </row>
    <row r="3030" spans="3:4">
      <c r="C3030" s="25"/>
      <c r="D3030" s="25"/>
    </row>
    <row r="3031" spans="3:4">
      <c r="C3031" s="25"/>
      <c r="D3031" s="25"/>
    </row>
    <row r="3032" spans="3:4">
      <c r="C3032" s="25"/>
      <c r="D3032" s="25"/>
    </row>
    <row r="3033" spans="3:4">
      <c r="C3033" s="25"/>
      <c r="D3033" s="25"/>
    </row>
    <row r="3034" spans="3:4">
      <c r="C3034" s="25"/>
      <c r="D3034" s="25"/>
    </row>
    <row r="3035" spans="3:4">
      <c r="C3035" s="25"/>
      <c r="D3035" s="25"/>
    </row>
    <row r="3036" spans="3:4">
      <c r="C3036" s="25"/>
      <c r="D3036" s="25"/>
    </row>
    <row r="3037" spans="3:4">
      <c r="C3037" s="25"/>
      <c r="D3037" s="25"/>
    </row>
    <row r="3038" spans="3:4">
      <c r="C3038" s="25"/>
      <c r="D3038" s="25"/>
    </row>
    <row r="3039" spans="3:4">
      <c r="C3039" s="25"/>
      <c r="D3039" s="25"/>
    </row>
    <row r="3040" spans="3:4">
      <c r="C3040" s="25"/>
      <c r="D3040" s="25"/>
    </row>
    <row r="3041" spans="3:4">
      <c r="C3041" s="25"/>
      <c r="D3041" s="25"/>
    </row>
    <row r="3042" spans="3:4">
      <c r="C3042" s="25"/>
      <c r="D3042" s="25"/>
    </row>
    <row r="3043" spans="3:4">
      <c r="C3043" s="25"/>
      <c r="D3043" s="25"/>
    </row>
    <row r="3044" spans="3:4">
      <c r="C3044" s="25"/>
      <c r="D3044" s="25"/>
    </row>
    <row r="3045" spans="3:4">
      <c r="C3045" s="25"/>
      <c r="D3045" s="25"/>
    </row>
    <row r="3046" spans="3:4">
      <c r="C3046" s="25"/>
      <c r="D3046" s="25"/>
    </row>
    <row r="3047" spans="3:4">
      <c r="C3047" s="25"/>
      <c r="D3047" s="25"/>
    </row>
    <row r="3048" spans="3:4">
      <c r="C3048" s="25"/>
      <c r="D3048" s="25"/>
    </row>
    <row r="3049" spans="3:4">
      <c r="C3049" s="25"/>
      <c r="D3049" s="25"/>
    </row>
    <row r="3050" spans="3:4">
      <c r="C3050" s="25"/>
      <c r="D3050" s="25"/>
    </row>
    <row r="3051" spans="3:4">
      <c r="C3051" s="25"/>
      <c r="D3051" s="25"/>
    </row>
    <row r="3052" spans="3:4">
      <c r="C3052" s="25"/>
      <c r="D3052" s="25"/>
    </row>
    <row r="3053" spans="3:4">
      <c r="C3053" s="25"/>
      <c r="D3053" s="25"/>
    </row>
    <row r="3054" spans="3:4">
      <c r="C3054" s="25"/>
      <c r="D3054" s="25"/>
    </row>
    <row r="3055" spans="3:4">
      <c r="C3055" s="25"/>
      <c r="D3055" s="25"/>
    </row>
    <row r="3056" spans="3:4">
      <c r="C3056" s="25"/>
      <c r="D3056" s="25"/>
    </row>
    <row r="3057" spans="3:4">
      <c r="C3057" s="25"/>
      <c r="D3057" s="25"/>
    </row>
    <row r="3058" spans="3:4">
      <c r="C3058" s="25"/>
      <c r="D3058" s="25"/>
    </row>
    <row r="3059" spans="3:4">
      <c r="C3059" s="25"/>
      <c r="D3059" s="25"/>
    </row>
    <row r="3060" spans="3:4">
      <c r="C3060" s="25"/>
      <c r="D3060" s="25"/>
    </row>
    <row r="3061" spans="3:4">
      <c r="C3061" s="25"/>
      <c r="D3061" s="25"/>
    </row>
    <row r="3062" spans="3:4">
      <c r="C3062" s="25"/>
      <c r="D3062" s="25"/>
    </row>
    <row r="3063" spans="3:4">
      <c r="C3063" s="25"/>
      <c r="D3063" s="25"/>
    </row>
    <row r="3064" spans="3:4">
      <c r="C3064" s="25"/>
      <c r="D3064" s="25"/>
    </row>
    <row r="3065" spans="3:4">
      <c r="C3065" s="25"/>
      <c r="D3065" s="25"/>
    </row>
    <row r="3066" spans="3:4">
      <c r="C3066" s="25"/>
      <c r="D3066" s="25"/>
    </row>
    <row r="3067" spans="3:4">
      <c r="C3067" s="25"/>
      <c r="D3067" s="25"/>
    </row>
    <row r="3068" spans="3:4">
      <c r="C3068" s="25"/>
      <c r="D3068" s="25"/>
    </row>
    <row r="3069" spans="3:4">
      <c r="C3069" s="25"/>
      <c r="D3069" s="25"/>
    </row>
    <row r="3070" spans="3:4">
      <c r="C3070" s="25"/>
      <c r="D3070" s="25"/>
    </row>
    <row r="3071" spans="3:4">
      <c r="C3071" s="25"/>
      <c r="D3071" s="25"/>
    </row>
    <row r="3072" spans="3:4">
      <c r="C3072" s="25"/>
      <c r="D3072" s="25"/>
    </row>
    <row r="3073" spans="3:4">
      <c r="C3073" s="25"/>
      <c r="D3073" s="25"/>
    </row>
    <row r="3074" spans="3:4">
      <c r="C3074" s="25"/>
      <c r="D3074" s="25"/>
    </row>
    <row r="3075" spans="3:4">
      <c r="C3075" s="25"/>
      <c r="D3075" s="25"/>
    </row>
    <row r="3076" spans="3:4">
      <c r="C3076" s="25"/>
      <c r="D3076" s="25"/>
    </row>
    <row r="3077" spans="3:4">
      <c r="C3077" s="25"/>
      <c r="D3077" s="25"/>
    </row>
    <row r="3078" spans="3:4">
      <c r="C3078" s="25"/>
      <c r="D3078" s="25"/>
    </row>
    <row r="3079" spans="3:4">
      <c r="C3079" s="25"/>
      <c r="D3079" s="25"/>
    </row>
    <row r="3080" spans="3:4">
      <c r="C3080" s="25"/>
      <c r="D3080" s="25"/>
    </row>
    <row r="3081" spans="3:4">
      <c r="C3081" s="25"/>
      <c r="D3081" s="25"/>
    </row>
    <row r="3082" spans="3:4">
      <c r="C3082" s="25"/>
      <c r="D3082" s="25"/>
    </row>
    <row r="3083" spans="3:4">
      <c r="C3083" s="25"/>
      <c r="D3083" s="25"/>
    </row>
    <row r="3084" spans="3:4">
      <c r="C3084" s="25"/>
      <c r="D3084" s="25"/>
    </row>
    <row r="3085" spans="3:4">
      <c r="C3085" s="25"/>
      <c r="D3085" s="25"/>
    </row>
    <row r="3086" spans="3:4">
      <c r="C3086" s="25"/>
      <c r="D3086" s="25"/>
    </row>
    <row r="3087" spans="3:4">
      <c r="C3087" s="25"/>
      <c r="D3087" s="25"/>
    </row>
    <row r="3088" spans="3:4">
      <c r="C3088" s="25"/>
      <c r="D3088" s="25"/>
    </row>
    <row r="3089" spans="3:4">
      <c r="C3089" s="25"/>
      <c r="D3089" s="25"/>
    </row>
    <row r="3090" spans="3:4">
      <c r="C3090" s="25"/>
      <c r="D3090" s="25"/>
    </row>
    <row r="3091" spans="3:4">
      <c r="C3091" s="25"/>
      <c r="D3091" s="25"/>
    </row>
    <row r="3092" spans="3:4">
      <c r="C3092" s="25"/>
      <c r="D3092" s="25"/>
    </row>
    <row r="3093" spans="3:4">
      <c r="C3093" s="25"/>
      <c r="D3093" s="25"/>
    </row>
    <row r="3094" spans="3:4">
      <c r="C3094" s="25"/>
      <c r="D3094" s="25"/>
    </row>
    <row r="3095" spans="3:4">
      <c r="C3095" s="25"/>
      <c r="D3095" s="25"/>
    </row>
    <row r="3096" spans="3:4">
      <c r="C3096" s="25"/>
      <c r="D3096" s="25"/>
    </row>
    <row r="3097" spans="3:4">
      <c r="C3097" s="25"/>
      <c r="D3097" s="25"/>
    </row>
    <row r="3098" spans="3:4">
      <c r="C3098" s="25"/>
      <c r="D3098" s="25"/>
    </row>
    <row r="3099" spans="3:4">
      <c r="C3099" s="25"/>
      <c r="D3099" s="25"/>
    </row>
    <row r="3100" spans="3:4">
      <c r="C3100" s="25"/>
      <c r="D3100" s="25"/>
    </row>
    <row r="3101" spans="3:4">
      <c r="C3101" s="25"/>
      <c r="D3101" s="25"/>
    </row>
    <row r="3102" spans="3:4">
      <c r="C3102" s="25"/>
      <c r="D3102" s="25"/>
    </row>
    <row r="3103" spans="3:4">
      <c r="C3103" s="25"/>
      <c r="D3103" s="25"/>
    </row>
    <row r="3104" spans="3:4">
      <c r="C3104" s="25"/>
      <c r="D3104" s="25"/>
    </row>
    <row r="3105" spans="3:4">
      <c r="C3105" s="25"/>
      <c r="D3105" s="25"/>
    </row>
    <row r="3106" spans="3:4">
      <c r="C3106" s="25"/>
      <c r="D3106" s="25"/>
    </row>
    <row r="3107" spans="3:4">
      <c r="C3107" s="25"/>
      <c r="D3107" s="25"/>
    </row>
    <row r="3108" spans="3:4">
      <c r="C3108" s="25"/>
      <c r="D3108" s="25"/>
    </row>
    <row r="3109" spans="3:4">
      <c r="C3109" s="25"/>
      <c r="D3109" s="25"/>
    </row>
    <row r="3110" spans="3:4">
      <c r="C3110" s="25"/>
      <c r="D3110" s="25"/>
    </row>
    <row r="3111" spans="3:4">
      <c r="C3111" s="25"/>
      <c r="D3111" s="25"/>
    </row>
    <row r="3112" spans="3:4">
      <c r="C3112" s="25"/>
      <c r="D3112" s="25"/>
    </row>
    <row r="3113" spans="3:4">
      <c r="C3113" s="25"/>
      <c r="D3113" s="25"/>
    </row>
    <row r="3114" spans="3:4">
      <c r="C3114" s="25"/>
      <c r="D3114" s="25"/>
    </row>
    <row r="3115" spans="3:4">
      <c r="C3115" s="25"/>
      <c r="D3115" s="25"/>
    </row>
    <row r="3116" spans="3:4">
      <c r="C3116" s="25"/>
      <c r="D3116" s="25"/>
    </row>
    <row r="3117" spans="3:4">
      <c r="C3117" s="25"/>
      <c r="D3117" s="25"/>
    </row>
    <row r="3118" spans="3:4">
      <c r="C3118" s="25"/>
      <c r="D3118" s="25"/>
    </row>
    <row r="3119" spans="3:4">
      <c r="C3119" s="25"/>
      <c r="D3119" s="25"/>
    </row>
    <row r="3120" spans="3:4">
      <c r="C3120" s="25"/>
      <c r="D3120" s="25"/>
    </row>
    <row r="3121" spans="3:4">
      <c r="C3121" s="25"/>
      <c r="D3121" s="25"/>
    </row>
    <row r="3122" spans="3:4">
      <c r="C3122" s="25"/>
      <c r="D3122" s="25"/>
    </row>
    <row r="3123" spans="3:4">
      <c r="C3123" s="25"/>
      <c r="D3123" s="25"/>
    </row>
    <row r="3124" spans="3:4">
      <c r="C3124" s="25"/>
      <c r="D3124" s="25"/>
    </row>
    <row r="3125" spans="3:4">
      <c r="C3125" s="25"/>
      <c r="D3125" s="25"/>
    </row>
    <row r="3126" spans="3:4">
      <c r="C3126" s="25"/>
      <c r="D3126" s="25"/>
    </row>
    <row r="3127" spans="3:4">
      <c r="C3127" s="25"/>
      <c r="D3127" s="25"/>
    </row>
    <row r="3128" spans="3:4">
      <c r="C3128" s="25"/>
      <c r="D3128" s="25"/>
    </row>
    <row r="3129" spans="3:4">
      <c r="C3129" s="25"/>
      <c r="D3129" s="25"/>
    </row>
    <row r="3130" spans="3:4">
      <c r="C3130" s="25"/>
      <c r="D3130" s="25"/>
    </row>
    <row r="3131" spans="3:4">
      <c r="C3131" s="25"/>
      <c r="D3131" s="25"/>
    </row>
    <row r="3132" spans="3:4">
      <c r="C3132" s="25"/>
      <c r="D3132" s="25"/>
    </row>
    <row r="3133" spans="3:4">
      <c r="C3133" s="25"/>
      <c r="D3133" s="25"/>
    </row>
    <row r="3134" spans="3:4">
      <c r="C3134" s="25"/>
      <c r="D3134" s="25"/>
    </row>
    <row r="3135" spans="3:4">
      <c r="C3135" s="25"/>
      <c r="D3135" s="25"/>
    </row>
    <row r="3136" spans="3:4">
      <c r="C3136" s="25"/>
      <c r="D3136" s="25"/>
    </row>
    <row r="3137" spans="3:4">
      <c r="C3137" s="25"/>
      <c r="D3137" s="25"/>
    </row>
    <row r="3138" spans="3:4">
      <c r="C3138" s="25"/>
      <c r="D3138" s="25"/>
    </row>
    <row r="3139" spans="3:4">
      <c r="C3139" s="25"/>
      <c r="D3139" s="25"/>
    </row>
    <row r="3140" spans="3:4">
      <c r="C3140" s="25"/>
      <c r="D3140" s="25"/>
    </row>
    <row r="3141" spans="3:4">
      <c r="C3141" s="25"/>
      <c r="D3141" s="25"/>
    </row>
    <row r="3142" spans="3:4">
      <c r="C3142" s="25"/>
      <c r="D3142" s="25"/>
    </row>
    <row r="3143" spans="3:4">
      <c r="C3143" s="25"/>
      <c r="D3143" s="25"/>
    </row>
    <row r="3144" spans="3:4">
      <c r="C3144" s="25"/>
      <c r="D3144" s="25"/>
    </row>
    <row r="3145" spans="3:4">
      <c r="C3145" s="25"/>
      <c r="D3145" s="25"/>
    </row>
    <row r="3146" spans="3:4">
      <c r="C3146" s="25"/>
      <c r="D3146" s="25"/>
    </row>
    <row r="3147" spans="3:4">
      <c r="C3147" s="25"/>
      <c r="D3147" s="25"/>
    </row>
    <row r="3148" spans="3:4">
      <c r="C3148" s="25"/>
      <c r="D3148" s="25"/>
    </row>
    <row r="3149" spans="3:4">
      <c r="C3149" s="25"/>
      <c r="D3149" s="25"/>
    </row>
    <row r="3150" spans="3:4">
      <c r="C3150" s="25"/>
      <c r="D3150" s="25"/>
    </row>
    <row r="3151" spans="3:4">
      <c r="C3151" s="25"/>
      <c r="D3151" s="25"/>
    </row>
    <row r="3152" spans="3:4">
      <c r="C3152" s="25"/>
      <c r="D3152" s="25"/>
    </row>
    <row r="3153" spans="3:4">
      <c r="C3153" s="25"/>
      <c r="D3153" s="25"/>
    </row>
    <row r="3154" spans="3:4">
      <c r="C3154" s="25"/>
      <c r="D3154" s="25"/>
    </row>
    <row r="3155" spans="3:4">
      <c r="C3155" s="25"/>
      <c r="D3155" s="25"/>
    </row>
    <row r="3156" spans="3:4">
      <c r="C3156" s="25"/>
      <c r="D3156" s="25"/>
    </row>
    <row r="3157" spans="3:4">
      <c r="C3157" s="25"/>
      <c r="D3157" s="25"/>
    </row>
    <row r="3158" spans="3:4">
      <c r="C3158" s="25"/>
      <c r="D3158" s="25"/>
    </row>
    <row r="3159" spans="3:4">
      <c r="C3159" s="25"/>
      <c r="D3159" s="25"/>
    </row>
    <row r="3160" spans="3:4">
      <c r="C3160" s="25"/>
      <c r="D3160" s="25"/>
    </row>
    <row r="3161" spans="3:4">
      <c r="C3161" s="25"/>
      <c r="D3161" s="25"/>
    </row>
    <row r="3162" spans="3:4">
      <c r="C3162" s="25"/>
      <c r="D3162" s="25"/>
    </row>
    <row r="3163" spans="3:4">
      <c r="C3163" s="25"/>
      <c r="D3163" s="25"/>
    </row>
    <row r="3164" spans="3:4">
      <c r="C3164" s="25"/>
      <c r="D3164" s="25"/>
    </row>
    <row r="3165" spans="3:4">
      <c r="C3165" s="25"/>
      <c r="D3165" s="25"/>
    </row>
    <row r="3166" spans="3:4">
      <c r="C3166" s="25"/>
      <c r="D3166" s="25"/>
    </row>
    <row r="3167" spans="3:4">
      <c r="C3167" s="25"/>
      <c r="D3167" s="25"/>
    </row>
    <row r="3168" spans="3:4">
      <c r="C3168" s="25"/>
      <c r="D3168" s="25"/>
    </row>
    <row r="3169" spans="3:4">
      <c r="C3169" s="25"/>
      <c r="D3169" s="25"/>
    </row>
    <row r="3170" spans="3:4">
      <c r="C3170" s="25"/>
      <c r="D3170" s="25"/>
    </row>
    <row r="3171" spans="3:4">
      <c r="C3171" s="25"/>
      <c r="D3171" s="25"/>
    </row>
    <row r="3172" spans="3:4">
      <c r="C3172" s="25"/>
      <c r="D3172" s="25"/>
    </row>
    <row r="3173" spans="3:4">
      <c r="C3173" s="25"/>
      <c r="D3173" s="25"/>
    </row>
    <row r="3174" spans="3:4">
      <c r="C3174" s="25"/>
      <c r="D3174" s="25"/>
    </row>
    <row r="3175" spans="3:4">
      <c r="C3175" s="25"/>
      <c r="D3175" s="25"/>
    </row>
    <row r="3176" spans="3:4">
      <c r="C3176" s="25"/>
      <c r="D3176" s="25"/>
    </row>
    <row r="3177" spans="3:4">
      <c r="C3177" s="25"/>
      <c r="D3177" s="25"/>
    </row>
    <row r="3178" spans="3:4">
      <c r="C3178" s="25"/>
      <c r="D3178" s="25"/>
    </row>
    <row r="3179" spans="3:4">
      <c r="C3179" s="25"/>
      <c r="D3179" s="25"/>
    </row>
    <row r="3180" spans="3:4">
      <c r="C3180" s="25"/>
      <c r="D3180" s="25"/>
    </row>
    <row r="3181" spans="3:4">
      <c r="C3181" s="25"/>
      <c r="D3181" s="25"/>
    </row>
    <row r="3182" spans="3:4">
      <c r="C3182" s="25"/>
      <c r="D3182" s="25"/>
    </row>
  </sheetData>
  <sheetProtection sheet="1"/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1431"/>
  <sheetViews>
    <sheetView workbookViewId="0">
      <selection activeCell="J6" sqref="J6"/>
    </sheetView>
  </sheetViews>
  <sheetFormatPr defaultRowHeight="12.75"/>
  <cols>
    <col min="2" max="2" width="10.7109375" customWidth="1"/>
    <col min="5" max="5" width="10.7109375" customWidth="1"/>
    <col min="6" max="6" width="12.42578125" bestFit="1" customWidth="1"/>
    <col min="10" max="10" width="11.42578125" customWidth="1"/>
  </cols>
  <sheetData>
    <row r="1" spans="1:35" ht="18.75" thickBot="1">
      <c r="A1" s="38" t="s">
        <v>125</v>
      </c>
      <c r="B1" s="39"/>
      <c r="C1" s="39"/>
      <c r="D1" s="40" t="s">
        <v>126</v>
      </c>
      <c r="E1" s="39"/>
      <c r="F1" s="39"/>
      <c r="G1" s="39"/>
      <c r="H1" s="39"/>
      <c r="I1" s="39"/>
      <c r="J1" s="39"/>
      <c r="K1" s="39"/>
      <c r="L1" s="39"/>
      <c r="M1" s="41" t="s">
        <v>127</v>
      </c>
      <c r="N1" s="39" t="s">
        <v>128</v>
      </c>
      <c r="O1" s="39">
        <f ca="1">H18*J18-I18*I18</f>
        <v>3801.7824827088625</v>
      </c>
      <c r="P1" s="39" t="s">
        <v>35</v>
      </c>
      <c r="Q1" s="39"/>
      <c r="R1" s="39"/>
      <c r="S1" s="39"/>
      <c r="T1" s="39"/>
      <c r="U1" s="9" t="s">
        <v>184</v>
      </c>
      <c r="V1" s="69" t="s">
        <v>186</v>
      </c>
      <c r="W1" s="39"/>
      <c r="X1" s="39"/>
      <c r="Y1" s="39"/>
      <c r="Z1" s="39"/>
      <c r="AA1" s="39">
        <v>1</v>
      </c>
      <c r="AB1" s="39" t="s">
        <v>129</v>
      </c>
      <c r="AC1" s="39"/>
      <c r="AD1" s="39"/>
      <c r="AE1" s="39"/>
      <c r="AF1" s="39"/>
      <c r="AG1" s="39"/>
      <c r="AH1" s="39"/>
      <c r="AI1" s="39"/>
    </row>
    <row r="2" spans="1:35" ht="15.75">
      <c r="A2" s="39"/>
      <c r="B2" s="39"/>
      <c r="C2" s="39"/>
      <c r="D2" s="39"/>
      <c r="E2" s="39"/>
      <c r="F2" s="39"/>
      <c r="G2" s="39"/>
      <c r="H2" s="39"/>
      <c r="I2" s="39"/>
      <c r="J2" s="117">
        <v>0.92422329999999997</v>
      </c>
      <c r="K2" s="39"/>
      <c r="L2" s="39"/>
      <c r="M2" s="41" t="s">
        <v>130</v>
      </c>
      <c r="N2" s="39" t="s">
        <v>131</v>
      </c>
      <c r="O2" s="39">
        <f ca="1">+F18*J18-H18*I18</f>
        <v>2878.5135025884665</v>
      </c>
      <c r="P2" s="39" t="s">
        <v>36</v>
      </c>
      <c r="Q2" s="39"/>
      <c r="R2" s="39"/>
      <c r="S2" s="39"/>
      <c r="T2" s="39"/>
      <c r="U2" s="39">
        <v>-6</v>
      </c>
      <c r="V2" s="39">
        <f t="shared" ref="V2:V28" ca="1" si="0">+E$4+E$5*U2+E$6*U2^2</f>
        <v>1.5365456577113359</v>
      </c>
      <c r="W2" s="39"/>
      <c r="X2" s="39"/>
      <c r="Y2" s="39"/>
      <c r="Z2" s="39"/>
      <c r="AA2" s="39">
        <v>2</v>
      </c>
      <c r="AB2" s="39" t="s">
        <v>76</v>
      </c>
      <c r="AC2" s="39"/>
      <c r="AD2" s="39"/>
      <c r="AE2" s="39"/>
      <c r="AF2" s="39"/>
      <c r="AG2" s="39"/>
      <c r="AH2" s="39"/>
      <c r="AI2" s="39"/>
    </row>
    <row r="3" spans="1:35" ht="13.5" thickBot="1">
      <c r="A3" s="39" t="s">
        <v>132</v>
      </c>
      <c r="B3" s="39" t="s">
        <v>133</v>
      </c>
      <c r="C3" s="39"/>
      <c r="D3" s="39"/>
      <c r="E3" s="42" t="s">
        <v>134</v>
      </c>
      <c r="F3" s="42" t="s">
        <v>135</v>
      </c>
      <c r="G3" s="42" t="s">
        <v>136</v>
      </c>
      <c r="H3" s="42" t="s">
        <v>137</v>
      </c>
      <c r="I3" s="39"/>
      <c r="K3" s="39"/>
      <c r="L3" s="39"/>
      <c r="M3" s="41" t="s">
        <v>138</v>
      </c>
      <c r="N3" s="39" t="s">
        <v>139</v>
      </c>
      <c r="O3" s="39">
        <f ca="1">+F18*I18-H18*H18</f>
        <v>537.65480193597614</v>
      </c>
      <c r="P3" s="39" t="s">
        <v>37</v>
      </c>
      <c r="Q3" s="39"/>
      <c r="R3" s="39"/>
      <c r="S3" s="39"/>
      <c r="T3" s="39"/>
      <c r="U3" s="39">
        <v>-5.5</v>
      </c>
      <c r="V3" s="39">
        <f t="shared" ca="1" si="0"/>
        <v>1.3496119499717372</v>
      </c>
      <c r="W3" s="39"/>
      <c r="X3" s="39"/>
      <c r="Y3" s="39"/>
      <c r="Z3" s="39"/>
      <c r="AA3" s="39">
        <v>3</v>
      </c>
      <c r="AB3" s="39" t="s">
        <v>140</v>
      </c>
      <c r="AC3" s="39"/>
      <c r="AD3" s="39"/>
      <c r="AE3" s="39"/>
      <c r="AF3" s="39"/>
      <c r="AG3" s="39"/>
      <c r="AH3" s="39"/>
      <c r="AI3" s="39"/>
    </row>
    <row r="4" spans="1:35">
      <c r="A4" s="39" t="s">
        <v>141</v>
      </c>
      <c r="B4" s="39" t="s">
        <v>142</v>
      </c>
      <c r="C4" s="39"/>
      <c r="D4" s="43" t="s">
        <v>143</v>
      </c>
      <c r="E4" s="44">
        <f ca="1">(G18*O1-K18*O2+L18*O3)/O7</f>
        <v>1.1283266891075564E-3</v>
      </c>
      <c r="F4" s="45">
        <f ca="1">+E7/O7*O18</f>
        <v>2.8913960728065569E-3</v>
      </c>
      <c r="G4" s="46">
        <f>+B18</f>
        <v>1</v>
      </c>
      <c r="H4" s="47">
        <f ca="1">ABS(F4/E4)</f>
        <v>2.5625522295262644</v>
      </c>
      <c r="I4" s="39"/>
      <c r="J4" s="39"/>
      <c r="K4" s="39"/>
      <c r="L4" s="39"/>
      <c r="M4" s="41" t="s">
        <v>144</v>
      </c>
      <c r="N4" s="39" t="s">
        <v>145</v>
      </c>
      <c r="O4" s="39">
        <f ca="1">+C18*J18-H18*H18</f>
        <v>2507.3214512150444</v>
      </c>
      <c r="P4" s="39" t="s">
        <v>38</v>
      </c>
      <c r="Q4" s="39"/>
      <c r="R4" s="39"/>
      <c r="S4" s="39"/>
      <c r="T4" s="39"/>
      <c r="U4" s="39">
        <v>-5</v>
      </c>
      <c r="V4" s="39">
        <f t="shared" ca="1" si="0"/>
        <v>1.1734022901390011</v>
      </c>
      <c r="W4" s="39"/>
      <c r="X4" s="39"/>
      <c r="Y4" s="39"/>
      <c r="Z4" s="39"/>
      <c r="AA4" s="39">
        <v>4</v>
      </c>
      <c r="AB4" s="39" t="s">
        <v>146</v>
      </c>
      <c r="AC4" s="39"/>
      <c r="AD4" s="39"/>
      <c r="AE4" s="39"/>
      <c r="AF4" s="39"/>
      <c r="AG4" s="39"/>
      <c r="AH4" s="39"/>
      <c r="AI4" s="39"/>
    </row>
    <row r="5" spans="1:35">
      <c r="A5" s="39" t="s">
        <v>147</v>
      </c>
      <c r="B5" s="48">
        <v>40323</v>
      </c>
      <c r="C5" s="39"/>
      <c r="D5" s="49" t="s">
        <v>148</v>
      </c>
      <c r="E5" s="50">
        <f ca="1">+(-G18*O2+K18*O4-L18*O5)/O7</f>
        <v>-0.12721431362134886</v>
      </c>
      <c r="F5" s="51">
        <f ca="1">P18*E7/O7</f>
        <v>5.0915948730878473E-3</v>
      </c>
      <c r="G5" s="52">
        <f>+B18/A18</f>
        <v>1E-4</v>
      </c>
      <c r="H5" s="47">
        <f ca="1">ABS(F5/E5)</f>
        <v>4.0023757768665E-2</v>
      </c>
      <c r="I5" s="39"/>
      <c r="J5" s="39">
        <f ca="1">J2+E5*G5</f>
        <v>0.92421057856863786</v>
      </c>
      <c r="K5" s="39">
        <v>0.92421057856863797</v>
      </c>
      <c r="L5" s="39"/>
      <c r="M5" s="41" t="s">
        <v>149</v>
      </c>
      <c r="N5" s="39" t="s">
        <v>150</v>
      </c>
      <c r="O5" s="39">
        <f ca="1">+C18*I18-F18*H18</f>
        <v>528.61156464961277</v>
      </c>
      <c r="P5" s="39" t="s">
        <v>39</v>
      </c>
      <c r="Q5" s="39"/>
      <c r="R5" s="39"/>
      <c r="S5" s="39"/>
      <c r="T5" s="39"/>
      <c r="U5" s="39">
        <v>-4.5</v>
      </c>
      <c r="V5" s="39">
        <f t="shared" ca="1" si="0"/>
        <v>1.0079166782131284</v>
      </c>
      <c r="W5" s="39"/>
      <c r="X5" s="39"/>
      <c r="Y5" s="39"/>
      <c r="Z5" s="39"/>
      <c r="AA5" s="39">
        <v>5</v>
      </c>
      <c r="AB5" s="39" t="s">
        <v>151</v>
      </c>
      <c r="AC5" s="39"/>
      <c r="AD5" s="39"/>
      <c r="AE5" s="39"/>
      <c r="AF5" s="39"/>
      <c r="AG5" s="39"/>
      <c r="AH5" s="39"/>
      <c r="AI5" s="39"/>
    </row>
    <row r="6" spans="1:35" ht="13.5" thickBot="1">
      <c r="A6" s="39"/>
      <c r="B6" s="39"/>
      <c r="C6" s="39"/>
      <c r="D6" s="53" t="s">
        <v>152</v>
      </c>
      <c r="E6" s="54">
        <f ca="1">+(G18*O3-K18*O5+L18*O6)/O7</f>
        <v>2.1448095813725976E-2</v>
      </c>
      <c r="F6" s="55">
        <f ca="1">Q18*E7/O7</f>
        <v>1.7216671629793937E-3</v>
      </c>
      <c r="G6" s="56">
        <f>+B18/A18^2</f>
        <v>1E-8</v>
      </c>
      <c r="H6" s="47">
        <f ca="1">ABS(F6/E6)</f>
        <v>8.027132934932113E-2</v>
      </c>
      <c r="I6" s="39"/>
      <c r="J6" s="39">
        <f ca="1">E6*G6</f>
        <v>2.1448095813725976E-10</v>
      </c>
      <c r="K6" s="39"/>
      <c r="L6" s="39"/>
      <c r="M6" s="57" t="s">
        <v>153</v>
      </c>
      <c r="N6" s="58" t="s">
        <v>154</v>
      </c>
      <c r="O6" s="58">
        <f ca="1">+C18*H18-F18*F18</f>
        <v>121.68365664641442</v>
      </c>
      <c r="P6" s="39" t="s">
        <v>40</v>
      </c>
      <c r="Q6" s="39"/>
      <c r="R6" s="39"/>
      <c r="S6" s="39"/>
      <c r="T6" s="39"/>
      <c r="U6" s="39">
        <v>-4</v>
      </c>
      <c r="V6" s="39">
        <f t="shared" ca="1" si="0"/>
        <v>0.8531551141941186</v>
      </c>
      <c r="W6" s="39"/>
      <c r="X6" s="39"/>
      <c r="Y6" s="39"/>
      <c r="Z6" s="39"/>
      <c r="AA6" s="39">
        <v>6</v>
      </c>
      <c r="AB6" s="39" t="s">
        <v>155</v>
      </c>
      <c r="AC6" s="39"/>
      <c r="AD6" s="39"/>
      <c r="AE6" s="39"/>
      <c r="AF6" s="39"/>
      <c r="AG6" s="39"/>
      <c r="AH6" s="39"/>
      <c r="AI6" s="39"/>
    </row>
    <row r="7" spans="1:35">
      <c r="A7" s="39"/>
      <c r="B7" s="39"/>
      <c r="C7" s="39"/>
      <c r="D7" s="40" t="s">
        <v>156</v>
      </c>
      <c r="E7" s="59">
        <f ca="1">SQRT(N18/(B15-3))</f>
        <v>7.205559016652853E-3</v>
      </c>
      <c r="F7" s="39"/>
      <c r="G7" s="60">
        <f>+B22</f>
        <v>-1.8052388437354239E-2</v>
      </c>
      <c r="H7" s="39"/>
      <c r="I7" s="39"/>
      <c r="J7" s="39"/>
      <c r="K7" s="39"/>
      <c r="L7" s="39"/>
      <c r="M7" s="41" t="s">
        <v>157</v>
      </c>
      <c r="N7" s="39" t="s">
        <v>158</v>
      </c>
      <c r="O7" s="39">
        <f ca="1">+C18*O1-F18*O2+H18*O3</f>
        <v>865.76243813024485</v>
      </c>
      <c r="P7" s="39"/>
      <c r="Q7" s="39"/>
      <c r="R7" s="39"/>
      <c r="S7" s="39"/>
      <c r="T7" s="39"/>
      <c r="U7" s="39">
        <v>-3.5</v>
      </c>
      <c r="V7" s="39">
        <f t="shared" ca="1" si="0"/>
        <v>0.70911759808197172</v>
      </c>
      <c r="W7" s="39"/>
      <c r="X7" s="39"/>
      <c r="Y7" s="39"/>
      <c r="Z7" s="39"/>
      <c r="AA7" s="39">
        <v>7</v>
      </c>
      <c r="AB7" s="39" t="s">
        <v>159</v>
      </c>
      <c r="AC7" s="39"/>
      <c r="AD7" s="39"/>
      <c r="AE7" s="39"/>
      <c r="AF7" s="39"/>
      <c r="AG7" s="39"/>
      <c r="AH7" s="39"/>
      <c r="AI7" s="39"/>
    </row>
    <row r="8" spans="1:35">
      <c r="A8" s="64">
        <v>21</v>
      </c>
      <c r="B8" s="39" t="s">
        <v>164</v>
      </c>
      <c r="C8" s="105">
        <v>21</v>
      </c>
      <c r="D8" s="40" t="s">
        <v>160</v>
      </c>
      <c r="E8" s="39"/>
      <c r="F8" s="106">
        <f ca="1">CORREL(INDIRECT(E12):INDIRECT(E13),INDIRECT(M12):INDIRECT(M13))</f>
        <v>0.79873528894508294</v>
      </c>
      <c r="G8" s="59"/>
      <c r="H8" s="39"/>
      <c r="I8" s="39"/>
      <c r="J8" s="39"/>
      <c r="K8" s="60"/>
      <c r="L8" s="39"/>
      <c r="M8" s="39"/>
      <c r="N8" s="39"/>
      <c r="O8" s="39"/>
      <c r="P8" s="39"/>
      <c r="Q8" s="39"/>
      <c r="R8" s="39"/>
      <c r="S8" s="39"/>
      <c r="T8" s="39"/>
      <c r="U8" s="39">
        <v>-3</v>
      </c>
      <c r="V8" s="39">
        <f t="shared" ca="1" si="0"/>
        <v>0.57580412987668794</v>
      </c>
      <c r="W8" s="39"/>
      <c r="X8" s="39"/>
      <c r="Y8" s="39"/>
      <c r="Z8" s="39"/>
      <c r="AA8" s="39">
        <v>8</v>
      </c>
      <c r="AB8" s="39" t="s">
        <v>161</v>
      </c>
      <c r="AC8" s="39"/>
      <c r="AD8" s="39"/>
      <c r="AE8" s="39"/>
      <c r="AF8" s="39"/>
      <c r="AG8" s="39"/>
      <c r="AH8" s="39"/>
      <c r="AI8" s="39"/>
    </row>
    <row r="9" spans="1:35">
      <c r="A9" s="64">
        <f>20+COUNT(A21:A1436)</f>
        <v>93</v>
      </c>
      <c r="B9" s="39" t="s">
        <v>166</v>
      </c>
      <c r="C9" s="105">
        <f>A9</f>
        <v>93</v>
      </c>
      <c r="D9" s="39"/>
      <c r="E9" s="61">
        <f ca="1">E6*G6</f>
        <v>2.1448095813725976E-10</v>
      </c>
      <c r="F9" s="62">
        <f ca="1">H6</f>
        <v>8.027132934932113E-2</v>
      </c>
      <c r="G9" s="63">
        <f ca="1">F8</f>
        <v>0.79873528894508294</v>
      </c>
      <c r="H9" s="39"/>
      <c r="I9" s="39"/>
      <c r="J9" s="39"/>
      <c r="K9" s="60"/>
      <c r="L9" s="39"/>
      <c r="M9" s="39"/>
      <c r="N9" s="39"/>
      <c r="O9" s="39"/>
      <c r="P9" s="39"/>
      <c r="Q9" s="39"/>
      <c r="R9" s="39"/>
      <c r="S9" s="39"/>
      <c r="T9" s="39"/>
      <c r="U9" s="39">
        <v>-2.5</v>
      </c>
      <c r="V9" s="39">
        <f t="shared" ca="1" si="0"/>
        <v>0.45321470957826704</v>
      </c>
      <c r="W9" s="39"/>
      <c r="X9" s="39"/>
      <c r="Y9" s="39"/>
      <c r="Z9" s="39"/>
      <c r="AA9" s="39">
        <v>9</v>
      </c>
      <c r="AB9" s="39" t="s">
        <v>113</v>
      </c>
      <c r="AC9" s="39"/>
      <c r="AD9" s="39"/>
      <c r="AE9" s="39"/>
      <c r="AF9" s="39"/>
      <c r="AG9" s="39"/>
      <c r="AH9" s="39"/>
      <c r="AI9" s="39"/>
    </row>
    <row r="10" spans="1:35">
      <c r="A10" s="107" t="s">
        <v>44</v>
      </c>
      <c r="B10" s="108">
        <v>0.33189215</v>
      </c>
      <c r="C10" s="39"/>
      <c r="D10" s="39" t="s">
        <v>29</v>
      </c>
      <c r="E10" s="39">
        <f ca="1">2*E9*365.2422/B10</f>
        <v>4.7206598292945862E-7</v>
      </c>
      <c r="F10">
        <f ca="1">+F9*E10</f>
        <v>3.7893363990341579E-8</v>
      </c>
      <c r="G10" s="39" t="s">
        <v>30</v>
      </c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>
        <v>-2</v>
      </c>
      <c r="V10" s="39">
        <f t="shared" ca="1" si="0"/>
        <v>0.34134933718670918</v>
      </c>
      <c r="W10" s="39"/>
      <c r="X10" s="39"/>
      <c r="Y10" s="39"/>
      <c r="Z10" s="39"/>
      <c r="AA10" s="39">
        <v>10</v>
      </c>
      <c r="AB10" s="39" t="s">
        <v>162</v>
      </c>
      <c r="AC10" s="39"/>
      <c r="AD10" s="39"/>
      <c r="AE10" s="39"/>
      <c r="AF10" s="39"/>
      <c r="AG10" s="39"/>
      <c r="AH10" s="39"/>
      <c r="AI10" s="39"/>
    </row>
    <row r="11" spans="1:35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>
        <v>-1.5</v>
      </c>
      <c r="V11" s="39">
        <f t="shared" ca="1" si="0"/>
        <v>0.24020801270201431</v>
      </c>
      <c r="W11" s="39"/>
      <c r="X11" s="39"/>
      <c r="Y11" s="39"/>
      <c r="Z11" s="39"/>
      <c r="AA11" s="39">
        <v>11</v>
      </c>
      <c r="AB11" s="39" t="s">
        <v>163</v>
      </c>
      <c r="AC11" s="39"/>
      <c r="AD11" s="39"/>
      <c r="AE11" s="39"/>
      <c r="AF11" s="39"/>
      <c r="AG11" s="39"/>
      <c r="AH11" s="39"/>
      <c r="AI11" s="39"/>
    </row>
    <row r="12" spans="1:35">
      <c r="A12" s="39"/>
      <c r="B12" s="39"/>
      <c r="C12" s="6" t="str">
        <f t="shared" ref="C12:Q13" si="1">C$15&amp;$C8</f>
        <v>C21</v>
      </c>
      <c r="D12" s="6" t="str">
        <f t="shared" si="1"/>
        <v>D21</v>
      </c>
      <c r="E12" s="6" t="str">
        <f t="shared" si="1"/>
        <v>E21</v>
      </c>
      <c r="F12" s="6" t="str">
        <f t="shared" si="1"/>
        <v>F21</v>
      </c>
      <c r="G12" s="6" t="str">
        <f t="shared" ref="G12:Q12" si="2">G15&amp;$C8</f>
        <v>G21</v>
      </c>
      <c r="H12" s="6" t="str">
        <f t="shared" si="2"/>
        <v>H21</v>
      </c>
      <c r="I12" s="6" t="str">
        <f t="shared" si="2"/>
        <v>I21</v>
      </c>
      <c r="J12" s="6" t="str">
        <f t="shared" si="2"/>
        <v>J21</v>
      </c>
      <c r="K12" s="6" t="str">
        <f t="shared" si="2"/>
        <v>K21</v>
      </c>
      <c r="L12" s="6" t="str">
        <f t="shared" si="2"/>
        <v>L21</v>
      </c>
      <c r="M12" s="6" t="str">
        <f t="shared" si="2"/>
        <v>M21</v>
      </c>
      <c r="N12" s="6" t="str">
        <f t="shared" si="2"/>
        <v>N21</v>
      </c>
      <c r="O12" s="6" t="str">
        <f t="shared" si="2"/>
        <v>O21</v>
      </c>
      <c r="P12" s="6" t="str">
        <f t="shared" si="2"/>
        <v>P21</v>
      </c>
      <c r="Q12" s="6" t="str">
        <f t="shared" si="2"/>
        <v>Q21</v>
      </c>
      <c r="R12" s="39"/>
      <c r="S12" s="39"/>
      <c r="T12" s="39"/>
      <c r="U12" s="39">
        <v>-1</v>
      </c>
      <c r="V12" s="39">
        <f t="shared" ca="1" si="0"/>
        <v>0.14979073612418239</v>
      </c>
      <c r="W12" s="39"/>
      <c r="X12" s="39"/>
      <c r="Y12" s="39"/>
      <c r="Z12" s="39"/>
      <c r="AA12" s="39">
        <v>12</v>
      </c>
      <c r="AB12" s="39" t="s">
        <v>165</v>
      </c>
      <c r="AC12" s="39"/>
      <c r="AD12" s="39"/>
      <c r="AE12" s="39"/>
      <c r="AF12" s="39"/>
      <c r="AG12" s="39"/>
      <c r="AH12" s="39"/>
      <c r="AI12" s="39"/>
    </row>
    <row r="13" spans="1:35">
      <c r="A13" s="39"/>
      <c r="B13" s="39"/>
      <c r="C13" s="6" t="str">
        <f t="shared" si="1"/>
        <v>C93</v>
      </c>
      <c r="D13" s="6" t="str">
        <f t="shared" si="1"/>
        <v>D93</v>
      </c>
      <c r="E13" s="6" t="str">
        <f t="shared" si="1"/>
        <v>E93</v>
      </c>
      <c r="F13" s="6" t="str">
        <f t="shared" si="1"/>
        <v>F93</v>
      </c>
      <c r="G13" s="6" t="str">
        <f t="shared" si="1"/>
        <v>G93</v>
      </c>
      <c r="H13" s="6" t="str">
        <f t="shared" si="1"/>
        <v>H93</v>
      </c>
      <c r="I13" s="6" t="str">
        <f t="shared" si="1"/>
        <v>I93</v>
      </c>
      <c r="J13" s="6" t="str">
        <f t="shared" si="1"/>
        <v>J93</v>
      </c>
      <c r="K13" s="6" t="str">
        <f t="shared" si="1"/>
        <v>K93</v>
      </c>
      <c r="L13" s="6" t="str">
        <f t="shared" si="1"/>
        <v>L93</v>
      </c>
      <c r="M13" s="6" t="str">
        <f t="shared" si="1"/>
        <v>M93</v>
      </c>
      <c r="N13" s="6" t="str">
        <f t="shared" si="1"/>
        <v>N93</v>
      </c>
      <c r="O13" s="6" t="str">
        <f t="shared" si="1"/>
        <v>O93</v>
      </c>
      <c r="P13" s="6" t="str">
        <f t="shared" si="1"/>
        <v>P93</v>
      </c>
      <c r="Q13" s="6" t="str">
        <f t="shared" si="1"/>
        <v>Q93</v>
      </c>
      <c r="R13" s="39"/>
      <c r="S13" s="39"/>
      <c r="T13" s="39"/>
      <c r="U13" s="39">
        <v>-0.5</v>
      </c>
      <c r="V13" s="39">
        <f t="shared" ca="1" si="0"/>
        <v>7.0097507453213484E-2</v>
      </c>
      <c r="W13" s="39"/>
      <c r="X13" s="39"/>
      <c r="Y13" s="39"/>
      <c r="Z13" s="39"/>
      <c r="AA13" s="39">
        <v>13</v>
      </c>
      <c r="AB13" s="39" t="s">
        <v>167</v>
      </c>
      <c r="AC13" s="39"/>
      <c r="AD13" s="39"/>
      <c r="AE13" s="39"/>
      <c r="AF13" s="39"/>
      <c r="AG13" s="39"/>
      <c r="AH13" s="39"/>
      <c r="AI13" s="39"/>
    </row>
    <row r="14" spans="1:35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>
        <v>0</v>
      </c>
      <c r="V14" s="39">
        <f t="shared" ca="1" si="0"/>
        <v>1.1283266891075564E-3</v>
      </c>
      <c r="W14" s="39"/>
      <c r="X14" s="39"/>
      <c r="Y14" s="39"/>
      <c r="Z14" s="39"/>
      <c r="AA14" s="39">
        <v>14</v>
      </c>
      <c r="AB14" s="39" t="s">
        <v>168</v>
      </c>
      <c r="AC14" s="39"/>
      <c r="AD14" s="39"/>
      <c r="AE14" s="39"/>
      <c r="AF14" s="39"/>
      <c r="AG14" s="39"/>
      <c r="AH14" s="39"/>
      <c r="AI14" s="39"/>
    </row>
    <row r="15" spans="1:35">
      <c r="A15" s="40" t="s">
        <v>172</v>
      </c>
      <c r="B15" s="40">
        <f>C9-C8+1</f>
        <v>73</v>
      </c>
      <c r="C15" s="6" t="str">
        <f t="shared" ref="C15:Q15" si="3">VLOOKUP(C16,$AA1:$AB25,2,FALSE)</f>
        <v>C</v>
      </c>
      <c r="D15" s="6" t="str">
        <f t="shared" si="3"/>
        <v>D</v>
      </c>
      <c r="E15" s="6" t="str">
        <f t="shared" si="3"/>
        <v>E</v>
      </c>
      <c r="F15" s="6" t="str">
        <f t="shared" si="3"/>
        <v>F</v>
      </c>
      <c r="G15" s="6" t="str">
        <f t="shared" si="3"/>
        <v>G</v>
      </c>
      <c r="H15" s="6" t="str">
        <f t="shared" si="3"/>
        <v>H</v>
      </c>
      <c r="I15" s="6" t="str">
        <f t="shared" si="3"/>
        <v>I</v>
      </c>
      <c r="J15" s="6" t="str">
        <f t="shared" si="3"/>
        <v>J</v>
      </c>
      <c r="K15" s="6" t="str">
        <f t="shared" si="3"/>
        <v>K</v>
      </c>
      <c r="L15" s="6" t="str">
        <f t="shared" si="3"/>
        <v>L</v>
      </c>
      <c r="M15" s="6" t="str">
        <f t="shared" si="3"/>
        <v>M</v>
      </c>
      <c r="N15" s="6" t="str">
        <f t="shared" si="3"/>
        <v>N</v>
      </c>
      <c r="O15" s="6" t="str">
        <f t="shared" si="3"/>
        <v>O</v>
      </c>
      <c r="P15" s="6" t="str">
        <f t="shared" si="3"/>
        <v>P</v>
      </c>
      <c r="Q15" s="6" t="str">
        <f t="shared" si="3"/>
        <v>Q</v>
      </c>
      <c r="R15" s="39"/>
      <c r="S15" s="39"/>
      <c r="T15" s="39"/>
      <c r="U15" s="39">
        <v>0.5</v>
      </c>
      <c r="V15" s="39">
        <f t="shared" ca="1" si="0"/>
        <v>-5.711680616813538E-2</v>
      </c>
      <c r="W15" s="39"/>
      <c r="X15" s="39"/>
      <c r="Y15" s="39"/>
      <c r="Z15" s="39"/>
      <c r="AA15" s="39">
        <v>15</v>
      </c>
      <c r="AB15" s="39" t="s">
        <v>169</v>
      </c>
      <c r="AC15" s="39"/>
      <c r="AD15" s="39"/>
      <c r="AE15" s="39"/>
      <c r="AF15" s="39"/>
      <c r="AG15" s="39"/>
      <c r="AH15" s="39"/>
      <c r="AI15" s="39"/>
    </row>
    <row r="16" spans="1:35">
      <c r="A16" s="6"/>
      <c r="B16" s="39"/>
      <c r="C16" s="6">
        <f>COLUMN()</f>
        <v>3</v>
      </c>
      <c r="D16" s="6">
        <f>COLUMN()</f>
        <v>4</v>
      </c>
      <c r="E16" s="6">
        <f>COLUMN()</f>
        <v>5</v>
      </c>
      <c r="F16" s="6">
        <f>COLUMN()</f>
        <v>6</v>
      </c>
      <c r="G16" s="6">
        <f>COLUMN()</f>
        <v>7</v>
      </c>
      <c r="H16" s="6">
        <f>COLUMN()</f>
        <v>8</v>
      </c>
      <c r="I16" s="6">
        <f>COLUMN()</f>
        <v>9</v>
      </c>
      <c r="J16" s="6">
        <f>COLUMN()</f>
        <v>10</v>
      </c>
      <c r="K16" s="6">
        <f>COLUMN()</f>
        <v>11</v>
      </c>
      <c r="L16" s="6">
        <f>COLUMN()</f>
        <v>12</v>
      </c>
      <c r="M16" s="6">
        <f>COLUMN()</f>
        <v>13</v>
      </c>
      <c r="N16" s="6">
        <f>COLUMN()</f>
        <v>14</v>
      </c>
      <c r="O16" s="6">
        <f>COLUMN()</f>
        <v>15</v>
      </c>
      <c r="P16" s="6">
        <f>COLUMN()</f>
        <v>16</v>
      </c>
      <c r="Q16" s="6">
        <f>COLUMN()</f>
        <v>17</v>
      </c>
      <c r="R16" s="39"/>
      <c r="S16" s="39"/>
      <c r="T16" s="39"/>
      <c r="U16" s="39">
        <v>1</v>
      </c>
      <c r="V16" s="39">
        <f t="shared" ca="1" si="0"/>
        <v>-0.10463789111851532</v>
      </c>
      <c r="W16" s="39"/>
      <c r="X16" s="39"/>
      <c r="Y16" s="39"/>
      <c r="Z16" s="39"/>
      <c r="AA16" s="39">
        <v>16</v>
      </c>
      <c r="AB16" s="39" t="s">
        <v>170</v>
      </c>
      <c r="AC16" s="39"/>
      <c r="AD16" s="39"/>
      <c r="AE16" s="39"/>
      <c r="AF16" s="39"/>
      <c r="AG16" s="39"/>
      <c r="AH16" s="39"/>
      <c r="AI16" s="39"/>
    </row>
    <row r="17" spans="1:35">
      <c r="A17" s="40" t="s">
        <v>171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>
        <v>1.5</v>
      </c>
      <c r="V17" s="39">
        <f t="shared" ca="1" si="0"/>
        <v>-0.14143492816203229</v>
      </c>
      <c r="W17" s="39"/>
      <c r="X17" s="39"/>
      <c r="Y17" s="39"/>
      <c r="Z17" s="39"/>
      <c r="AA17" s="39">
        <v>17</v>
      </c>
      <c r="AB17" s="39" t="s">
        <v>173</v>
      </c>
      <c r="AC17" s="39"/>
      <c r="AD17" s="39"/>
      <c r="AE17" s="39"/>
      <c r="AF17" s="39"/>
      <c r="AG17" s="39"/>
      <c r="AH17" s="39"/>
      <c r="AI17" s="39"/>
    </row>
    <row r="18" spans="1:35">
      <c r="A18" s="65">
        <v>10000</v>
      </c>
      <c r="B18" s="65">
        <v>1</v>
      </c>
      <c r="C18" s="39">
        <f ca="1">SUM(INDIRECT(C12):INDIRECT(C13))</f>
        <v>29.650000000000009</v>
      </c>
      <c r="D18" s="109">
        <f ca="1">SUM(INDIRECT(D12):INDIRECT(D13))</f>
        <v>146.202</v>
      </c>
      <c r="E18" s="109">
        <f ca="1">SUM(INDIRECT(E12):INDIRECT(E13))</f>
        <v>-10.505274300754536</v>
      </c>
      <c r="F18" s="40">
        <f ca="1">SUM(INDIRECT(F12):INDIRECT(F13))</f>
        <v>76.299802000000028</v>
      </c>
      <c r="G18" s="40">
        <f ca="1">SUM(INDIRECT(G12):INDIRECT(G13))</f>
        <v>-5.3737005673390374</v>
      </c>
      <c r="H18" s="40">
        <f ca="1">SUM(INDIRECT(H12):INDIRECT(H13))</f>
        <v>200.45003176680001</v>
      </c>
      <c r="I18" s="40">
        <f ca="1">SUM(INDIRECT(I12):INDIRECT(I13))</f>
        <v>533.65630014671717</v>
      </c>
      <c r="J18" s="40">
        <f ca="1">SUM(INDIRECT(J12):INDIRECT(J13))</f>
        <v>1439.7145594106632</v>
      </c>
      <c r="K18" s="40">
        <f ca="1">SUM(INDIRECT(K12):INDIRECT(K13))</f>
        <v>-13.96811064646227</v>
      </c>
      <c r="L18" s="40">
        <f ca="1">SUM(INDIRECT(L12):INDIRECT(L13))</f>
        <v>-36.783410997506117</v>
      </c>
      <c r="M18" s="39"/>
      <c r="N18" s="39">
        <f ca="1">SUM(INDIRECT(N12):INDIRECT(N13))</f>
        <v>3.6344056519727066E-3</v>
      </c>
      <c r="O18" s="39">
        <f ca="1">SQRT(SUM(INDIRECT(O12):INDIRECT(O13)))</f>
        <v>347.40706554590707</v>
      </c>
      <c r="P18" s="39">
        <f ca="1">SQRT(SUM(INDIRECT(P12):INDIRECT(P13)))</f>
        <v>611.76538574014171</v>
      </c>
      <c r="Q18" s="39">
        <f ca="1">SQRT(SUM(INDIRECT(Q12):INDIRECT(Q13)))</f>
        <v>206.8617795267491</v>
      </c>
      <c r="R18" s="39"/>
      <c r="S18" s="39"/>
      <c r="T18" s="39"/>
      <c r="U18" s="39">
        <v>2</v>
      </c>
      <c r="V18" s="39">
        <f t="shared" ca="1" si="0"/>
        <v>-0.16750791729868625</v>
      </c>
      <c r="W18" s="39"/>
      <c r="X18" s="39"/>
      <c r="Y18" s="39"/>
      <c r="Z18" s="39"/>
      <c r="AA18" s="39">
        <v>18</v>
      </c>
      <c r="AB18" s="39" t="s">
        <v>174</v>
      </c>
      <c r="AC18" s="39"/>
      <c r="AD18" s="39"/>
      <c r="AE18" s="39"/>
      <c r="AF18" s="39"/>
      <c r="AG18" s="39"/>
      <c r="AH18" s="39"/>
      <c r="AI18" s="39"/>
    </row>
    <row r="19" spans="1:35">
      <c r="A19" s="66" t="s">
        <v>175</v>
      </c>
      <c r="B19" s="39"/>
      <c r="C19" s="39"/>
      <c r="D19" s="39"/>
      <c r="E19" s="39"/>
      <c r="F19" s="67" t="s">
        <v>176</v>
      </c>
      <c r="G19" s="67" t="s">
        <v>177</v>
      </c>
      <c r="H19" s="67" t="s">
        <v>178</v>
      </c>
      <c r="I19" s="67" t="s">
        <v>179</v>
      </c>
      <c r="J19" s="67" t="s">
        <v>180</v>
      </c>
      <c r="K19" s="67" t="s">
        <v>181</v>
      </c>
      <c r="L19" s="67" t="s">
        <v>182</v>
      </c>
      <c r="M19" s="68"/>
      <c r="N19" s="68"/>
      <c r="O19" s="68"/>
      <c r="P19" s="68"/>
      <c r="Q19" s="68"/>
      <c r="R19" s="39"/>
      <c r="S19" s="39"/>
      <c r="T19" s="39"/>
      <c r="U19" s="39">
        <v>2.5</v>
      </c>
      <c r="V19" s="39">
        <f t="shared" ca="1" si="0"/>
        <v>-0.18285685852847722</v>
      </c>
      <c r="W19" s="39"/>
      <c r="X19" s="39"/>
      <c r="Y19" s="39"/>
      <c r="Z19" s="39"/>
      <c r="AA19" s="39">
        <v>19</v>
      </c>
      <c r="AB19" s="39" t="s">
        <v>183</v>
      </c>
      <c r="AC19" s="39"/>
      <c r="AD19" s="39"/>
      <c r="AE19" s="39"/>
      <c r="AF19" s="39"/>
      <c r="AG19" s="39"/>
      <c r="AH19" s="39"/>
      <c r="AI19" s="39"/>
    </row>
    <row r="20" spans="1:35" ht="15" thickBot="1">
      <c r="A20" s="9" t="s">
        <v>184</v>
      </c>
      <c r="B20" s="9" t="s">
        <v>185</v>
      </c>
      <c r="C20" s="9" t="s">
        <v>31</v>
      </c>
      <c r="D20" s="9" t="s">
        <v>184</v>
      </c>
      <c r="E20" s="9" t="s">
        <v>185</v>
      </c>
      <c r="F20" s="9" t="s">
        <v>32</v>
      </c>
      <c r="G20" s="9" t="s">
        <v>33</v>
      </c>
      <c r="H20" s="9" t="s">
        <v>0</v>
      </c>
      <c r="I20" s="9" t="s">
        <v>1</v>
      </c>
      <c r="J20" s="9" t="s">
        <v>2</v>
      </c>
      <c r="K20" s="9" t="s">
        <v>34</v>
      </c>
      <c r="L20" s="9" t="s">
        <v>3</v>
      </c>
      <c r="M20" s="69" t="s">
        <v>186</v>
      </c>
      <c r="N20" s="9" t="s">
        <v>187</v>
      </c>
      <c r="O20" s="9" t="s">
        <v>188</v>
      </c>
      <c r="P20" s="9" t="s">
        <v>189</v>
      </c>
      <c r="Q20" s="9" t="s">
        <v>190</v>
      </c>
      <c r="R20" s="42" t="s">
        <v>191</v>
      </c>
      <c r="S20" s="39"/>
      <c r="T20" s="39"/>
      <c r="U20" s="39">
        <v>3</v>
      </c>
      <c r="V20" s="39">
        <f t="shared" ca="1" si="0"/>
        <v>-0.18748175185140525</v>
      </c>
      <c r="W20" s="39"/>
      <c r="X20" s="39"/>
      <c r="Y20" s="39"/>
      <c r="Z20" s="39"/>
      <c r="AA20" s="39">
        <v>20</v>
      </c>
      <c r="AB20" s="39" t="s">
        <v>192</v>
      </c>
      <c r="AC20" s="39"/>
      <c r="AD20" s="39"/>
      <c r="AE20" s="39"/>
      <c r="AF20" s="39"/>
      <c r="AG20" s="39"/>
      <c r="AH20" s="39"/>
      <c r="AI20" s="39"/>
    </row>
    <row r="21" spans="1:35">
      <c r="A21" s="70">
        <v>-753</v>
      </c>
      <c r="B21" s="70">
        <v>2.2666474094876321E-2</v>
      </c>
      <c r="C21" s="110">
        <v>0.02</v>
      </c>
      <c r="D21" s="71">
        <f>A21/A$18</f>
        <v>-7.5300000000000006E-2</v>
      </c>
      <c r="E21" s="71">
        <f>B21/B$18</f>
        <v>2.2666474094876321E-2</v>
      </c>
      <c r="F21" s="64">
        <f>$C21*D21</f>
        <v>-1.5060000000000002E-3</v>
      </c>
      <c r="G21" s="64">
        <f>$C21*E21</f>
        <v>4.5332948189752642E-4</v>
      </c>
      <c r="H21" s="64">
        <f>C21*D21*D21</f>
        <v>1.1340180000000002E-4</v>
      </c>
      <c r="I21" s="64">
        <f>C21*D21*D21*D21</f>
        <v>-8.5391555400000021E-6</v>
      </c>
      <c r="J21" s="64">
        <f>C21*D21*D21*D21*D21</f>
        <v>6.4299841216200022E-7</v>
      </c>
      <c r="K21" s="64">
        <f>C21*E21*D21</f>
        <v>-3.4135709986883742E-5</v>
      </c>
      <c r="L21" s="64">
        <f>C21*E21*D21*D21</f>
        <v>2.5704189620123459E-6</v>
      </c>
      <c r="M21" s="64">
        <f t="shared" ref="M21:M79" ca="1" si="4">+E$4+E$5*D21+E$6*D21^2</f>
        <v>1.0829177138387576E-2</v>
      </c>
      <c r="N21" s="64">
        <f ca="1">C21*(M21-E21)^2</f>
        <v>2.8024319847219542E-6</v>
      </c>
      <c r="O21" s="73">
        <f ca="1">(C21*O$1-O$2*F21+O$3*H21)^2</f>
        <v>6469.2522539150677</v>
      </c>
      <c r="P21" s="64">
        <f ca="1">(-C21*O$2+O$4*F21-O$5*H21)^2</f>
        <v>3770.7265148347228</v>
      </c>
      <c r="Q21" s="64">
        <f ca="1">+(C21*O$3-F21*O$5+H21*O$6)^2</f>
        <v>133.70260362739828</v>
      </c>
      <c r="R21" s="39">
        <f t="shared" ref="R21:R79" ca="1" si="5">+E21-M21</f>
        <v>1.1837296956488745E-2</v>
      </c>
      <c r="S21" s="39"/>
      <c r="T21" s="39"/>
      <c r="U21" s="39">
        <v>3.5</v>
      </c>
      <c r="V21" s="39">
        <f t="shared" ca="1" si="0"/>
        <v>-0.18138259726747025</v>
      </c>
      <c r="W21" s="39"/>
      <c r="X21" s="39"/>
      <c r="Y21" s="39"/>
      <c r="Z21" s="39"/>
      <c r="AA21" s="39">
        <v>21</v>
      </c>
      <c r="AB21" s="39" t="s">
        <v>193</v>
      </c>
      <c r="AC21" s="39"/>
      <c r="AD21" s="39"/>
      <c r="AE21" s="39"/>
      <c r="AF21" s="39"/>
      <c r="AG21" s="39"/>
      <c r="AH21" s="39"/>
      <c r="AI21" s="39"/>
    </row>
    <row r="22" spans="1:35">
      <c r="A22" s="70">
        <v>-598</v>
      </c>
      <c r="B22" s="70">
        <v>-1.8052388437354239E-2</v>
      </c>
      <c r="C22" s="70">
        <v>0.02</v>
      </c>
      <c r="D22" s="71">
        <f t="shared" ref="D22:E79" si="6">A22/A$18</f>
        <v>-5.9799999999999999E-2</v>
      </c>
      <c r="E22" s="71">
        <f t="shared" si="6"/>
        <v>-1.8052388437354239E-2</v>
      </c>
      <c r="F22" s="64">
        <f t="shared" ref="F22:G79" si="7">$C22*D22</f>
        <v>-1.196E-3</v>
      </c>
      <c r="G22" s="64">
        <f t="shared" si="7"/>
        <v>-3.6104776874708479E-4</v>
      </c>
      <c r="H22" s="64">
        <f t="shared" ref="H22:H80" si="8">C22*D22*D22</f>
        <v>7.1520799999999995E-5</v>
      </c>
      <c r="I22" s="64">
        <f t="shared" ref="I22:I80" si="9">C22*D22*D22*D22</f>
        <v>-4.2769438399999994E-6</v>
      </c>
      <c r="J22" s="64">
        <f t="shared" ref="J22:J80" si="10">C22*D22*D22*D22*D22</f>
        <v>2.5576124163199999E-7</v>
      </c>
      <c r="K22" s="64">
        <f t="shared" ref="K22:K80" si="11">C22*E22*D22</f>
        <v>2.159065657107567E-5</v>
      </c>
      <c r="L22" s="64">
        <f t="shared" ref="L22:L80" si="12">C22*E22*D22*D22</f>
        <v>-1.2911212629503251E-6</v>
      </c>
      <c r="M22" s="64">
        <f t="shared" ca="1" si="4"/>
        <v>8.8124418922179339E-3</v>
      </c>
      <c r="N22" s="64">
        <f t="shared" ref="N22:N80" ca="1" si="13">C22*(M22-E22)^2</f>
        <v>1.443438217273402E-5</v>
      </c>
      <c r="O22" s="73">
        <f t="shared" ref="O22:O80" ca="1" si="14">(C22*O$1-O$2*F22+O$3*H22)^2</f>
        <v>6322.9223258864577</v>
      </c>
      <c r="P22" s="64">
        <f t="shared" ref="P22:P80" ca="1" si="15">(-C22*O$2+O$4*F22-O$5*H22)^2</f>
        <v>3673.1882340981856</v>
      </c>
      <c r="Q22" s="64">
        <f t="shared" ref="Q22:Q80" ca="1" si="16">+(C22*O$3-F22*O$5+H22*O$6)^2</f>
        <v>129.82365490099258</v>
      </c>
      <c r="R22" s="39">
        <f t="shared" ca="1" si="5"/>
        <v>-2.6864830329572174E-2</v>
      </c>
      <c r="S22" s="39"/>
      <c r="T22" s="39"/>
      <c r="U22" s="39">
        <v>4</v>
      </c>
      <c r="V22" s="39">
        <f t="shared" ca="1" si="0"/>
        <v>-0.16455939477667225</v>
      </c>
      <c r="W22" s="39"/>
      <c r="X22" s="39"/>
      <c r="Y22" s="39"/>
      <c r="Z22" s="39"/>
      <c r="AA22" s="39">
        <v>22</v>
      </c>
      <c r="AB22" s="39" t="s">
        <v>194</v>
      </c>
      <c r="AC22" s="39"/>
      <c r="AD22" s="39"/>
      <c r="AE22" s="39"/>
      <c r="AF22" s="39"/>
      <c r="AG22" s="39"/>
      <c r="AH22" s="39"/>
      <c r="AI22" s="39"/>
    </row>
    <row r="23" spans="1:35">
      <c r="A23" s="70">
        <v>-597</v>
      </c>
      <c r="B23" s="70">
        <v>2.7723618903110037E-2</v>
      </c>
      <c r="C23" s="70">
        <v>0.02</v>
      </c>
      <c r="D23" s="71">
        <f t="shared" si="6"/>
        <v>-5.9700000000000003E-2</v>
      </c>
      <c r="E23" s="71">
        <f t="shared" si="6"/>
        <v>2.7723618903110037E-2</v>
      </c>
      <c r="F23" s="64">
        <f t="shared" si="7"/>
        <v>-1.1940000000000002E-3</v>
      </c>
      <c r="G23" s="64">
        <f t="shared" si="7"/>
        <v>5.5447237806220077E-4</v>
      </c>
      <c r="H23" s="64">
        <f t="shared" si="8"/>
        <v>7.1281800000000013E-5</v>
      </c>
      <c r="I23" s="64">
        <f t="shared" si="9"/>
        <v>-4.255523460000001E-6</v>
      </c>
      <c r="J23" s="64">
        <f t="shared" si="10"/>
        <v>2.5405475056200006E-7</v>
      </c>
      <c r="K23" s="64">
        <f t="shared" si="11"/>
        <v>-3.3102000970313384E-5</v>
      </c>
      <c r="L23" s="64">
        <f t="shared" si="12"/>
        <v>1.976189457927709E-6</v>
      </c>
      <c r="M23" s="64">
        <f t="shared" ca="1" si="4"/>
        <v>8.7994641561108256E-3</v>
      </c>
      <c r="N23" s="64">
        <f t="shared" ca="1" si="13"/>
        <v>7.1624726577674557E-6</v>
      </c>
      <c r="O23" s="73">
        <f t="shared" ca="1" si="14"/>
        <v>6321.9863639957948</v>
      </c>
      <c r="P23" s="64">
        <f t="shared" ca="1" si="15"/>
        <v>3672.56510336362</v>
      </c>
      <c r="Q23" s="64">
        <f t="shared" ca="1" si="16"/>
        <v>129.79890131085068</v>
      </c>
      <c r="R23" s="39">
        <f t="shared" ca="1" si="5"/>
        <v>1.8924154746999211E-2</v>
      </c>
      <c r="S23" s="39"/>
      <c r="T23" s="39"/>
      <c r="U23" s="39">
        <v>4.5</v>
      </c>
      <c r="V23" s="39">
        <f t="shared" ca="1" si="0"/>
        <v>-0.13701214437901127</v>
      </c>
      <c r="W23" s="39"/>
      <c r="X23" s="39"/>
      <c r="Y23" s="39"/>
      <c r="Z23" s="39"/>
      <c r="AA23" s="39">
        <v>23</v>
      </c>
      <c r="AB23" s="39" t="s">
        <v>195</v>
      </c>
      <c r="AC23" s="39"/>
      <c r="AD23" s="39"/>
      <c r="AE23" s="39"/>
      <c r="AF23" s="39"/>
      <c r="AG23" s="39"/>
      <c r="AH23" s="39"/>
      <c r="AI23" s="39"/>
    </row>
    <row r="24" spans="1:35">
      <c r="A24" s="70">
        <v>-571</v>
      </c>
      <c r="B24" s="70">
        <v>-2.3100190297554946E-2</v>
      </c>
      <c r="C24" s="70">
        <v>0.02</v>
      </c>
      <c r="D24" s="71">
        <f t="shared" si="6"/>
        <v>-5.7099999999999998E-2</v>
      </c>
      <c r="E24" s="71">
        <f t="shared" si="6"/>
        <v>-2.3100190297554946E-2</v>
      </c>
      <c r="F24" s="64">
        <f t="shared" si="7"/>
        <v>-1.142E-3</v>
      </c>
      <c r="G24" s="64">
        <f t="shared" si="7"/>
        <v>-4.6200380595109894E-4</v>
      </c>
      <c r="H24" s="64">
        <f t="shared" si="8"/>
        <v>6.5208200000000004E-5</v>
      </c>
      <c r="I24" s="64">
        <f t="shared" si="9"/>
        <v>-3.7233882200000003E-6</v>
      </c>
      <c r="J24" s="64">
        <f t="shared" si="10"/>
        <v>2.1260546736200001E-7</v>
      </c>
      <c r="K24" s="64">
        <f t="shared" si="11"/>
        <v>2.6380417319807747E-5</v>
      </c>
      <c r="L24" s="64">
        <f t="shared" si="12"/>
        <v>-1.5063218289610223E-6</v>
      </c>
      <c r="M24" s="64">
        <f t="shared" ca="1" si="4"/>
        <v>8.4621935829586065E-3</v>
      </c>
      <c r="N24" s="64">
        <f t="shared" ca="1" si="13"/>
        <v>1.9923681524418032E-5</v>
      </c>
      <c r="O24" s="73">
        <f t="shared" ca="1" si="14"/>
        <v>6297.687652655457</v>
      </c>
      <c r="P24" s="64">
        <f t="shared" ca="1" si="15"/>
        <v>3656.3912334290153</v>
      </c>
      <c r="Q24" s="64">
        <f t="shared" ca="1" si="16"/>
        <v>129.15652468677939</v>
      </c>
      <c r="R24" s="39">
        <f t="shared" ca="1" si="5"/>
        <v>-3.156238388051355E-2</v>
      </c>
      <c r="S24" s="39"/>
      <c r="T24" s="39"/>
      <c r="U24" s="39">
        <v>5</v>
      </c>
      <c r="V24" s="39">
        <f t="shared" ca="1" si="0"/>
        <v>-9.8740846074487298E-2</v>
      </c>
      <c r="W24" s="39"/>
      <c r="X24" s="39"/>
      <c r="Y24" s="39"/>
      <c r="Z24" s="39"/>
      <c r="AA24" s="39">
        <v>24</v>
      </c>
      <c r="AB24" s="39" t="s">
        <v>184</v>
      </c>
      <c r="AC24" s="39"/>
      <c r="AD24" s="39"/>
      <c r="AE24" s="39"/>
      <c r="AF24" s="39"/>
      <c r="AG24" s="39"/>
      <c r="AH24" s="39"/>
      <c r="AI24" s="39"/>
    </row>
    <row r="25" spans="1:35">
      <c r="A25" s="70">
        <v>-477</v>
      </c>
      <c r="B25" s="70">
        <v>2.84449952232535E-3</v>
      </c>
      <c r="C25" s="70">
        <v>0.02</v>
      </c>
      <c r="D25" s="71">
        <f t="shared" si="6"/>
        <v>-4.7699999999999999E-2</v>
      </c>
      <c r="E25" s="71">
        <f t="shared" si="6"/>
        <v>2.84449952232535E-3</v>
      </c>
      <c r="F25" s="64">
        <f t="shared" si="7"/>
        <v>-9.5399999999999999E-4</v>
      </c>
      <c r="G25" s="64">
        <f t="shared" si="7"/>
        <v>5.6889990446506999E-5</v>
      </c>
      <c r="H25" s="64">
        <f t="shared" si="8"/>
        <v>4.5505800000000001E-5</v>
      </c>
      <c r="I25" s="64">
        <f t="shared" si="9"/>
        <v>-2.1706266600000002E-6</v>
      </c>
      <c r="J25" s="64">
        <f t="shared" si="10"/>
        <v>1.0353889168200001E-7</v>
      </c>
      <c r="K25" s="64">
        <f t="shared" si="11"/>
        <v>-2.7136525442983836E-6</v>
      </c>
      <c r="L25" s="64">
        <f t="shared" si="12"/>
        <v>1.2944122636303289E-7</v>
      </c>
      <c r="M25" s="64">
        <f t="shared" ca="1" si="4"/>
        <v>7.2452500867699098E-3</v>
      </c>
      <c r="N25" s="64">
        <f t="shared" ca="1" si="13"/>
        <v>3.8733211060918222E-7</v>
      </c>
      <c r="O25" s="73">
        <f t="shared" ca="1" si="14"/>
        <v>6210.4199871940073</v>
      </c>
      <c r="P25" s="64">
        <f t="shared" ca="1" si="15"/>
        <v>3598.3573404308768</v>
      </c>
      <c r="Q25" s="64">
        <f t="shared" ca="1" si="16"/>
        <v>126.85356478304593</v>
      </c>
      <c r="R25" s="39">
        <f t="shared" ca="1" si="5"/>
        <v>-4.4007505644445598E-3</v>
      </c>
      <c r="S25" s="39"/>
      <c r="T25" s="39"/>
      <c r="U25" s="39">
        <v>5.5</v>
      </c>
      <c r="V25" s="39">
        <f t="shared" ca="1" si="0"/>
        <v>-4.9745499863100284E-2</v>
      </c>
      <c r="W25" s="39"/>
      <c r="X25" s="39"/>
      <c r="Y25" s="39"/>
      <c r="Z25" s="39"/>
      <c r="AA25" s="39">
        <v>26</v>
      </c>
      <c r="AB25" s="39" t="s">
        <v>196</v>
      </c>
      <c r="AC25" s="39"/>
      <c r="AD25" s="39"/>
      <c r="AE25" s="39"/>
      <c r="AF25" s="39"/>
      <c r="AG25" s="39"/>
      <c r="AH25" s="39"/>
      <c r="AI25" s="39"/>
    </row>
    <row r="26" spans="1:35">
      <c r="A26" s="70">
        <v>-243</v>
      </c>
      <c r="B26" s="70">
        <v>-2.3569783261336852E-2</v>
      </c>
      <c r="C26" s="70">
        <v>0.02</v>
      </c>
      <c r="D26" s="71">
        <f t="shared" si="6"/>
        <v>-2.4299999999999999E-2</v>
      </c>
      <c r="E26" s="71">
        <f t="shared" si="6"/>
        <v>-2.3569783261336852E-2</v>
      </c>
      <c r="F26" s="64">
        <f t="shared" si="7"/>
        <v>-4.86E-4</v>
      </c>
      <c r="G26" s="64">
        <f t="shared" si="7"/>
        <v>-4.7139566522673703E-4</v>
      </c>
      <c r="H26" s="64">
        <f t="shared" si="8"/>
        <v>1.18098E-5</v>
      </c>
      <c r="I26" s="64">
        <f t="shared" si="9"/>
        <v>-2.8697813999999997E-7</v>
      </c>
      <c r="J26" s="64">
        <f t="shared" si="10"/>
        <v>6.9735688019999986E-9</v>
      </c>
      <c r="K26" s="64">
        <f t="shared" si="11"/>
        <v>1.145491466500971E-5</v>
      </c>
      <c r="L26" s="64">
        <f t="shared" si="12"/>
        <v>-2.7835442635973591E-7</v>
      </c>
      <c r="M26" s="64">
        <f t="shared" ca="1" si="4"/>
        <v>4.232299396203381E-3</v>
      </c>
      <c r="N26" s="64">
        <f t="shared" ca="1" si="13"/>
        <v>1.5459116001933989E-5</v>
      </c>
      <c r="O26" s="73">
        <f t="shared" ca="1" si="14"/>
        <v>5997.1017919758833</v>
      </c>
      <c r="P26" s="64">
        <f t="shared" ca="1" si="15"/>
        <v>3456.8603825868395</v>
      </c>
      <c r="Q26" s="64">
        <f t="shared" ca="1" si="16"/>
        <v>121.25177384846164</v>
      </c>
      <c r="R26" s="39">
        <f t="shared" ca="1" si="5"/>
        <v>-2.7802082657540233E-2</v>
      </c>
      <c r="S26" s="39"/>
      <c r="T26" s="39"/>
      <c r="U26" s="39">
        <v>6</v>
      </c>
      <c r="V26" s="39">
        <f t="shared" ca="1" si="0"/>
        <v>9.9738942551494958E-3</v>
      </c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</row>
    <row r="27" spans="1:35">
      <c r="A27" s="70">
        <v>-27</v>
      </c>
      <c r="B27" s="70">
        <v>5.0478018602007069E-3</v>
      </c>
      <c r="C27" s="70">
        <v>0.02</v>
      </c>
      <c r="D27" s="71">
        <f t="shared" si="6"/>
        <v>-2.7000000000000001E-3</v>
      </c>
      <c r="E27" s="71">
        <f t="shared" si="6"/>
        <v>5.0478018602007069E-3</v>
      </c>
      <c r="F27" s="64">
        <f t="shared" si="7"/>
        <v>-5.4000000000000005E-5</v>
      </c>
      <c r="G27" s="64">
        <f t="shared" si="7"/>
        <v>1.0095603720401413E-4</v>
      </c>
      <c r="H27" s="64">
        <f t="shared" si="8"/>
        <v>1.4580000000000002E-7</v>
      </c>
      <c r="I27" s="64">
        <f t="shared" si="9"/>
        <v>-3.9366000000000007E-10</v>
      </c>
      <c r="J27" s="64">
        <f t="shared" si="10"/>
        <v>1.0628820000000002E-12</v>
      </c>
      <c r="K27" s="64">
        <f t="shared" si="11"/>
        <v>-2.7258130045083818E-7</v>
      </c>
      <c r="L27" s="64">
        <f t="shared" si="12"/>
        <v>7.3596951121726315E-10</v>
      </c>
      <c r="M27" s="64">
        <f t="shared" ca="1" si="4"/>
        <v>1.4719616925036804E-3</v>
      </c>
      <c r="N27" s="64">
        <f t="shared" ca="1" si="13"/>
        <v>2.5573265809831001E-7</v>
      </c>
      <c r="O27" s="73">
        <f t="shared" ca="1" si="14"/>
        <v>5805.0940466724287</v>
      </c>
      <c r="P27" s="64">
        <f t="shared" ca="1" si="15"/>
        <v>3329.9527153643999</v>
      </c>
      <c r="Q27" s="64">
        <f t="shared" ca="1" si="16"/>
        <v>116.24416658070068</v>
      </c>
      <c r="R27" s="39">
        <f t="shared" ca="1" si="5"/>
        <v>3.5758401676970267E-3</v>
      </c>
      <c r="S27" s="39"/>
      <c r="T27" s="39"/>
      <c r="U27" s="39">
        <v>6.5</v>
      </c>
      <c r="V27" s="39">
        <f t="shared" ca="1" si="0"/>
        <v>8.0417336280262486E-2</v>
      </c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</row>
    <row r="28" spans="1:35">
      <c r="A28" s="70">
        <v>0</v>
      </c>
      <c r="B28" s="70">
        <v>0</v>
      </c>
      <c r="C28" s="70">
        <v>0.02</v>
      </c>
      <c r="D28" s="71">
        <f t="shared" si="6"/>
        <v>0</v>
      </c>
      <c r="E28" s="71">
        <f t="shared" si="6"/>
        <v>0</v>
      </c>
      <c r="F28" s="64">
        <f t="shared" si="7"/>
        <v>0</v>
      </c>
      <c r="G28" s="64">
        <f t="shared" si="7"/>
        <v>0</v>
      </c>
      <c r="H28" s="64">
        <f t="shared" si="8"/>
        <v>0</v>
      </c>
      <c r="I28" s="64">
        <f t="shared" si="9"/>
        <v>0</v>
      </c>
      <c r="J28" s="64">
        <f t="shared" si="10"/>
        <v>0</v>
      </c>
      <c r="K28" s="64">
        <f t="shared" si="11"/>
        <v>0</v>
      </c>
      <c r="L28" s="64">
        <f t="shared" si="12"/>
        <v>0</v>
      </c>
      <c r="M28" s="64">
        <f t="shared" ca="1" si="4"/>
        <v>1.1283266891075564E-3</v>
      </c>
      <c r="N28" s="64">
        <f t="shared" ca="1" si="13"/>
        <v>2.5462422347048406E-8</v>
      </c>
      <c r="O28" s="73">
        <f t="shared" ca="1" si="14"/>
        <v>5781.4200183327848</v>
      </c>
      <c r="P28" s="64">
        <f t="shared" ca="1" si="15"/>
        <v>3314.3359938336489</v>
      </c>
      <c r="Q28" s="64">
        <f t="shared" ca="1" si="16"/>
        <v>115.62907441792549</v>
      </c>
      <c r="R28" s="39">
        <f t="shared" ca="1" si="5"/>
        <v>-1.1283266891075564E-3</v>
      </c>
      <c r="S28" s="39"/>
      <c r="T28" s="39"/>
      <c r="U28" s="39">
        <v>7</v>
      </c>
      <c r="V28" s="39">
        <f t="shared" ca="1" si="0"/>
        <v>0.16158482621223835</v>
      </c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</row>
    <row r="29" spans="1:35">
      <c r="A29" s="70">
        <v>0</v>
      </c>
      <c r="B29" s="70">
        <v>1.0000000002037268E-3</v>
      </c>
      <c r="C29" s="70">
        <v>0.02</v>
      </c>
      <c r="D29" s="71">
        <f t="shared" si="6"/>
        <v>0</v>
      </c>
      <c r="E29" s="71">
        <f t="shared" si="6"/>
        <v>1.0000000002037268E-3</v>
      </c>
      <c r="F29" s="64">
        <f t="shared" si="7"/>
        <v>0</v>
      </c>
      <c r="G29" s="64">
        <f t="shared" si="7"/>
        <v>2.0000000004074535E-5</v>
      </c>
      <c r="H29" s="64">
        <f t="shared" si="8"/>
        <v>0</v>
      </c>
      <c r="I29" s="64">
        <f t="shared" si="9"/>
        <v>0</v>
      </c>
      <c r="J29" s="64">
        <f t="shared" si="10"/>
        <v>0</v>
      </c>
      <c r="K29" s="64">
        <f t="shared" si="11"/>
        <v>0</v>
      </c>
      <c r="L29" s="64">
        <f t="shared" si="12"/>
        <v>0</v>
      </c>
      <c r="M29" s="64">
        <f t="shared" ca="1" si="4"/>
        <v>1.1283266891075564E-3</v>
      </c>
      <c r="N29" s="64">
        <f t="shared" ca="1" si="13"/>
        <v>3.2935478170040525E-10</v>
      </c>
      <c r="O29" s="73">
        <f t="shared" ca="1" si="14"/>
        <v>5781.4200183327848</v>
      </c>
      <c r="P29" s="64">
        <f t="shared" ca="1" si="15"/>
        <v>3314.3359938336489</v>
      </c>
      <c r="Q29" s="64">
        <f t="shared" ca="1" si="16"/>
        <v>115.62907441792549</v>
      </c>
      <c r="R29" s="39">
        <f t="shared" ca="1" si="5"/>
        <v>-1.283266889038296E-4</v>
      </c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</row>
    <row r="30" spans="1:35">
      <c r="A30" s="70">
        <v>422</v>
      </c>
      <c r="B30" s="70">
        <v>1.0475096853042487E-2</v>
      </c>
      <c r="C30" s="70">
        <v>0.02</v>
      </c>
      <c r="D30" s="71">
        <f t="shared" si="6"/>
        <v>4.2200000000000001E-2</v>
      </c>
      <c r="E30" s="71">
        <f t="shared" si="6"/>
        <v>1.0475096853042487E-2</v>
      </c>
      <c r="F30" s="64">
        <f t="shared" si="7"/>
        <v>8.4400000000000002E-4</v>
      </c>
      <c r="G30" s="64">
        <f t="shared" si="7"/>
        <v>2.0950193706084974E-4</v>
      </c>
      <c r="H30" s="64">
        <f t="shared" si="8"/>
        <v>3.5616800000000001E-5</v>
      </c>
      <c r="I30" s="64">
        <f t="shared" si="9"/>
        <v>1.5030289600000001E-6</v>
      </c>
      <c r="J30" s="64">
        <f t="shared" si="10"/>
        <v>6.342782211200001E-8</v>
      </c>
      <c r="K30" s="64">
        <f t="shared" si="11"/>
        <v>8.8409817439678589E-6</v>
      </c>
      <c r="L30" s="64">
        <f t="shared" si="12"/>
        <v>3.7308942959544368E-7</v>
      </c>
      <c r="M30" s="64">
        <f t="shared" ca="1" si="4"/>
        <v>-4.2019217187644498E-3</v>
      </c>
      <c r="N30" s="64">
        <f t="shared" ca="1" si="13"/>
        <v>4.3082974831433148E-6</v>
      </c>
      <c r="O30" s="73">
        <f t="shared" ca="1" si="14"/>
        <v>5420.6897773885075</v>
      </c>
      <c r="P30" s="64">
        <f t="shared" ca="1" si="15"/>
        <v>3077.2446535484087</v>
      </c>
      <c r="Q30" s="64">
        <f t="shared" ca="1" si="16"/>
        <v>106.3225336090952</v>
      </c>
      <c r="R30" s="39">
        <f t="shared" ca="1" si="5"/>
        <v>1.4677018571806937E-2</v>
      </c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</row>
    <row r="31" spans="1:35">
      <c r="A31" s="70">
        <v>7845</v>
      </c>
      <c r="B31" s="70">
        <v>-8.1222429311310407E-2</v>
      </c>
      <c r="C31" s="70">
        <v>0.02</v>
      </c>
      <c r="D31" s="71">
        <f t="shared" si="6"/>
        <v>0.78449999999999998</v>
      </c>
      <c r="E31" s="71">
        <f t="shared" si="6"/>
        <v>-8.1222429311310407E-2</v>
      </c>
      <c r="F31" s="64">
        <f t="shared" si="7"/>
        <v>1.5689999999999999E-2</v>
      </c>
      <c r="G31" s="64">
        <f t="shared" si="7"/>
        <v>-1.6244485862262081E-3</v>
      </c>
      <c r="H31" s="64">
        <f t="shared" si="8"/>
        <v>1.2308804999999999E-2</v>
      </c>
      <c r="I31" s="64">
        <f t="shared" si="9"/>
        <v>9.6562575224999996E-3</v>
      </c>
      <c r="J31" s="64">
        <f t="shared" si="10"/>
        <v>7.5753340264012496E-3</v>
      </c>
      <c r="K31" s="64">
        <f t="shared" si="11"/>
        <v>-1.2743799158944603E-3</v>
      </c>
      <c r="L31" s="64">
        <f t="shared" si="12"/>
        <v>-9.9975104401920398E-4</v>
      </c>
      <c r="M31" s="64">
        <f t="shared" ca="1" si="4"/>
        <v>-8.5471280897217145E-2</v>
      </c>
      <c r="N31" s="64">
        <f t="shared" ca="1" si="13"/>
        <v>3.6105479598124399E-7</v>
      </c>
      <c r="O31" s="73">
        <f t="shared" ca="1" si="14"/>
        <v>1405.4746753648037</v>
      </c>
      <c r="P31" s="64">
        <f t="shared" ca="1" si="15"/>
        <v>611.91784073376539</v>
      </c>
      <c r="Q31" s="64">
        <f t="shared" ca="1" si="16"/>
        <v>15.657540282038399</v>
      </c>
      <c r="R31" s="39">
        <f t="shared" ca="1" si="5"/>
        <v>4.2488515859067377E-3</v>
      </c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</row>
    <row r="32" spans="1:35">
      <c r="A32" s="70">
        <v>7912</v>
      </c>
      <c r="B32" s="70">
        <v>-8.2229937637748662E-2</v>
      </c>
      <c r="C32" s="70">
        <v>0.02</v>
      </c>
      <c r="D32" s="71">
        <f t="shared" si="6"/>
        <v>0.79120000000000001</v>
      </c>
      <c r="E32" s="71">
        <f t="shared" si="6"/>
        <v>-8.2229937637748662E-2</v>
      </c>
      <c r="F32" s="64">
        <f t="shared" si="7"/>
        <v>1.5824000000000001E-2</v>
      </c>
      <c r="G32" s="64">
        <f t="shared" si="7"/>
        <v>-1.6445987527549733E-3</v>
      </c>
      <c r="H32" s="64">
        <f t="shared" si="8"/>
        <v>1.2519948800000002E-2</v>
      </c>
      <c r="I32" s="64">
        <f t="shared" si="9"/>
        <v>9.9057834905600019E-3</v>
      </c>
      <c r="J32" s="64">
        <f t="shared" si="10"/>
        <v>7.8374558977310736E-3</v>
      </c>
      <c r="K32" s="64">
        <f t="shared" si="11"/>
        <v>-1.3012065331797348E-3</v>
      </c>
      <c r="L32" s="64">
        <f t="shared" si="12"/>
        <v>-1.0295146090518062E-3</v>
      </c>
      <c r="M32" s="64">
        <f t="shared" ca="1" si="4"/>
        <v>-8.6097185175836477E-2</v>
      </c>
      <c r="N32" s="64">
        <f t="shared" ca="1" si="13"/>
        <v>2.9911207041692526E-7</v>
      </c>
      <c r="O32" s="73">
        <f t="shared" ca="1" si="14"/>
        <v>1385.1395210075793</v>
      </c>
      <c r="P32" s="64">
        <f t="shared" ca="1" si="15"/>
        <v>600.86781036929108</v>
      </c>
      <c r="Q32" s="64">
        <f t="shared" ca="1" si="16"/>
        <v>15.302334075021239</v>
      </c>
      <c r="R32" s="39">
        <f t="shared" ca="1" si="5"/>
        <v>3.8672475380878146E-3</v>
      </c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</row>
    <row r="33" spans="1:35">
      <c r="A33" s="70">
        <v>8202</v>
      </c>
      <c r="B33" s="70">
        <v>-8.4187809465220198E-2</v>
      </c>
      <c r="C33" s="70">
        <v>0.02</v>
      </c>
      <c r="D33" s="71">
        <f t="shared" si="6"/>
        <v>0.82020000000000004</v>
      </c>
      <c r="E33" s="71">
        <f t="shared" si="6"/>
        <v>-8.4187809465220198E-2</v>
      </c>
      <c r="F33" s="64">
        <f t="shared" si="7"/>
        <v>1.6404000000000002E-2</v>
      </c>
      <c r="G33" s="64">
        <f t="shared" si="7"/>
        <v>-1.683756189304404E-3</v>
      </c>
      <c r="H33" s="64">
        <f t="shared" si="8"/>
        <v>1.3454560800000003E-2</v>
      </c>
      <c r="I33" s="64">
        <f t="shared" si="9"/>
        <v>1.1035430768160003E-2</v>
      </c>
      <c r="J33" s="64">
        <f t="shared" si="10"/>
        <v>9.0512603160448346E-3</v>
      </c>
      <c r="K33" s="64">
        <f t="shared" si="11"/>
        <v>-1.3810168264674723E-3</v>
      </c>
      <c r="L33" s="64">
        <f t="shared" si="12"/>
        <v>-1.1327100010686208E-3</v>
      </c>
      <c r="M33" s="64">
        <f t="shared" ca="1" si="4"/>
        <v>-8.878411788462269E-2</v>
      </c>
      <c r="N33" s="64">
        <f t="shared" ca="1" si="13"/>
        <v>4.2252102172540479E-7</v>
      </c>
      <c r="O33" s="73">
        <f t="shared" ca="1" si="14"/>
        <v>1299.6330258610703</v>
      </c>
      <c r="P33" s="64">
        <f t="shared" ca="1" si="15"/>
        <v>554.71580022953663</v>
      </c>
      <c r="Q33" s="64">
        <f t="shared" ca="1" si="16"/>
        <v>13.830604639703116</v>
      </c>
      <c r="R33" s="39">
        <f t="shared" ca="1" si="5"/>
        <v>4.5963084194024922E-3</v>
      </c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</row>
    <row r="34" spans="1:35">
      <c r="A34" s="70">
        <v>18065</v>
      </c>
      <c r="B34" s="70">
        <v>0.12057257035485236</v>
      </c>
      <c r="C34" s="70">
        <v>0.02</v>
      </c>
      <c r="D34" s="71">
        <f t="shared" si="6"/>
        <v>1.8065</v>
      </c>
      <c r="E34" s="71">
        <f t="shared" si="6"/>
        <v>0.12057257035485236</v>
      </c>
      <c r="F34" s="64">
        <f t="shared" si="7"/>
        <v>3.6130000000000002E-2</v>
      </c>
      <c r="G34" s="64">
        <f t="shared" si="7"/>
        <v>2.4114514070970473E-3</v>
      </c>
      <c r="H34" s="64">
        <f t="shared" si="8"/>
        <v>6.5268845000000006E-2</v>
      </c>
      <c r="I34" s="64">
        <f t="shared" si="9"/>
        <v>0.11790816849250001</v>
      </c>
      <c r="J34" s="64">
        <f t="shared" si="10"/>
        <v>0.21300110638170125</v>
      </c>
      <c r="K34" s="64">
        <f t="shared" si="11"/>
        <v>4.356286966920816E-3</v>
      </c>
      <c r="L34" s="64">
        <f t="shared" si="12"/>
        <v>7.8696324057424549E-3</v>
      </c>
      <c r="M34" s="64">
        <f t="shared" ca="1" si="4"/>
        <v>-0.15868970880729766</v>
      </c>
      <c r="N34" s="64">
        <f t="shared" ca="1" si="13"/>
        <v>1.5597484112567723E-3</v>
      </c>
      <c r="O34" s="73">
        <f t="shared" ca="1" si="14"/>
        <v>50.795051761410299</v>
      </c>
      <c r="P34" s="64">
        <f t="shared" ca="1" si="15"/>
        <v>2.1981392252700389</v>
      </c>
      <c r="Q34" s="64">
        <f t="shared" ca="1" si="16"/>
        <v>0.16280262052042313</v>
      </c>
      <c r="R34" s="39">
        <f t="shared" ca="1" si="5"/>
        <v>0.27926227916215002</v>
      </c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</row>
    <row r="35" spans="1:35">
      <c r="A35" s="70">
        <v>18065</v>
      </c>
      <c r="B35" s="70">
        <v>0.12757257035264047</v>
      </c>
      <c r="C35" s="70">
        <v>0.02</v>
      </c>
      <c r="D35" s="71">
        <f t="shared" si="6"/>
        <v>1.8065</v>
      </c>
      <c r="E35" s="71">
        <f t="shared" si="6"/>
        <v>0.12757257035264047</v>
      </c>
      <c r="F35" s="64">
        <f t="shared" si="7"/>
        <v>3.6130000000000002E-2</v>
      </c>
      <c r="G35" s="64">
        <f t="shared" si="7"/>
        <v>2.5514514070528096E-3</v>
      </c>
      <c r="H35" s="64">
        <f t="shared" si="8"/>
        <v>6.5268845000000006E-2</v>
      </c>
      <c r="I35" s="64">
        <f t="shared" si="9"/>
        <v>0.11790816849250001</v>
      </c>
      <c r="J35" s="64">
        <f t="shared" si="10"/>
        <v>0.21300110638170125</v>
      </c>
      <c r="K35" s="64">
        <f t="shared" si="11"/>
        <v>4.6091969668409002E-3</v>
      </c>
      <c r="L35" s="64">
        <f t="shared" si="12"/>
        <v>8.3265143205980864E-3</v>
      </c>
      <c r="M35" s="64">
        <f t="shared" ca="1" si="4"/>
        <v>-0.15868970880729766</v>
      </c>
      <c r="N35" s="64">
        <f t="shared" ca="1" si="13"/>
        <v>1.6389218493968469E-3</v>
      </c>
      <c r="O35" s="73">
        <f t="shared" ca="1" si="14"/>
        <v>50.795051761410299</v>
      </c>
      <c r="P35" s="64">
        <f t="shared" ca="1" si="15"/>
        <v>2.1981392252700389</v>
      </c>
      <c r="Q35" s="64">
        <f t="shared" ca="1" si="16"/>
        <v>0.16280262052042313</v>
      </c>
      <c r="R35" s="39">
        <f t="shared" ca="1" si="5"/>
        <v>0.28626227915993813</v>
      </c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</row>
    <row r="36" spans="1:35">
      <c r="A36" s="70">
        <v>20014</v>
      </c>
      <c r="B36" s="70">
        <v>-0.16598912687186385</v>
      </c>
      <c r="C36" s="70">
        <v>0.02</v>
      </c>
      <c r="D36" s="71">
        <f t="shared" si="6"/>
        <v>2.0013999999999998</v>
      </c>
      <c r="E36" s="71">
        <f t="shared" si="6"/>
        <v>-0.16598912687186385</v>
      </c>
      <c r="F36" s="64">
        <f t="shared" si="7"/>
        <v>4.0028000000000001E-2</v>
      </c>
      <c r="G36" s="64">
        <f t="shared" si="7"/>
        <v>-3.3197825374372768E-3</v>
      </c>
      <c r="H36" s="64">
        <f t="shared" si="8"/>
        <v>8.0112039199999999E-2</v>
      </c>
      <c r="I36" s="64">
        <f t="shared" si="9"/>
        <v>0.16033623525487997</v>
      </c>
      <c r="J36" s="64">
        <f t="shared" si="10"/>
        <v>0.32089694123911677</v>
      </c>
      <c r="K36" s="64">
        <f t="shared" si="11"/>
        <v>-6.6442127704269653E-3</v>
      </c>
      <c r="L36" s="64">
        <f t="shared" si="12"/>
        <v>-1.3297727438732527E-2</v>
      </c>
      <c r="M36" s="64">
        <f t="shared" ca="1" si="4"/>
        <v>-0.16756586596293149</v>
      </c>
      <c r="N36" s="64">
        <f t="shared" ca="1" si="13"/>
        <v>4.9722123226016603E-8</v>
      </c>
      <c r="O36" s="73">
        <f t="shared" ca="1" si="14"/>
        <v>15.109808722980505</v>
      </c>
      <c r="P36" s="64">
        <f t="shared" ca="1" si="15"/>
        <v>0.19770704945674333</v>
      </c>
      <c r="Q36" s="64">
        <f t="shared" ca="1" si="16"/>
        <v>0.4327558335881615</v>
      </c>
      <c r="R36" s="39">
        <f t="shared" ca="1" si="5"/>
        <v>1.5767390910676471E-3</v>
      </c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</row>
    <row r="37" spans="1:35">
      <c r="A37" s="70">
        <v>20027</v>
      </c>
      <c r="B37" s="70">
        <v>-0.17390103146317415</v>
      </c>
      <c r="C37" s="70">
        <v>0.02</v>
      </c>
      <c r="D37" s="71">
        <f t="shared" si="6"/>
        <v>2.0026999999999999</v>
      </c>
      <c r="E37" s="71">
        <f t="shared" si="6"/>
        <v>-0.17390103146317415</v>
      </c>
      <c r="F37" s="64">
        <f t="shared" si="7"/>
        <v>4.0053999999999999E-2</v>
      </c>
      <c r="G37" s="64">
        <f t="shared" si="7"/>
        <v>-3.478020629263483E-3</v>
      </c>
      <c r="H37" s="64">
        <f t="shared" si="8"/>
        <v>8.0216145799999999E-2</v>
      </c>
      <c r="I37" s="64">
        <f t="shared" si="9"/>
        <v>0.16064887519366</v>
      </c>
      <c r="J37" s="64">
        <f t="shared" si="10"/>
        <v>0.32173150235034287</v>
      </c>
      <c r="K37" s="64">
        <f t="shared" si="11"/>
        <v>-6.9654319142259773E-3</v>
      </c>
      <c r="L37" s="64">
        <f t="shared" si="12"/>
        <v>-1.3949670494620365E-2</v>
      </c>
      <c r="M37" s="64">
        <f t="shared" ca="1" si="4"/>
        <v>-0.16761960015405716</v>
      </c>
      <c r="N37" s="64">
        <f t="shared" ca="1" si="13"/>
        <v>7.8912758582310268E-7</v>
      </c>
      <c r="O37" s="73">
        <f t="shared" ca="1" si="14"/>
        <v>14.963480327805488</v>
      </c>
      <c r="P37" s="64">
        <f t="shared" ca="1" si="15"/>
        <v>0.20684396206126066</v>
      </c>
      <c r="Q37" s="64">
        <f t="shared" ca="1" si="16"/>
        <v>0.43417244145136308</v>
      </c>
      <c r="R37" s="39">
        <f t="shared" ca="1" si="5"/>
        <v>-6.281431309116986E-3</v>
      </c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</row>
    <row r="38" spans="1:35">
      <c r="A38" s="70">
        <v>20027</v>
      </c>
      <c r="B38" s="70">
        <v>-0.1729010314666084</v>
      </c>
      <c r="C38" s="70">
        <v>0.02</v>
      </c>
      <c r="D38" s="71">
        <f t="shared" si="6"/>
        <v>2.0026999999999999</v>
      </c>
      <c r="E38" s="71">
        <f t="shared" si="6"/>
        <v>-0.1729010314666084</v>
      </c>
      <c r="F38" s="64">
        <f t="shared" si="7"/>
        <v>4.0053999999999999E-2</v>
      </c>
      <c r="G38" s="64">
        <f t="shared" si="7"/>
        <v>-3.458020629332168E-3</v>
      </c>
      <c r="H38" s="64">
        <f t="shared" si="8"/>
        <v>8.0216145799999999E-2</v>
      </c>
      <c r="I38" s="64">
        <f t="shared" si="9"/>
        <v>0.16064887519366</v>
      </c>
      <c r="J38" s="64">
        <f t="shared" si="10"/>
        <v>0.32173150235034287</v>
      </c>
      <c r="K38" s="64">
        <f t="shared" si="11"/>
        <v>-6.9253779143635327E-3</v>
      </c>
      <c r="L38" s="64">
        <f t="shared" si="12"/>
        <v>-1.3869454349095846E-2</v>
      </c>
      <c r="M38" s="64">
        <f t="shared" ca="1" si="4"/>
        <v>-0.16761960015405716</v>
      </c>
      <c r="N38" s="64">
        <f t="shared" ca="1" si="13"/>
        <v>5.5787033418393389E-7</v>
      </c>
      <c r="O38" s="73">
        <f t="shared" ca="1" si="14"/>
        <v>14.963480327805488</v>
      </c>
      <c r="P38" s="64">
        <f t="shared" ca="1" si="15"/>
        <v>0.20684396206126066</v>
      </c>
      <c r="Q38" s="64">
        <f t="shared" ca="1" si="16"/>
        <v>0.43417244145136308</v>
      </c>
      <c r="R38" s="39">
        <f t="shared" ca="1" si="5"/>
        <v>-5.281431312551238E-3</v>
      </c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</row>
    <row r="39" spans="1:35">
      <c r="A39" s="70">
        <v>20357</v>
      </c>
      <c r="B39" s="70">
        <v>-0.17581860975042218</v>
      </c>
      <c r="C39" s="70">
        <v>0.02</v>
      </c>
      <c r="D39" s="71">
        <f t="shared" si="6"/>
        <v>2.0356999999999998</v>
      </c>
      <c r="E39" s="71">
        <f t="shared" si="6"/>
        <v>-0.17581860975042218</v>
      </c>
      <c r="F39" s="64">
        <f t="shared" si="7"/>
        <v>4.0714E-2</v>
      </c>
      <c r="G39" s="64">
        <f t="shared" si="7"/>
        <v>-3.5163721950084437E-3</v>
      </c>
      <c r="H39" s="64">
        <f t="shared" si="8"/>
        <v>8.2881489799999999E-2</v>
      </c>
      <c r="I39" s="64">
        <f t="shared" si="9"/>
        <v>0.16872184878586</v>
      </c>
      <c r="J39" s="64">
        <f t="shared" si="10"/>
        <v>0.34346706757337514</v>
      </c>
      <c r="K39" s="64">
        <f t="shared" si="11"/>
        <v>-7.1582788773786885E-3</v>
      </c>
      <c r="L39" s="64">
        <f t="shared" si="12"/>
        <v>-1.4572108310679795E-2</v>
      </c>
      <c r="M39" s="64">
        <f t="shared" ca="1" si="4"/>
        <v>-0.16895934482913466</v>
      </c>
      <c r="N39" s="64">
        <f t="shared" ca="1" si="13"/>
        <v>9.4099030520811044E-7</v>
      </c>
      <c r="O39" s="73">
        <f t="shared" ca="1" si="14"/>
        <v>11.570079064107755</v>
      </c>
      <c r="P39" s="64">
        <f t="shared" ca="1" si="15"/>
        <v>0.49098260517882747</v>
      </c>
      <c r="Q39" s="64">
        <f t="shared" ca="1" si="16"/>
        <v>0.46713459983071659</v>
      </c>
      <c r="R39" s="39">
        <f t="shared" ca="1" si="5"/>
        <v>-6.8592649212875223E-3</v>
      </c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</row>
    <row r="40" spans="1:35">
      <c r="A40" s="70">
        <v>20423</v>
      </c>
      <c r="B40" s="70">
        <v>-0.1846021254095831</v>
      </c>
      <c r="C40" s="70">
        <v>0.02</v>
      </c>
      <c r="D40" s="71">
        <f t="shared" si="6"/>
        <v>2.0423</v>
      </c>
      <c r="E40" s="71">
        <f t="shared" si="6"/>
        <v>-0.1846021254095831</v>
      </c>
      <c r="F40" s="64">
        <f t="shared" si="7"/>
        <v>4.0846E-2</v>
      </c>
      <c r="G40" s="64">
        <f t="shared" si="7"/>
        <v>-3.6920425081916619E-3</v>
      </c>
      <c r="H40" s="64">
        <f t="shared" si="8"/>
        <v>8.3419785800000007E-2</v>
      </c>
      <c r="I40" s="64">
        <f t="shared" si="9"/>
        <v>0.17036822853934003</v>
      </c>
      <c r="J40" s="64">
        <f t="shared" si="10"/>
        <v>0.34794303314589414</v>
      </c>
      <c r="K40" s="64">
        <f t="shared" si="11"/>
        <v>-7.5402584144798309E-3</v>
      </c>
      <c r="L40" s="64">
        <f t="shared" si="12"/>
        <v>-1.5399469759892159E-2</v>
      </c>
      <c r="M40" s="64">
        <f t="shared" ca="1" si="4"/>
        <v>-0.16922168808982835</v>
      </c>
      <c r="N40" s="64">
        <f t="shared" ca="1" si="13"/>
        <v>4.7311570429380919E-6</v>
      </c>
      <c r="O40" s="73">
        <f t="shared" ca="1" si="14"/>
        <v>10.962294145328904</v>
      </c>
      <c r="P40" s="64">
        <f t="shared" ca="1" si="15"/>
        <v>0.55818597846012652</v>
      </c>
      <c r="Q40" s="64">
        <f t="shared" ca="1" si="16"/>
        <v>0.47299642864770208</v>
      </c>
      <c r="R40" s="39">
        <f t="shared" ca="1" si="5"/>
        <v>-1.5380437319754747E-2</v>
      </c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</row>
    <row r="41" spans="1:35">
      <c r="A41" s="70">
        <v>20423</v>
      </c>
      <c r="B41" s="70">
        <v>-0.18260212540917564</v>
      </c>
      <c r="C41" s="70">
        <v>0.01</v>
      </c>
      <c r="D41" s="71">
        <f t="shared" si="6"/>
        <v>2.0423</v>
      </c>
      <c r="E41" s="71">
        <f t="shared" si="6"/>
        <v>-0.18260212540917564</v>
      </c>
      <c r="F41" s="64">
        <f t="shared" si="7"/>
        <v>2.0423E-2</v>
      </c>
      <c r="G41" s="64">
        <f t="shared" si="7"/>
        <v>-1.8260212540917565E-3</v>
      </c>
      <c r="H41" s="64">
        <f t="shared" si="8"/>
        <v>4.1709892900000003E-2</v>
      </c>
      <c r="I41" s="64">
        <f t="shared" si="9"/>
        <v>8.5184114269670014E-2</v>
      </c>
      <c r="J41" s="64">
        <f t="shared" si="10"/>
        <v>0.17397151657294707</v>
      </c>
      <c r="K41" s="64">
        <f t="shared" si="11"/>
        <v>-3.7292832072315942E-3</v>
      </c>
      <c r="L41" s="64">
        <f t="shared" si="12"/>
        <v>-7.616315094129085E-3</v>
      </c>
      <c r="M41" s="64">
        <f t="shared" ca="1" si="4"/>
        <v>-0.16922168808982835</v>
      </c>
      <c r="N41" s="64">
        <f t="shared" ca="1" si="13"/>
        <v>1.7903610285698178E-6</v>
      </c>
      <c r="O41" s="73">
        <f t="shared" ca="1" si="14"/>
        <v>2.7405735363322261</v>
      </c>
      <c r="P41" s="64">
        <f t="shared" ca="1" si="15"/>
        <v>0.13954649461503163</v>
      </c>
      <c r="Q41" s="64">
        <f t="shared" ca="1" si="16"/>
        <v>0.11824910716192552</v>
      </c>
      <c r="R41" s="39">
        <f t="shared" ca="1" si="5"/>
        <v>-1.3380437319347294E-2</v>
      </c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</row>
    <row r="42" spans="1:35">
      <c r="A42" s="70">
        <v>20423</v>
      </c>
      <c r="B42" s="70">
        <v>-0.17260212540713837</v>
      </c>
      <c r="C42" s="70">
        <v>0.01</v>
      </c>
      <c r="D42" s="71">
        <f t="shared" si="6"/>
        <v>2.0423</v>
      </c>
      <c r="E42" s="71">
        <f t="shared" si="6"/>
        <v>-0.17260212540713837</v>
      </c>
      <c r="F42" s="64">
        <f t="shared" si="7"/>
        <v>2.0423E-2</v>
      </c>
      <c r="G42" s="64">
        <f t="shared" si="7"/>
        <v>-1.7260212540713838E-3</v>
      </c>
      <c r="H42" s="64">
        <f t="shared" si="8"/>
        <v>4.1709892900000003E-2</v>
      </c>
      <c r="I42" s="64">
        <f t="shared" si="9"/>
        <v>8.5184114269670014E-2</v>
      </c>
      <c r="J42" s="64">
        <f t="shared" si="10"/>
        <v>0.17397151657294707</v>
      </c>
      <c r="K42" s="64">
        <f t="shared" si="11"/>
        <v>-3.5250532071899872E-3</v>
      </c>
      <c r="L42" s="64">
        <f t="shared" si="12"/>
        <v>-7.1992161650441108E-3</v>
      </c>
      <c r="M42" s="64">
        <f t="shared" ca="1" si="4"/>
        <v>-0.16922168808982835</v>
      </c>
      <c r="N42" s="64">
        <f t="shared" ca="1" si="13"/>
        <v>1.1427356456262201E-7</v>
      </c>
      <c r="O42" s="73">
        <f t="shared" ca="1" si="14"/>
        <v>2.7405735363322261</v>
      </c>
      <c r="P42" s="64">
        <f t="shared" ca="1" si="15"/>
        <v>0.13954649461503163</v>
      </c>
      <c r="Q42" s="64">
        <f t="shared" ca="1" si="16"/>
        <v>0.11824910716192552</v>
      </c>
      <c r="R42" s="39">
        <f t="shared" ca="1" si="5"/>
        <v>-3.3804373173100255E-3</v>
      </c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</row>
    <row r="43" spans="1:35">
      <c r="A43" s="70">
        <v>20752</v>
      </c>
      <c r="B43" s="70">
        <v>-0.17829571103357011</v>
      </c>
      <c r="C43" s="70">
        <v>0.01</v>
      </c>
      <c r="D43" s="71">
        <f t="shared" si="6"/>
        <v>2.0752000000000002</v>
      </c>
      <c r="E43" s="71">
        <f t="shared" si="6"/>
        <v>-0.17829571103357011</v>
      </c>
      <c r="F43" s="64">
        <f t="shared" si="7"/>
        <v>2.0752000000000003E-2</v>
      </c>
      <c r="G43" s="64">
        <f t="shared" si="7"/>
        <v>-1.7829571103357012E-3</v>
      </c>
      <c r="H43" s="64">
        <f t="shared" si="8"/>
        <v>4.3064550400000012E-2</v>
      </c>
      <c r="I43" s="64">
        <f t="shared" si="9"/>
        <v>8.9367554990080034E-2</v>
      </c>
      <c r="J43" s="64">
        <f t="shared" si="10"/>
        <v>0.18545555011541409</v>
      </c>
      <c r="K43" s="64">
        <f t="shared" si="11"/>
        <v>-3.6999925953686476E-3</v>
      </c>
      <c r="L43" s="64">
        <f t="shared" si="12"/>
        <v>-7.6782246339090181E-3</v>
      </c>
      <c r="M43" s="64">
        <f t="shared" ca="1" si="4"/>
        <v>-0.17050155662249245</v>
      </c>
      <c r="N43" s="64">
        <f t="shared" ca="1" si="13"/>
        <v>6.0748842983721495E-7</v>
      </c>
      <c r="O43" s="73">
        <f t="shared" ca="1" si="14"/>
        <v>2.0643222200126932</v>
      </c>
      <c r="P43" s="64">
        <f t="shared" ca="1" si="15"/>
        <v>0.23269081350222645</v>
      </c>
      <c r="Q43" s="64">
        <f t="shared" ca="1" si="16"/>
        <v>0.12457173004192879</v>
      </c>
      <c r="R43" s="39">
        <f t="shared" ca="1" si="5"/>
        <v>-7.7941544110776695E-3</v>
      </c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</row>
    <row r="44" spans="1:35">
      <c r="A44" s="70">
        <v>20819</v>
      </c>
      <c r="B44" s="70">
        <v>-0.18530321935395477</v>
      </c>
      <c r="C44" s="70">
        <v>0.01</v>
      </c>
      <c r="D44" s="71">
        <f t="shared" si="6"/>
        <v>2.0819000000000001</v>
      </c>
      <c r="E44" s="71">
        <f t="shared" si="6"/>
        <v>-0.18530321935395477</v>
      </c>
      <c r="F44" s="64">
        <f t="shared" si="7"/>
        <v>2.0819000000000001E-2</v>
      </c>
      <c r="G44" s="64">
        <f t="shared" si="7"/>
        <v>-1.8530321935395478E-3</v>
      </c>
      <c r="H44" s="64">
        <f t="shared" si="8"/>
        <v>4.3343076100000003E-2</v>
      </c>
      <c r="I44" s="64">
        <f t="shared" si="9"/>
        <v>9.0235950132590004E-2</v>
      </c>
      <c r="J44" s="64">
        <f t="shared" si="10"/>
        <v>0.18786222458103913</v>
      </c>
      <c r="K44" s="64">
        <f t="shared" si="11"/>
        <v>-3.8578277237299847E-3</v>
      </c>
      <c r="L44" s="64">
        <f t="shared" si="12"/>
        <v>-8.0316115380334556E-3</v>
      </c>
      <c r="M44" s="64">
        <f t="shared" ca="1" si="4"/>
        <v>-0.17075650793373698</v>
      </c>
      <c r="N44" s="64">
        <f t="shared" ca="1" si="13"/>
        <v>2.1160681314309484E-6</v>
      </c>
      <c r="O44" s="73">
        <f t="shared" ca="1" si="14"/>
        <v>1.9423027246463525</v>
      </c>
      <c r="P44" s="64">
        <f t="shared" ca="1" si="15"/>
        <v>0.25314884629024259</v>
      </c>
      <c r="Q44" s="64">
        <f t="shared" ca="1" si="16"/>
        <v>0.12565050861980795</v>
      </c>
      <c r="R44" s="39">
        <f t="shared" ca="1" si="5"/>
        <v>-1.4546711420217795E-2</v>
      </c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</row>
    <row r="45" spans="1:35">
      <c r="A45" s="70">
        <v>21189</v>
      </c>
      <c r="B45" s="70">
        <v>-0.1801805041031912</v>
      </c>
      <c r="C45" s="70">
        <v>0.01</v>
      </c>
      <c r="D45" s="71">
        <f t="shared" si="6"/>
        <v>2.1189</v>
      </c>
      <c r="E45" s="71">
        <f t="shared" si="6"/>
        <v>-0.1801805041031912</v>
      </c>
      <c r="F45" s="64">
        <f t="shared" si="7"/>
        <v>2.1189E-2</v>
      </c>
      <c r="G45" s="64">
        <f t="shared" si="7"/>
        <v>-1.8018050410319121E-3</v>
      </c>
      <c r="H45" s="64">
        <f t="shared" si="8"/>
        <v>4.4897372099999999E-2</v>
      </c>
      <c r="I45" s="64">
        <f t="shared" si="9"/>
        <v>9.5133041742689994E-2</v>
      </c>
      <c r="J45" s="64">
        <f t="shared" si="10"/>
        <v>0.20157740214858583</v>
      </c>
      <c r="K45" s="64">
        <f t="shared" si="11"/>
        <v>-3.8178447014425186E-3</v>
      </c>
      <c r="L45" s="64">
        <f t="shared" si="12"/>
        <v>-8.0896311378865528E-3</v>
      </c>
      <c r="M45" s="64">
        <f t="shared" ca="1" si="4"/>
        <v>-0.17212976858463774</v>
      </c>
      <c r="N45" s="64">
        <f t="shared" ca="1" si="13"/>
        <v>6.4814342389698148E-7</v>
      </c>
      <c r="O45" s="73">
        <f t="shared" ca="1" si="14"/>
        <v>1.3555710285551914</v>
      </c>
      <c r="P45" s="64">
        <f t="shared" ca="1" si="15"/>
        <v>0.37116008346136536</v>
      </c>
      <c r="Q45" s="64">
        <f t="shared" ca="1" si="16"/>
        <v>0.13026758690207188</v>
      </c>
      <c r="R45" s="39">
        <f t="shared" ca="1" si="5"/>
        <v>-8.0507355185534535E-3</v>
      </c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</row>
    <row r="46" spans="1:35">
      <c r="A46" s="70">
        <v>21611</v>
      </c>
      <c r="B46" s="70">
        <v>-0.1917054072546307</v>
      </c>
      <c r="C46" s="70">
        <v>0.01</v>
      </c>
      <c r="D46" s="71">
        <f t="shared" si="6"/>
        <v>2.1610999999999998</v>
      </c>
      <c r="E46" s="71">
        <f t="shared" si="6"/>
        <v>-0.1917054072546307</v>
      </c>
      <c r="F46" s="64">
        <f t="shared" si="7"/>
        <v>2.1610999999999998E-2</v>
      </c>
      <c r="G46" s="64">
        <f t="shared" si="7"/>
        <v>-1.9170540725463071E-3</v>
      </c>
      <c r="H46" s="64">
        <f t="shared" si="8"/>
        <v>4.6703532099999993E-2</v>
      </c>
      <c r="I46" s="64">
        <f t="shared" si="9"/>
        <v>0.10093100322130998</v>
      </c>
      <c r="J46" s="64">
        <f t="shared" si="10"/>
        <v>0.21812199106157296</v>
      </c>
      <c r="K46" s="64">
        <f t="shared" si="11"/>
        <v>-4.1429455561798239E-3</v>
      </c>
      <c r="L46" s="64">
        <f t="shared" si="12"/>
        <v>-8.9533196414602161E-3</v>
      </c>
      <c r="M46" s="64">
        <f t="shared" ca="1" si="4"/>
        <v>-0.17362434334596677</v>
      </c>
      <c r="N46" s="64">
        <f t="shared" ca="1" si="13"/>
        <v>3.2692487206918935E-6</v>
      </c>
      <c r="O46" s="73">
        <f t="shared" ca="1" si="14"/>
        <v>0.84759241507230743</v>
      </c>
      <c r="P46" s="64">
        <f t="shared" ca="1" si="15"/>
        <v>0.50774414535213208</v>
      </c>
      <c r="Q46" s="64">
        <f t="shared" ca="1" si="16"/>
        <v>0.13265616473135572</v>
      </c>
      <c r="R46" s="39">
        <f t="shared" ca="1" si="5"/>
        <v>-1.808106390866393E-2</v>
      </c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</row>
    <row r="47" spans="1:35">
      <c r="A47" s="70">
        <v>21611</v>
      </c>
      <c r="B47" s="70">
        <v>-0.18270540724915918</v>
      </c>
      <c r="C47" s="70">
        <v>0.01</v>
      </c>
      <c r="D47" s="71">
        <f t="shared" si="6"/>
        <v>2.1610999999999998</v>
      </c>
      <c r="E47" s="71">
        <f t="shared" si="6"/>
        <v>-0.18270540724915918</v>
      </c>
      <c r="F47" s="64">
        <f t="shared" si="7"/>
        <v>2.1610999999999998E-2</v>
      </c>
      <c r="G47" s="64">
        <f t="shared" si="7"/>
        <v>-1.8270540724915918E-3</v>
      </c>
      <c r="H47" s="64">
        <f t="shared" si="8"/>
        <v>4.6703532099999993E-2</v>
      </c>
      <c r="I47" s="64">
        <f t="shared" si="9"/>
        <v>0.10093100322130998</v>
      </c>
      <c r="J47" s="64">
        <f t="shared" si="10"/>
        <v>0.21812199106157296</v>
      </c>
      <c r="K47" s="64">
        <f t="shared" si="11"/>
        <v>-3.9484465560615783E-3</v>
      </c>
      <c r="L47" s="64">
        <f t="shared" si="12"/>
        <v>-8.5329878523046753E-3</v>
      </c>
      <c r="M47" s="64">
        <f t="shared" ca="1" si="4"/>
        <v>-0.17362434334596677</v>
      </c>
      <c r="N47" s="64">
        <f t="shared" ca="1" si="13"/>
        <v>8.2465721613864165E-7</v>
      </c>
      <c r="O47" s="73">
        <f t="shared" ca="1" si="14"/>
        <v>0.84759241507230743</v>
      </c>
      <c r="P47" s="64">
        <f t="shared" ca="1" si="15"/>
        <v>0.50774414535213208</v>
      </c>
      <c r="Q47" s="64">
        <f t="shared" ca="1" si="16"/>
        <v>0.13265616473135572</v>
      </c>
      <c r="R47" s="39">
        <f t="shared" ca="1" si="5"/>
        <v>-9.0810639031924101E-3</v>
      </c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</row>
    <row r="48" spans="1:35">
      <c r="A48" s="70">
        <v>21611</v>
      </c>
      <c r="B48" s="70">
        <v>-0.17670540725521278</v>
      </c>
      <c r="C48" s="70">
        <v>0.02</v>
      </c>
      <c r="D48" s="71">
        <f t="shared" si="6"/>
        <v>2.1610999999999998</v>
      </c>
      <c r="E48" s="71">
        <f t="shared" si="6"/>
        <v>-0.17670540725521278</v>
      </c>
      <c r="F48" s="64">
        <f t="shared" si="7"/>
        <v>4.3221999999999997E-2</v>
      </c>
      <c r="G48" s="64">
        <f t="shared" si="7"/>
        <v>-3.5341081451042556E-3</v>
      </c>
      <c r="H48" s="64">
        <f t="shared" si="8"/>
        <v>9.3407064199999987E-2</v>
      </c>
      <c r="I48" s="64">
        <f t="shared" si="9"/>
        <v>0.20186200644261995</v>
      </c>
      <c r="J48" s="64">
        <f t="shared" si="10"/>
        <v>0.43624398212314591</v>
      </c>
      <c r="K48" s="64">
        <f t="shared" si="11"/>
        <v>-7.6375611123848065E-3</v>
      </c>
      <c r="L48" s="64">
        <f t="shared" si="12"/>
        <v>-1.6505533319974803E-2</v>
      </c>
      <c r="M48" s="64">
        <f t="shared" ca="1" si="4"/>
        <v>-0.17362434334596677</v>
      </c>
      <c r="N48" s="64">
        <f t="shared" ca="1" si="13"/>
        <v>1.8985909625716572E-7</v>
      </c>
      <c r="O48" s="73">
        <f t="shared" ca="1" si="14"/>
        <v>3.3903696602892297</v>
      </c>
      <c r="P48" s="64">
        <f t="shared" ca="1" si="15"/>
        <v>2.0309765814085283</v>
      </c>
      <c r="Q48" s="64">
        <f t="shared" ca="1" si="16"/>
        <v>0.53062465892542288</v>
      </c>
      <c r="R48" s="39">
        <f t="shared" ca="1" si="5"/>
        <v>-3.0810639092460068E-3</v>
      </c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</row>
    <row r="49" spans="1:35">
      <c r="A49" s="70">
        <v>21611</v>
      </c>
      <c r="B49" s="70">
        <v>-0.17670540725521278</v>
      </c>
      <c r="C49" s="70">
        <v>0.01</v>
      </c>
      <c r="D49" s="71">
        <f t="shared" si="6"/>
        <v>2.1610999999999998</v>
      </c>
      <c r="E49" s="71">
        <f t="shared" si="6"/>
        <v>-0.17670540725521278</v>
      </c>
      <c r="F49" s="64">
        <f t="shared" si="7"/>
        <v>2.1610999999999998E-2</v>
      </c>
      <c r="G49" s="64">
        <f t="shared" si="7"/>
        <v>-1.7670540725521278E-3</v>
      </c>
      <c r="H49" s="64">
        <f t="shared" si="8"/>
        <v>4.6703532099999993E-2</v>
      </c>
      <c r="I49" s="64">
        <f t="shared" si="9"/>
        <v>0.10093100322130998</v>
      </c>
      <c r="J49" s="64">
        <f t="shared" si="10"/>
        <v>0.21812199106157296</v>
      </c>
      <c r="K49" s="64">
        <f t="shared" si="11"/>
        <v>-3.8187805561924032E-3</v>
      </c>
      <c r="L49" s="64">
        <f t="shared" si="12"/>
        <v>-8.2527666599874015E-3</v>
      </c>
      <c r="M49" s="64">
        <f t="shared" ca="1" si="4"/>
        <v>-0.17362434334596677</v>
      </c>
      <c r="N49" s="64">
        <f t="shared" ca="1" si="13"/>
        <v>9.4929548128582862E-8</v>
      </c>
      <c r="O49" s="73">
        <f t="shared" ca="1" si="14"/>
        <v>0.84759241507230743</v>
      </c>
      <c r="P49" s="64">
        <f t="shared" ca="1" si="15"/>
        <v>0.50774414535213208</v>
      </c>
      <c r="Q49" s="64">
        <f t="shared" ca="1" si="16"/>
        <v>0.13265616473135572</v>
      </c>
      <c r="R49" s="39">
        <f t="shared" ca="1" si="5"/>
        <v>-3.0810639092460068E-3</v>
      </c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</row>
    <row r="50" spans="1:35">
      <c r="A50" s="70">
        <v>21611</v>
      </c>
      <c r="B50" s="70">
        <v>-0.17570540725137107</v>
      </c>
      <c r="C50" s="70">
        <v>0.01</v>
      </c>
      <c r="D50" s="71">
        <f t="shared" si="6"/>
        <v>2.1610999999999998</v>
      </c>
      <c r="E50" s="71">
        <f t="shared" si="6"/>
        <v>-0.17570540725137107</v>
      </c>
      <c r="F50" s="64">
        <f t="shared" si="7"/>
        <v>2.1610999999999998E-2</v>
      </c>
      <c r="G50" s="64">
        <f t="shared" si="7"/>
        <v>-1.7570540725137108E-3</v>
      </c>
      <c r="H50" s="64">
        <f t="shared" si="8"/>
        <v>4.6703532099999993E-2</v>
      </c>
      <c r="I50" s="64">
        <f t="shared" si="9"/>
        <v>0.10093100322130998</v>
      </c>
      <c r="J50" s="64">
        <f t="shared" si="10"/>
        <v>0.21812199106157296</v>
      </c>
      <c r="K50" s="64">
        <f t="shared" si="11"/>
        <v>-3.7971695561093803E-3</v>
      </c>
      <c r="L50" s="64">
        <f t="shared" si="12"/>
        <v>-8.2060631277079809E-3</v>
      </c>
      <c r="M50" s="64">
        <f t="shared" ca="1" si="4"/>
        <v>-0.17362434334596677</v>
      </c>
      <c r="N50" s="64">
        <f t="shared" ca="1" si="13"/>
        <v>4.3308269783766021E-8</v>
      </c>
      <c r="O50" s="73">
        <f t="shared" ca="1" si="14"/>
        <v>0.84759241507230743</v>
      </c>
      <c r="P50" s="64">
        <f t="shared" ca="1" si="15"/>
        <v>0.50774414535213208</v>
      </c>
      <c r="Q50" s="64">
        <f t="shared" ca="1" si="16"/>
        <v>0.13265616473135572</v>
      </c>
      <c r="R50" s="39">
        <f t="shared" ca="1" si="5"/>
        <v>-2.0810639054043012E-3</v>
      </c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</row>
    <row r="51" spans="1:35">
      <c r="A51" s="70">
        <v>21611</v>
      </c>
      <c r="B51" s="70">
        <v>-0.17370540725096362</v>
      </c>
      <c r="C51" s="70">
        <v>0.01</v>
      </c>
      <c r="D51" s="71">
        <f t="shared" si="6"/>
        <v>2.1610999999999998</v>
      </c>
      <c r="E51" s="71">
        <f t="shared" si="6"/>
        <v>-0.17370540725096362</v>
      </c>
      <c r="F51" s="64">
        <f t="shared" si="7"/>
        <v>2.1610999999999998E-2</v>
      </c>
      <c r="G51" s="64">
        <f t="shared" si="7"/>
        <v>-1.7370540725096361E-3</v>
      </c>
      <c r="H51" s="64">
        <f t="shared" si="8"/>
        <v>4.6703532099999993E-2</v>
      </c>
      <c r="I51" s="64">
        <f t="shared" si="9"/>
        <v>0.10093100322130998</v>
      </c>
      <c r="J51" s="64">
        <f t="shared" si="10"/>
        <v>0.21812199106157296</v>
      </c>
      <c r="K51" s="64">
        <f t="shared" si="11"/>
        <v>-3.7539475561005741E-3</v>
      </c>
      <c r="L51" s="64">
        <f t="shared" si="12"/>
        <v>-8.1126560634889495E-3</v>
      </c>
      <c r="M51" s="64">
        <f t="shared" ca="1" si="4"/>
        <v>-0.17362434334596677</v>
      </c>
      <c r="N51" s="64">
        <f t="shared" ca="1" si="13"/>
        <v>6.5713566933379283E-11</v>
      </c>
      <c r="O51" s="73">
        <f t="shared" ca="1" si="14"/>
        <v>0.84759241507230743</v>
      </c>
      <c r="P51" s="64">
        <f t="shared" ca="1" si="15"/>
        <v>0.50774414535213208</v>
      </c>
      <c r="Q51" s="64">
        <f t="shared" ca="1" si="16"/>
        <v>0.13265616473135572</v>
      </c>
      <c r="R51" s="39">
        <f t="shared" ca="1" si="5"/>
        <v>-8.1063904996847569E-5</v>
      </c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</row>
    <row r="52" spans="1:35">
      <c r="A52" s="70">
        <v>21611</v>
      </c>
      <c r="B52" s="70">
        <v>-0.17170540725055616</v>
      </c>
      <c r="C52" s="70">
        <v>0.01</v>
      </c>
      <c r="D52" s="71">
        <f t="shared" si="6"/>
        <v>2.1610999999999998</v>
      </c>
      <c r="E52" s="71">
        <f t="shared" si="6"/>
        <v>-0.17170540725055616</v>
      </c>
      <c r="F52" s="64">
        <f t="shared" si="7"/>
        <v>2.1610999999999998E-2</v>
      </c>
      <c r="G52" s="64">
        <f t="shared" si="7"/>
        <v>-1.7170540725055616E-3</v>
      </c>
      <c r="H52" s="64">
        <f t="shared" si="8"/>
        <v>4.6703532099999993E-2</v>
      </c>
      <c r="I52" s="64">
        <f t="shared" si="9"/>
        <v>0.10093100322130998</v>
      </c>
      <c r="J52" s="64">
        <f t="shared" si="10"/>
        <v>0.21812199106157296</v>
      </c>
      <c r="K52" s="64">
        <f t="shared" si="11"/>
        <v>-3.7107255560917688E-3</v>
      </c>
      <c r="L52" s="64">
        <f t="shared" si="12"/>
        <v>-8.0192489992699199E-3</v>
      </c>
      <c r="M52" s="64">
        <f t="shared" ca="1" si="4"/>
        <v>-0.17362434334596677</v>
      </c>
      <c r="N52" s="64">
        <f t="shared" ca="1" si="13"/>
        <v>3.6823157382697028E-8</v>
      </c>
      <c r="O52" s="73">
        <f t="shared" ca="1" si="14"/>
        <v>0.84759241507230743</v>
      </c>
      <c r="P52" s="64">
        <f t="shared" ca="1" si="15"/>
        <v>0.50774414535213208</v>
      </c>
      <c r="Q52" s="64">
        <f t="shared" ca="1" si="16"/>
        <v>0.13265616473135572</v>
      </c>
      <c r="R52" s="39">
        <f t="shared" ca="1" si="5"/>
        <v>1.9189360954106061E-3</v>
      </c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</row>
    <row r="53" spans="1:35">
      <c r="A53" s="70">
        <v>21611</v>
      </c>
      <c r="B53" s="70">
        <v>-0.16870540725358296</v>
      </c>
      <c r="C53" s="70">
        <v>1</v>
      </c>
      <c r="D53" s="71">
        <f t="shared" si="6"/>
        <v>2.1610999999999998</v>
      </c>
      <c r="E53" s="71">
        <f t="shared" si="6"/>
        <v>-0.16870540725358296</v>
      </c>
      <c r="F53" s="64">
        <f t="shared" si="7"/>
        <v>2.1610999999999998</v>
      </c>
      <c r="G53" s="64">
        <f t="shared" si="7"/>
        <v>-0.16870540725358296</v>
      </c>
      <c r="H53" s="64">
        <f t="shared" si="8"/>
        <v>4.6703532099999991</v>
      </c>
      <c r="I53" s="64">
        <f t="shared" si="9"/>
        <v>10.093100322130997</v>
      </c>
      <c r="J53" s="64">
        <f t="shared" si="10"/>
        <v>21.812199106157294</v>
      </c>
      <c r="K53" s="64">
        <f t="shared" si="11"/>
        <v>-0.36458925561571809</v>
      </c>
      <c r="L53" s="64">
        <f t="shared" si="12"/>
        <v>-0.78791384031112832</v>
      </c>
      <c r="M53" s="64">
        <f t="shared" ca="1" si="4"/>
        <v>-0.17362434334596677</v>
      </c>
      <c r="N53" s="64">
        <f t="shared" ca="1" si="13"/>
        <v>2.4195932280956083E-5</v>
      </c>
      <c r="O53" s="73">
        <f t="shared" ca="1" si="14"/>
        <v>8475.9241507230799</v>
      </c>
      <c r="P53" s="64">
        <f t="shared" ca="1" si="15"/>
        <v>5077.4414535213282</v>
      </c>
      <c r="Q53" s="64">
        <f t="shared" ca="1" si="16"/>
        <v>1326.5616473135633</v>
      </c>
      <c r="R53" s="39">
        <f t="shared" ca="1" si="5"/>
        <v>4.9189360923838077E-3</v>
      </c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</row>
    <row r="54" spans="1:35">
      <c r="A54" s="70">
        <v>21611</v>
      </c>
      <c r="B54" s="70">
        <v>-0.16470540725276805</v>
      </c>
      <c r="C54" s="70">
        <v>0.01</v>
      </c>
      <c r="D54" s="71">
        <f t="shared" si="6"/>
        <v>2.1610999999999998</v>
      </c>
      <c r="E54" s="71">
        <f t="shared" si="6"/>
        <v>-0.16470540725276805</v>
      </c>
      <c r="F54" s="64">
        <f t="shared" si="7"/>
        <v>2.1610999999999998E-2</v>
      </c>
      <c r="G54" s="64">
        <f t="shared" si="7"/>
        <v>-1.6470540725276805E-3</v>
      </c>
      <c r="H54" s="64">
        <f t="shared" si="8"/>
        <v>4.6703532099999993E-2</v>
      </c>
      <c r="I54" s="64">
        <f t="shared" si="9"/>
        <v>0.10093100322130998</v>
      </c>
      <c r="J54" s="64">
        <f t="shared" si="10"/>
        <v>0.21812199106157296</v>
      </c>
      <c r="K54" s="64">
        <f t="shared" si="11"/>
        <v>-3.5594485561395699E-3</v>
      </c>
      <c r="L54" s="64">
        <f t="shared" si="12"/>
        <v>-7.6923242746732238E-3</v>
      </c>
      <c r="M54" s="64">
        <f t="shared" ca="1" si="4"/>
        <v>-0.17362434334596677</v>
      </c>
      <c r="N54" s="64">
        <f t="shared" ca="1" si="13"/>
        <v>7.9547421034562755E-7</v>
      </c>
      <c r="O54" s="73">
        <f t="shared" ca="1" si="14"/>
        <v>0.84759241507230743</v>
      </c>
      <c r="P54" s="64">
        <f t="shared" ca="1" si="15"/>
        <v>0.50774414535213208</v>
      </c>
      <c r="Q54" s="64">
        <f t="shared" ca="1" si="16"/>
        <v>0.13265616473135572</v>
      </c>
      <c r="R54" s="39">
        <f t="shared" ca="1" si="5"/>
        <v>8.9189360931987149E-3</v>
      </c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</row>
    <row r="55" spans="1:35">
      <c r="A55" s="70">
        <v>21676</v>
      </c>
      <c r="B55" s="70">
        <v>-0.17826493024767842</v>
      </c>
      <c r="C55" s="70">
        <v>0.01</v>
      </c>
      <c r="D55" s="71">
        <f t="shared" si="6"/>
        <v>2.1676000000000002</v>
      </c>
      <c r="E55" s="71">
        <f t="shared" si="6"/>
        <v>-0.17826493024767842</v>
      </c>
      <c r="F55" s="64">
        <f t="shared" si="7"/>
        <v>2.1676000000000001E-2</v>
      </c>
      <c r="G55" s="64">
        <f t="shared" si="7"/>
        <v>-1.7826493024767842E-3</v>
      </c>
      <c r="H55" s="64">
        <f t="shared" si="8"/>
        <v>4.6984897600000006E-2</v>
      </c>
      <c r="I55" s="64">
        <f t="shared" si="9"/>
        <v>0.10184446403776003</v>
      </c>
      <c r="J55" s="64">
        <f t="shared" si="10"/>
        <v>0.22075806024824865</v>
      </c>
      <c r="K55" s="64">
        <f t="shared" si="11"/>
        <v>-3.8640706280486776E-3</v>
      </c>
      <c r="L55" s="64">
        <f t="shared" si="12"/>
        <v>-8.3757594933583143E-3</v>
      </c>
      <c r="M55" s="64">
        <f t="shared" ca="1" si="4"/>
        <v>-0.17384776096423787</v>
      </c>
      <c r="N55" s="64">
        <f t="shared" ca="1" si="13"/>
        <v>1.9511384478570678E-7</v>
      </c>
      <c r="O55" s="73">
        <f t="shared" ca="1" si="14"/>
        <v>0.78290989752024742</v>
      </c>
      <c r="P55" s="64">
        <f t="shared" ca="1" si="15"/>
        <v>0.52824480362733472</v>
      </c>
      <c r="Q55" s="64">
        <f t="shared" ca="1" si="16"/>
        <v>0.13274517228848143</v>
      </c>
      <c r="R55" s="39">
        <f t="shared" ca="1" si="5"/>
        <v>-4.4171692834405474E-3</v>
      </c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</row>
    <row r="56" spans="1:35">
      <c r="A56" s="70">
        <v>22336</v>
      </c>
      <c r="B56" s="70">
        <v>-0.18390008682035841</v>
      </c>
      <c r="C56" s="70">
        <v>1</v>
      </c>
      <c r="D56" s="71">
        <f t="shared" si="6"/>
        <v>2.2336</v>
      </c>
      <c r="E56" s="71">
        <f t="shared" si="6"/>
        <v>-0.18390008682035841</v>
      </c>
      <c r="F56" s="64">
        <f t="shared" si="7"/>
        <v>2.2336</v>
      </c>
      <c r="G56" s="64">
        <f t="shared" si="7"/>
        <v>-0.18390008682035841</v>
      </c>
      <c r="H56" s="64">
        <f t="shared" si="8"/>
        <v>4.9889689600000002</v>
      </c>
      <c r="I56" s="64">
        <f t="shared" si="9"/>
        <v>11.143361069056001</v>
      </c>
      <c r="J56" s="64">
        <f t="shared" si="10"/>
        <v>24.889811283843482</v>
      </c>
      <c r="K56" s="64">
        <f t="shared" si="11"/>
        <v>-0.41075923392195257</v>
      </c>
      <c r="L56" s="64">
        <f t="shared" si="12"/>
        <v>-0.91747182488807333</v>
      </c>
      <c r="M56" s="64">
        <f t="shared" ca="1" si="4"/>
        <v>-0.17601367994975242</v>
      </c>
      <c r="N56" s="64">
        <f t="shared" ca="1" si="13"/>
        <v>6.2195413328741347E-5</v>
      </c>
      <c r="O56" s="73">
        <f t="shared" ca="1" si="14"/>
        <v>2989.6663380635432</v>
      </c>
      <c r="P56" s="64">
        <f t="shared" ca="1" si="15"/>
        <v>7159.3602617024626</v>
      </c>
      <c r="Q56" s="64">
        <f t="shared" ca="1" si="16"/>
        <v>1294.2727858940427</v>
      </c>
      <c r="R56" s="39">
        <f t="shared" ca="1" si="5"/>
        <v>-7.8864068706059887E-3</v>
      </c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</row>
    <row r="57" spans="1:35">
      <c r="A57" s="70">
        <v>22349</v>
      </c>
      <c r="B57" s="70">
        <v>-0.18361199141509132</v>
      </c>
      <c r="C57" s="70">
        <v>1</v>
      </c>
      <c r="D57" s="71">
        <f t="shared" si="6"/>
        <v>2.2349000000000001</v>
      </c>
      <c r="E57" s="71">
        <f t="shared" si="6"/>
        <v>-0.18361199141509132</v>
      </c>
      <c r="F57" s="64">
        <f t="shared" si="7"/>
        <v>2.2349000000000001</v>
      </c>
      <c r="G57" s="64">
        <f t="shared" si="7"/>
        <v>-0.18361199141509132</v>
      </c>
      <c r="H57" s="64">
        <f t="shared" si="8"/>
        <v>4.9947780100000001</v>
      </c>
      <c r="I57" s="64">
        <f t="shared" si="9"/>
        <v>11.162829374549</v>
      </c>
      <c r="J57" s="64">
        <f t="shared" si="10"/>
        <v>24.947807369179561</v>
      </c>
      <c r="K57" s="64">
        <f t="shared" si="11"/>
        <v>-0.41035443961358764</v>
      </c>
      <c r="L57" s="64">
        <f t="shared" si="12"/>
        <v>-0.91710113709240704</v>
      </c>
      <c r="M57" s="64">
        <f t="shared" ca="1" si="4"/>
        <v>-0.17605446549647347</v>
      </c>
      <c r="N57" s="64">
        <f t="shared" ca="1" si="13"/>
        <v>5.7116198010580697E-5</v>
      </c>
      <c r="O57" s="73">
        <f t="shared" ca="1" si="14"/>
        <v>2922.3795305197632</v>
      </c>
      <c r="P57" s="64">
        <f t="shared" ca="1" si="15"/>
        <v>7191.3435513256454</v>
      </c>
      <c r="Q57" s="64">
        <f t="shared" ca="1" si="16"/>
        <v>1292.8577753364677</v>
      </c>
      <c r="R57" s="39">
        <f t="shared" ca="1" si="5"/>
        <v>-7.5575259186178578E-3</v>
      </c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</row>
    <row r="58" spans="1:35">
      <c r="A58" s="70">
        <v>22362</v>
      </c>
      <c r="B58" s="70">
        <v>-0.18222389602306066</v>
      </c>
      <c r="C58" s="70">
        <v>1</v>
      </c>
      <c r="D58" s="71">
        <f t="shared" si="6"/>
        <v>2.2362000000000002</v>
      </c>
      <c r="E58" s="71">
        <f t="shared" si="6"/>
        <v>-0.18222389602306066</v>
      </c>
      <c r="F58" s="64">
        <f t="shared" si="7"/>
        <v>2.2362000000000002</v>
      </c>
      <c r="G58" s="64">
        <f t="shared" si="7"/>
        <v>-0.18222389602306066</v>
      </c>
      <c r="H58" s="64">
        <f t="shared" si="8"/>
        <v>5.0005904400000007</v>
      </c>
      <c r="I58" s="64">
        <f t="shared" si="9"/>
        <v>11.182320341928003</v>
      </c>
      <c r="J58" s="64">
        <f t="shared" si="10"/>
        <v>25.005904748619404</v>
      </c>
      <c r="K58" s="64">
        <f t="shared" si="11"/>
        <v>-0.40748907628676828</v>
      </c>
      <c r="L58" s="64">
        <f t="shared" si="12"/>
        <v>-0.91122707239247136</v>
      </c>
      <c r="M58" s="64">
        <f t="shared" ca="1" si="4"/>
        <v>-0.17609517854863063</v>
      </c>
      <c r="N58" s="64">
        <f t="shared" ca="1" si="13"/>
        <v>3.7561177881383988E-5</v>
      </c>
      <c r="O58" s="73">
        <f t="shared" ca="1" si="14"/>
        <v>2856.0527938882415</v>
      </c>
      <c r="P58" s="64">
        <f t="shared" ca="1" si="15"/>
        <v>7223.0944185794369</v>
      </c>
      <c r="Q58" s="64">
        <f t="shared" ca="1" si="16"/>
        <v>1291.4139780444466</v>
      </c>
      <c r="R58" s="39">
        <f t="shared" ca="1" si="5"/>
        <v>-6.1287174744300288E-3</v>
      </c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</row>
    <row r="59" spans="1:35">
      <c r="A59" s="70">
        <v>23524</v>
      </c>
      <c r="B59" s="70">
        <v>-0.18720336865953868</v>
      </c>
      <c r="C59" s="70">
        <v>0.01</v>
      </c>
      <c r="D59" s="71">
        <f t="shared" si="6"/>
        <v>2.3523999999999998</v>
      </c>
      <c r="E59" s="71">
        <f t="shared" si="6"/>
        <v>-0.18720336865953868</v>
      </c>
      <c r="F59" s="64">
        <f t="shared" si="7"/>
        <v>2.3524E-2</v>
      </c>
      <c r="G59" s="64">
        <f t="shared" si="7"/>
        <v>-1.8720336865953868E-3</v>
      </c>
      <c r="H59" s="64">
        <f t="shared" si="8"/>
        <v>5.5337857599999998E-2</v>
      </c>
      <c r="I59" s="64">
        <f t="shared" si="9"/>
        <v>0.13017677621823998</v>
      </c>
      <c r="J59" s="64">
        <f t="shared" si="10"/>
        <v>0.3062278483757877</v>
      </c>
      <c r="K59" s="64">
        <f t="shared" si="11"/>
        <v>-4.4037720443469873E-3</v>
      </c>
      <c r="L59" s="64">
        <f t="shared" si="12"/>
        <v>-1.0359433357121852E-2</v>
      </c>
      <c r="M59" s="64">
        <f t="shared" ca="1" si="4"/>
        <v>-0.17944145748064105</v>
      </c>
      <c r="N59" s="64">
        <f t="shared" ca="1" si="13"/>
        <v>6.0247265149095983E-7</v>
      </c>
      <c r="O59" s="73">
        <f t="shared" ca="1" si="14"/>
        <v>3.1739769692728076E-3</v>
      </c>
      <c r="P59" s="64">
        <f t="shared" ca="1" si="15"/>
        <v>0.89276665985293224</v>
      </c>
      <c r="Q59" s="64">
        <f t="shared" ca="1" si="16"/>
        <v>0.10549345739270199</v>
      </c>
      <c r="R59" s="39">
        <f t="shared" ca="1" si="5"/>
        <v>-7.7619111788976292E-3</v>
      </c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</row>
    <row r="60" spans="1:35">
      <c r="A60" s="70">
        <v>23973</v>
      </c>
      <c r="B60" s="70">
        <v>-0.18357607366488082</v>
      </c>
      <c r="C60" s="70">
        <v>1</v>
      </c>
      <c r="D60" s="71">
        <f t="shared" si="6"/>
        <v>2.3973</v>
      </c>
      <c r="E60" s="71">
        <f t="shared" si="6"/>
        <v>-0.18357607366488082</v>
      </c>
      <c r="F60" s="64">
        <f t="shared" si="7"/>
        <v>2.3973</v>
      </c>
      <c r="G60" s="64">
        <f t="shared" si="7"/>
        <v>-0.18357607366488082</v>
      </c>
      <c r="H60" s="64">
        <f t="shared" si="8"/>
        <v>5.7470472900000003</v>
      </c>
      <c r="I60" s="64">
        <f t="shared" si="9"/>
        <v>13.777396468317001</v>
      </c>
      <c r="J60" s="64">
        <f t="shared" si="10"/>
        <v>33.028552553496347</v>
      </c>
      <c r="K60" s="64">
        <f t="shared" si="11"/>
        <v>-0.44008692139681882</v>
      </c>
      <c r="L60" s="64">
        <f t="shared" si="12"/>
        <v>-1.0550203766645938</v>
      </c>
      <c r="M60" s="64">
        <f t="shared" ca="1" si="4"/>
        <v>-0.18057932643341784</v>
      </c>
      <c r="N60" s="64">
        <f t="shared" ca="1" si="13"/>
        <v>8.9804939692810458E-6</v>
      </c>
      <c r="O60" s="73">
        <f t="shared" ca="1" si="14"/>
        <v>80.109026917399135</v>
      </c>
      <c r="P60" s="64">
        <f t="shared" ca="1" si="15"/>
        <v>8898.6304285530532</v>
      </c>
      <c r="Q60" s="64">
        <f t="shared" ca="1" si="16"/>
        <v>915.90805154419684</v>
      </c>
      <c r="R60" s="39">
        <f t="shared" ca="1" si="5"/>
        <v>-2.9967472314629817E-3</v>
      </c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</row>
    <row r="61" spans="1:35">
      <c r="A61" s="70">
        <v>23973</v>
      </c>
      <c r="B61" s="70">
        <v>-0.18357607366488082</v>
      </c>
      <c r="C61" s="70">
        <v>1</v>
      </c>
      <c r="D61" s="71">
        <f t="shared" si="6"/>
        <v>2.3973</v>
      </c>
      <c r="E61" s="71">
        <f t="shared" si="6"/>
        <v>-0.18357607366488082</v>
      </c>
      <c r="F61" s="64">
        <f t="shared" si="7"/>
        <v>2.3973</v>
      </c>
      <c r="G61" s="64">
        <f t="shared" si="7"/>
        <v>-0.18357607366488082</v>
      </c>
      <c r="H61" s="64">
        <f t="shared" si="8"/>
        <v>5.7470472900000003</v>
      </c>
      <c r="I61" s="64">
        <f t="shared" si="9"/>
        <v>13.777396468317001</v>
      </c>
      <c r="J61" s="64">
        <f t="shared" si="10"/>
        <v>33.028552553496347</v>
      </c>
      <c r="K61" s="64">
        <f t="shared" si="11"/>
        <v>-0.44008692139681882</v>
      </c>
      <c r="L61" s="64">
        <f t="shared" si="12"/>
        <v>-1.0550203766645938</v>
      </c>
      <c r="M61" s="64">
        <f t="shared" ca="1" si="4"/>
        <v>-0.18057932643341784</v>
      </c>
      <c r="N61" s="64">
        <f t="shared" ca="1" si="13"/>
        <v>8.9804939692810458E-6</v>
      </c>
      <c r="O61" s="73">
        <f t="shared" ca="1" si="14"/>
        <v>80.109026917399135</v>
      </c>
      <c r="P61" s="64">
        <f t="shared" ca="1" si="15"/>
        <v>8898.6304285530532</v>
      </c>
      <c r="Q61" s="64">
        <f t="shared" ca="1" si="16"/>
        <v>915.90805154419684</v>
      </c>
      <c r="R61" s="39">
        <f t="shared" ca="1" si="5"/>
        <v>-2.9967472314629817E-3</v>
      </c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</row>
    <row r="62" spans="1:35">
      <c r="A62" s="70">
        <v>23973</v>
      </c>
      <c r="B62" s="70">
        <v>-0.18217607366386801</v>
      </c>
      <c r="C62" s="70">
        <v>1</v>
      </c>
      <c r="D62" s="71">
        <f t="shared" si="6"/>
        <v>2.3973</v>
      </c>
      <c r="E62" s="71">
        <f t="shared" si="6"/>
        <v>-0.18217607366386801</v>
      </c>
      <c r="F62" s="64">
        <f t="shared" si="7"/>
        <v>2.3973</v>
      </c>
      <c r="G62" s="64">
        <f t="shared" si="7"/>
        <v>-0.18217607366386801</v>
      </c>
      <c r="H62" s="64">
        <f t="shared" si="8"/>
        <v>5.7470472900000003</v>
      </c>
      <c r="I62" s="64">
        <f t="shared" si="9"/>
        <v>13.777396468317001</v>
      </c>
      <c r="J62" s="64">
        <f t="shared" si="10"/>
        <v>33.028552553496347</v>
      </c>
      <c r="K62" s="64">
        <f t="shared" si="11"/>
        <v>-0.4367307013943908</v>
      </c>
      <c r="L62" s="64">
        <f t="shared" si="12"/>
        <v>-1.046974510452773</v>
      </c>
      <c r="M62" s="64">
        <f t="shared" ca="1" si="4"/>
        <v>-0.18057932643341784</v>
      </c>
      <c r="N62" s="64">
        <f t="shared" ca="1" si="13"/>
        <v>2.5496017179502832E-6</v>
      </c>
      <c r="O62" s="73">
        <f t="shared" ca="1" si="14"/>
        <v>80.109026917399135</v>
      </c>
      <c r="P62" s="64">
        <f t="shared" ca="1" si="15"/>
        <v>8898.6304285530532</v>
      </c>
      <c r="Q62" s="64">
        <f t="shared" ca="1" si="16"/>
        <v>915.90805154419684</v>
      </c>
      <c r="R62" s="39">
        <f t="shared" ca="1" si="5"/>
        <v>-1.5967472304501684E-3</v>
      </c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</row>
    <row r="63" spans="1:35">
      <c r="A63" s="70">
        <v>23973</v>
      </c>
      <c r="B63" s="70">
        <v>-0.1807760736628552</v>
      </c>
      <c r="C63" s="70">
        <v>1</v>
      </c>
      <c r="D63" s="71">
        <f t="shared" si="6"/>
        <v>2.3973</v>
      </c>
      <c r="E63" s="71">
        <f t="shared" si="6"/>
        <v>-0.1807760736628552</v>
      </c>
      <c r="F63" s="64">
        <f t="shared" si="7"/>
        <v>2.3973</v>
      </c>
      <c r="G63" s="64">
        <f t="shared" si="7"/>
        <v>-0.1807760736628552</v>
      </c>
      <c r="H63" s="64">
        <f t="shared" si="8"/>
        <v>5.7470472900000003</v>
      </c>
      <c r="I63" s="64">
        <f t="shared" si="9"/>
        <v>13.777396468317001</v>
      </c>
      <c r="J63" s="64">
        <f t="shared" si="10"/>
        <v>33.028552553496347</v>
      </c>
      <c r="K63" s="64">
        <f t="shared" si="11"/>
        <v>-0.43337448139196277</v>
      </c>
      <c r="L63" s="64">
        <f t="shared" si="12"/>
        <v>-1.0389286442409524</v>
      </c>
      <c r="M63" s="64">
        <f t="shared" ca="1" si="4"/>
        <v>-0.18057932643341784</v>
      </c>
      <c r="N63" s="64">
        <f t="shared" ca="1" si="13"/>
        <v>3.8709472291275259E-8</v>
      </c>
      <c r="O63" s="73">
        <f t="shared" ca="1" si="14"/>
        <v>80.109026917399135</v>
      </c>
      <c r="P63" s="64">
        <f t="shared" ca="1" si="15"/>
        <v>8898.6304285530532</v>
      </c>
      <c r="Q63" s="64">
        <f t="shared" ca="1" si="16"/>
        <v>915.90805154419684</v>
      </c>
      <c r="R63" s="39">
        <f t="shared" ca="1" si="5"/>
        <v>-1.9674722943735512E-4</v>
      </c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</row>
    <row r="64" spans="1:35">
      <c r="A64" s="70">
        <v>23973</v>
      </c>
      <c r="B64" s="70">
        <v>-0.1807760736628552</v>
      </c>
      <c r="C64" s="70">
        <v>0.01</v>
      </c>
      <c r="D64" s="71">
        <f t="shared" si="6"/>
        <v>2.3973</v>
      </c>
      <c r="E64" s="71">
        <f t="shared" si="6"/>
        <v>-0.1807760736628552</v>
      </c>
      <c r="F64" s="64">
        <f t="shared" si="7"/>
        <v>2.3973000000000001E-2</v>
      </c>
      <c r="G64" s="64">
        <f t="shared" si="7"/>
        <v>-1.807760736628552E-3</v>
      </c>
      <c r="H64" s="64">
        <f t="shared" si="8"/>
        <v>5.74704729E-2</v>
      </c>
      <c r="I64" s="64">
        <f t="shared" si="9"/>
        <v>0.13777396468316999</v>
      </c>
      <c r="J64" s="64">
        <f t="shared" si="10"/>
        <v>0.33028552553496343</v>
      </c>
      <c r="K64" s="64">
        <f t="shared" si="11"/>
        <v>-4.3337448139196275E-3</v>
      </c>
      <c r="L64" s="64">
        <f t="shared" si="12"/>
        <v>-1.0389286442409523E-2</v>
      </c>
      <c r="M64" s="64">
        <f t="shared" ca="1" si="4"/>
        <v>-0.18057932643341784</v>
      </c>
      <c r="N64" s="64">
        <f t="shared" ca="1" si="13"/>
        <v>3.8709472291275258E-10</v>
      </c>
      <c r="O64" s="73">
        <f t="shared" ca="1" si="14"/>
        <v>8.0109026917420754E-3</v>
      </c>
      <c r="P64" s="64">
        <f t="shared" ca="1" si="15"/>
        <v>0.88986304285530282</v>
      </c>
      <c r="Q64" s="64">
        <f t="shared" ca="1" si="16"/>
        <v>9.1590805154420821E-2</v>
      </c>
      <c r="R64" s="39">
        <f t="shared" ca="1" si="5"/>
        <v>-1.9674722943735512E-4</v>
      </c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</row>
    <row r="65" spans="1:35">
      <c r="A65" s="70">
        <v>23973</v>
      </c>
      <c r="B65" s="70">
        <v>-0.17797607366810553</v>
      </c>
      <c r="C65" s="70">
        <v>1</v>
      </c>
      <c r="D65" s="71">
        <f t="shared" si="6"/>
        <v>2.3973</v>
      </c>
      <c r="E65" s="71">
        <f t="shared" si="6"/>
        <v>-0.17797607366810553</v>
      </c>
      <c r="F65" s="64">
        <f t="shared" si="7"/>
        <v>2.3973</v>
      </c>
      <c r="G65" s="64">
        <f t="shared" si="7"/>
        <v>-0.17797607366810553</v>
      </c>
      <c r="H65" s="64">
        <f t="shared" si="8"/>
        <v>5.7470472900000003</v>
      </c>
      <c r="I65" s="64">
        <f t="shared" si="9"/>
        <v>13.777396468317001</v>
      </c>
      <c r="J65" s="64">
        <f t="shared" si="10"/>
        <v>33.028552553496347</v>
      </c>
      <c r="K65" s="64">
        <f t="shared" si="11"/>
        <v>-0.42666204140454939</v>
      </c>
      <c r="L65" s="64">
        <f t="shared" si="12"/>
        <v>-1.0228369118591263</v>
      </c>
      <c r="M65" s="64">
        <f t="shared" ca="1" si="4"/>
        <v>-0.18057932643341784</v>
      </c>
      <c r="N65" s="64">
        <f t="shared" ca="1" si="13"/>
        <v>6.7769249601062088E-6</v>
      </c>
      <c r="O65" s="73">
        <f t="shared" ca="1" si="14"/>
        <v>80.109026917399135</v>
      </c>
      <c r="P65" s="64">
        <f t="shared" ca="1" si="15"/>
        <v>8898.6304285530532</v>
      </c>
      <c r="Q65" s="64">
        <f t="shared" ca="1" si="16"/>
        <v>915.90805154419684</v>
      </c>
      <c r="R65" s="39">
        <f t="shared" ca="1" si="5"/>
        <v>2.6032527653123139E-3</v>
      </c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</row>
    <row r="66" spans="1:35">
      <c r="A66" s="70">
        <v>23973</v>
      </c>
      <c r="B66" s="70">
        <v>-0.177776073665882</v>
      </c>
      <c r="C66" s="70">
        <v>0.01</v>
      </c>
      <c r="D66" s="71">
        <f t="shared" si="6"/>
        <v>2.3973</v>
      </c>
      <c r="E66" s="71">
        <f t="shared" si="6"/>
        <v>-0.177776073665882</v>
      </c>
      <c r="F66" s="64">
        <f t="shared" si="7"/>
        <v>2.3973000000000001E-2</v>
      </c>
      <c r="G66" s="64">
        <f t="shared" si="7"/>
        <v>-1.7777607366588201E-3</v>
      </c>
      <c r="H66" s="64">
        <f t="shared" si="8"/>
        <v>5.74704729E-2</v>
      </c>
      <c r="I66" s="64">
        <f t="shared" si="9"/>
        <v>0.13777396468316999</v>
      </c>
      <c r="J66" s="64">
        <f t="shared" si="10"/>
        <v>0.33028552553496343</v>
      </c>
      <c r="K66" s="64">
        <f t="shared" si="11"/>
        <v>-4.2618258139921891E-3</v>
      </c>
      <c r="L66" s="64">
        <f t="shared" si="12"/>
        <v>-1.0216875023883475E-2</v>
      </c>
      <c r="M66" s="64">
        <f t="shared" ca="1" si="4"/>
        <v>-0.18057932643341784</v>
      </c>
      <c r="N66" s="64">
        <f t="shared" ca="1" si="13"/>
        <v>7.8582260786973823E-8</v>
      </c>
      <c r="O66" s="73">
        <f t="shared" ca="1" si="14"/>
        <v>8.0109026917420754E-3</v>
      </c>
      <c r="P66" s="64">
        <f t="shared" ca="1" si="15"/>
        <v>0.88986304285530282</v>
      </c>
      <c r="Q66" s="64">
        <f t="shared" ca="1" si="16"/>
        <v>9.1590805154420821E-2</v>
      </c>
      <c r="R66" s="39">
        <f t="shared" ca="1" si="5"/>
        <v>2.8032527675358465E-3</v>
      </c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</row>
    <row r="67" spans="1:35">
      <c r="A67" s="70">
        <v>23973</v>
      </c>
      <c r="B67" s="70">
        <v>-0.1766760736645665</v>
      </c>
      <c r="C67" s="70">
        <v>1</v>
      </c>
      <c r="D67" s="71">
        <f t="shared" si="6"/>
        <v>2.3973</v>
      </c>
      <c r="E67" s="71">
        <f t="shared" si="6"/>
        <v>-0.1766760736645665</v>
      </c>
      <c r="F67" s="64">
        <f t="shared" si="7"/>
        <v>2.3973</v>
      </c>
      <c r="G67" s="64">
        <f t="shared" si="7"/>
        <v>-0.1766760736645665</v>
      </c>
      <c r="H67" s="64">
        <f t="shared" si="8"/>
        <v>5.7470472900000003</v>
      </c>
      <c r="I67" s="64">
        <f t="shared" si="9"/>
        <v>13.777396468317001</v>
      </c>
      <c r="J67" s="64">
        <f t="shared" si="10"/>
        <v>33.028552553496347</v>
      </c>
      <c r="K67" s="64">
        <f t="shared" si="11"/>
        <v>-0.42354555139606526</v>
      </c>
      <c r="L67" s="64">
        <f t="shared" si="12"/>
        <v>-1.0153657503617872</v>
      </c>
      <c r="M67" s="64">
        <f t="shared" ca="1" si="4"/>
        <v>-0.18057932643341784</v>
      </c>
      <c r="N67" s="64">
        <f t="shared" ca="1" si="13"/>
        <v>1.523538217754565E-5</v>
      </c>
      <c r="O67" s="73">
        <f t="shared" ca="1" si="14"/>
        <v>80.109026917399135</v>
      </c>
      <c r="P67" s="64">
        <f t="shared" ca="1" si="15"/>
        <v>8898.6304285530532</v>
      </c>
      <c r="Q67" s="64">
        <f t="shared" ca="1" si="16"/>
        <v>915.90805154419684</v>
      </c>
      <c r="R67" s="39">
        <f t="shared" ca="1" si="5"/>
        <v>3.9032527688513396E-3</v>
      </c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</row>
    <row r="68" spans="1:35">
      <c r="A68" s="70">
        <v>23973</v>
      </c>
      <c r="B68" s="70">
        <v>-0.17547607366577722</v>
      </c>
      <c r="C68" s="70">
        <v>1</v>
      </c>
      <c r="D68" s="71">
        <f t="shared" si="6"/>
        <v>2.3973</v>
      </c>
      <c r="E68" s="71">
        <f t="shared" si="6"/>
        <v>-0.17547607366577722</v>
      </c>
      <c r="F68" s="64">
        <f t="shared" si="7"/>
        <v>2.3973</v>
      </c>
      <c r="G68" s="64">
        <f t="shared" si="7"/>
        <v>-0.17547607366577722</v>
      </c>
      <c r="H68" s="64">
        <f t="shared" si="8"/>
        <v>5.7470472900000003</v>
      </c>
      <c r="I68" s="64">
        <f t="shared" si="9"/>
        <v>13.777396468317001</v>
      </c>
      <c r="J68" s="64">
        <f t="shared" si="10"/>
        <v>33.028552553496347</v>
      </c>
      <c r="K68" s="64">
        <f t="shared" si="11"/>
        <v>-0.42066879139896773</v>
      </c>
      <c r="L68" s="64">
        <f t="shared" si="12"/>
        <v>-1.0084692936207453</v>
      </c>
      <c r="M68" s="64">
        <f t="shared" ca="1" si="4"/>
        <v>-0.18057932643341784</v>
      </c>
      <c r="N68" s="64">
        <f t="shared" ca="1" si="13"/>
        <v>2.6043188810431649E-5</v>
      </c>
      <c r="O68" s="73">
        <f t="shared" ca="1" si="14"/>
        <v>80.109026917399135</v>
      </c>
      <c r="P68" s="64">
        <f t="shared" ca="1" si="15"/>
        <v>8898.6304285530532</v>
      </c>
      <c r="Q68" s="64">
        <f t="shared" ca="1" si="16"/>
        <v>915.90805154419684</v>
      </c>
      <c r="R68" s="39">
        <f t="shared" ca="1" si="5"/>
        <v>5.1032527676406203E-3</v>
      </c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</row>
    <row r="69" spans="1:35">
      <c r="A69" s="70">
        <v>24404</v>
      </c>
      <c r="B69" s="70">
        <v>-0.17717027441540267</v>
      </c>
      <c r="C69" s="70">
        <v>1</v>
      </c>
      <c r="D69" s="71">
        <f t="shared" si="6"/>
        <v>2.4403999999999999</v>
      </c>
      <c r="E69" s="71">
        <f t="shared" si="6"/>
        <v>-0.17717027441540267</v>
      </c>
      <c r="F69" s="64">
        <f t="shared" si="7"/>
        <v>2.4403999999999999</v>
      </c>
      <c r="G69" s="64">
        <f t="shared" si="7"/>
        <v>-0.17717027441540267</v>
      </c>
      <c r="H69" s="64">
        <f t="shared" si="8"/>
        <v>5.9555521599999999</v>
      </c>
      <c r="I69" s="64">
        <f t="shared" si="9"/>
        <v>14.533929491263999</v>
      </c>
      <c r="J69" s="64">
        <f t="shared" si="10"/>
        <v>35.468601530480662</v>
      </c>
      <c r="K69" s="64">
        <f t="shared" si="11"/>
        <v>-0.43236633768334864</v>
      </c>
      <c r="L69" s="64">
        <f t="shared" si="12"/>
        <v>-1.055146810482444</v>
      </c>
      <c r="M69" s="64">
        <f t="shared" ca="1" si="4"/>
        <v>-0.18159023092110949</v>
      </c>
      <c r="N69" s="64">
        <f t="shared" ca="1" si="13"/>
        <v>1.9536015512339975E-5</v>
      </c>
      <c r="O69" s="73">
        <f t="shared" ca="1" si="14"/>
        <v>437.25536722637884</v>
      </c>
      <c r="P69" s="64">
        <f t="shared" ca="1" si="15"/>
        <v>8497.1563281122872</v>
      </c>
      <c r="Q69" s="64">
        <f t="shared" ca="1" si="16"/>
        <v>765.9330931092519</v>
      </c>
      <c r="R69" s="39">
        <f t="shared" ca="1" si="5"/>
        <v>4.4199565057068124E-3</v>
      </c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</row>
    <row r="70" spans="1:35">
      <c r="A70" s="70">
        <v>24712</v>
      </c>
      <c r="B70" s="70">
        <v>-0.18360665049840463</v>
      </c>
      <c r="C70" s="70">
        <v>1</v>
      </c>
      <c r="D70" s="71">
        <f t="shared" si="6"/>
        <v>2.4712000000000001</v>
      </c>
      <c r="E70" s="71">
        <f t="shared" si="6"/>
        <v>-0.18360665049840463</v>
      </c>
      <c r="F70" s="64">
        <f t="shared" si="7"/>
        <v>2.4712000000000001</v>
      </c>
      <c r="G70" s="64">
        <f t="shared" si="7"/>
        <v>-0.18360665049840463</v>
      </c>
      <c r="H70" s="64">
        <f t="shared" si="8"/>
        <v>6.1068294400000003</v>
      </c>
      <c r="I70" s="64">
        <f t="shared" si="9"/>
        <v>15.091196912128002</v>
      </c>
      <c r="J70" s="64">
        <f t="shared" si="10"/>
        <v>37.293365809250716</v>
      </c>
      <c r="K70" s="64">
        <f t="shared" si="11"/>
        <v>-0.45372875471165752</v>
      </c>
      <c r="L70" s="64">
        <f t="shared" si="12"/>
        <v>-1.1212544986434481</v>
      </c>
      <c r="M70" s="64">
        <f t="shared" ca="1" si="4"/>
        <v>-0.18226382218476722</v>
      </c>
      <c r="N70" s="64">
        <f t="shared" ca="1" si="13"/>
        <v>1.8031878799062955E-6</v>
      </c>
      <c r="O70" s="73">
        <f t="shared" ca="1" si="14"/>
        <v>797.15377935685387</v>
      </c>
      <c r="P70" s="64">
        <f t="shared" ca="1" si="15"/>
        <v>7999.263586284671</v>
      </c>
      <c r="Q70" s="64">
        <f t="shared" ca="1" si="16"/>
        <v>652.73912992262308</v>
      </c>
      <c r="R70" s="39">
        <f t="shared" ca="1" si="5"/>
        <v>-1.342828313637412E-3</v>
      </c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</row>
    <row r="71" spans="1:35">
      <c r="A71" s="70">
        <v>24803</v>
      </c>
      <c r="B71" s="70">
        <v>-0.18530998269125121</v>
      </c>
      <c r="C71" s="70">
        <v>1</v>
      </c>
      <c r="D71" s="71">
        <f t="shared" si="6"/>
        <v>2.4803000000000002</v>
      </c>
      <c r="E71" s="71">
        <f t="shared" si="6"/>
        <v>-0.18530998269125121</v>
      </c>
      <c r="F71" s="64">
        <f t="shared" si="7"/>
        <v>2.4803000000000002</v>
      </c>
      <c r="G71" s="64">
        <f t="shared" si="7"/>
        <v>-0.18530998269125121</v>
      </c>
      <c r="H71" s="64">
        <f t="shared" si="8"/>
        <v>6.1518880900000008</v>
      </c>
      <c r="I71" s="64">
        <f t="shared" si="9"/>
        <v>15.258528029627003</v>
      </c>
      <c r="J71" s="64">
        <f t="shared" si="10"/>
        <v>37.845727071883857</v>
      </c>
      <c r="K71" s="64">
        <f t="shared" si="11"/>
        <v>-0.4596243500691104</v>
      </c>
      <c r="L71" s="64">
        <f t="shared" si="12"/>
        <v>-1.1400062754764146</v>
      </c>
      <c r="M71" s="64">
        <f t="shared" ca="1" si="4"/>
        <v>-0.1824550501962843</v>
      </c>
      <c r="N71" s="64">
        <f t="shared" ca="1" si="13"/>
        <v>8.1506395508179577E-6</v>
      </c>
      <c r="O71" s="73">
        <f t="shared" ca="1" si="14"/>
        <v>912.18407177344932</v>
      </c>
      <c r="P71" s="64">
        <f t="shared" ca="1" si="15"/>
        <v>7821.0506242868469</v>
      </c>
      <c r="Q71" s="64">
        <f t="shared" ca="1" si="16"/>
        <v>618.8265102358456</v>
      </c>
      <c r="R71" s="39">
        <f t="shared" ca="1" si="5"/>
        <v>-2.8549324949669053E-3</v>
      </c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</row>
    <row r="72" spans="1:35">
      <c r="A72" s="70">
        <v>25067</v>
      </c>
      <c r="B72" s="70">
        <v>-0.18507404532283545</v>
      </c>
      <c r="C72" s="70">
        <v>1</v>
      </c>
      <c r="D72" s="71">
        <f t="shared" si="6"/>
        <v>2.5066999999999999</v>
      </c>
      <c r="E72" s="71">
        <f t="shared" si="6"/>
        <v>-0.18507404532283545</v>
      </c>
      <c r="F72" s="64">
        <f t="shared" si="7"/>
        <v>2.5066999999999999</v>
      </c>
      <c r="G72" s="64">
        <f t="shared" si="7"/>
        <v>-0.18507404532283545</v>
      </c>
      <c r="H72" s="64">
        <f t="shared" si="8"/>
        <v>6.2835448899999999</v>
      </c>
      <c r="I72" s="64">
        <f t="shared" si="9"/>
        <v>15.750961975763</v>
      </c>
      <c r="J72" s="64">
        <f t="shared" si="10"/>
        <v>39.482936384645107</v>
      </c>
      <c r="K72" s="64">
        <f t="shared" si="11"/>
        <v>-0.4639251094107516</v>
      </c>
      <c r="L72" s="64">
        <f t="shared" si="12"/>
        <v>-1.162921071759931</v>
      </c>
      <c r="M72" s="64">
        <f t="shared" ca="1" si="4"/>
        <v>-0.18298972041495937</v>
      </c>
      <c r="N72" s="64">
        <f t="shared" ca="1" si="13"/>
        <v>4.3444103215926223E-6</v>
      </c>
      <c r="O72" s="73">
        <f t="shared" ca="1" si="14"/>
        <v>1253.8136358246848</v>
      </c>
      <c r="P72" s="64">
        <f t="shared" ca="1" si="15"/>
        <v>7230.8973678949569</v>
      </c>
      <c r="Q72" s="64">
        <f t="shared" ca="1" si="16"/>
        <v>520.34574733708132</v>
      </c>
      <c r="R72" s="39">
        <f t="shared" ca="1" si="5"/>
        <v>-2.0843249078760784E-3</v>
      </c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</row>
    <row r="73" spans="1:35">
      <c r="A73" s="70">
        <v>25095</v>
      </c>
      <c r="B73" s="70">
        <v>-0.18419583984359633</v>
      </c>
      <c r="C73" s="70">
        <v>1</v>
      </c>
      <c r="D73" s="71">
        <f t="shared" si="6"/>
        <v>2.5095000000000001</v>
      </c>
      <c r="E73" s="71">
        <f t="shared" si="6"/>
        <v>-0.18419583984359633</v>
      </c>
      <c r="F73" s="64">
        <f t="shared" si="7"/>
        <v>2.5095000000000001</v>
      </c>
      <c r="G73" s="64">
        <f t="shared" si="7"/>
        <v>-0.18419583984359633</v>
      </c>
      <c r="H73" s="64">
        <f t="shared" si="8"/>
        <v>6.2975902500000007</v>
      </c>
      <c r="I73" s="64">
        <f t="shared" si="9"/>
        <v>15.803802732375003</v>
      </c>
      <c r="J73" s="64">
        <f t="shared" si="10"/>
        <v>39.65964295689507</v>
      </c>
      <c r="K73" s="64">
        <f t="shared" si="11"/>
        <v>-0.46223946008750499</v>
      </c>
      <c r="L73" s="64">
        <f t="shared" si="12"/>
        <v>-1.1599899250895938</v>
      </c>
      <c r="M73" s="64">
        <f t="shared" ca="1" si="4"/>
        <v>-0.18304467426608087</v>
      </c>
      <c r="N73" s="64">
        <f t="shared" ca="1" si="13"/>
        <v>1.3251821868565064E-6</v>
      </c>
      <c r="O73" s="73">
        <f t="shared" ca="1" si="14"/>
        <v>1290.0677759658777</v>
      </c>
      <c r="P73" s="64">
        <f t="shared" ca="1" si="15"/>
        <v>7162.3458464821288</v>
      </c>
      <c r="Q73" s="64">
        <f t="shared" ca="1" si="16"/>
        <v>509.95168624487508</v>
      </c>
      <c r="R73" s="39">
        <f t="shared" ca="1" si="5"/>
        <v>-1.1511655775154617E-3</v>
      </c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</row>
    <row r="74" spans="1:35">
      <c r="A74" s="70">
        <v>25254</v>
      </c>
      <c r="B74" s="70">
        <v>-0.1840106730160187</v>
      </c>
      <c r="C74" s="70">
        <v>1</v>
      </c>
      <c r="D74" s="71">
        <f t="shared" si="6"/>
        <v>2.5253999999999999</v>
      </c>
      <c r="E74" s="71">
        <f t="shared" si="6"/>
        <v>-0.1840106730160187</v>
      </c>
      <c r="F74" s="64">
        <f t="shared" si="7"/>
        <v>2.5253999999999999</v>
      </c>
      <c r="G74" s="64">
        <f t="shared" si="7"/>
        <v>-0.1840106730160187</v>
      </c>
      <c r="H74" s="64">
        <f t="shared" si="8"/>
        <v>6.3776451599999993</v>
      </c>
      <c r="I74" s="64">
        <f t="shared" si="9"/>
        <v>16.106105087063998</v>
      </c>
      <c r="J74" s="64">
        <f t="shared" si="10"/>
        <v>40.674357786871418</v>
      </c>
      <c r="K74" s="64">
        <f t="shared" si="11"/>
        <v>-0.46470055363465362</v>
      </c>
      <c r="L74" s="64">
        <f t="shared" si="12"/>
        <v>-1.1735547781489541</v>
      </c>
      <c r="M74" s="64">
        <f t="shared" ca="1" si="4"/>
        <v>-0.1833503564726211</v>
      </c>
      <c r="N74" s="64">
        <f t="shared" ca="1" si="13"/>
        <v>4.3601793748455302E-7</v>
      </c>
      <c r="O74" s="73">
        <f t="shared" ca="1" si="14"/>
        <v>1493.3565263611622</v>
      </c>
      <c r="P74" s="64">
        <f t="shared" ca="1" si="15"/>
        <v>6753.4050524542545</v>
      </c>
      <c r="Q74" s="64">
        <f t="shared" ca="1" si="16"/>
        <v>451.3780504814444</v>
      </c>
      <c r="R74" s="39">
        <f t="shared" ca="1" si="5"/>
        <v>-6.6031654339759882E-4</v>
      </c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</row>
    <row r="75" spans="1:35">
      <c r="A75" s="70">
        <v>25570</v>
      </c>
      <c r="B75" s="70">
        <v>-0.18949235404579667</v>
      </c>
      <c r="C75" s="70">
        <v>0.01</v>
      </c>
      <c r="D75" s="71">
        <f t="shared" si="6"/>
        <v>2.5569999999999999</v>
      </c>
      <c r="E75" s="71">
        <f t="shared" si="6"/>
        <v>-0.18949235404579667</v>
      </c>
      <c r="F75" s="64">
        <f t="shared" si="7"/>
        <v>2.5569999999999999E-2</v>
      </c>
      <c r="G75" s="64">
        <f t="shared" si="7"/>
        <v>-1.8949235404579668E-3</v>
      </c>
      <c r="H75" s="64">
        <f t="shared" si="8"/>
        <v>6.5382490000000001E-2</v>
      </c>
      <c r="I75" s="64">
        <f t="shared" si="9"/>
        <v>0.16718302693000001</v>
      </c>
      <c r="J75" s="64">
        <f t="shared" si="10"/>
        <v>0.42748699986000999</v>
      </c>
      <c r="K75" s="64">
        <f t="shared" si="11"/>
        <v>-4.845319492951021E-3</v>
      </c>
      <c r="L75" s="64">
        <f t="shared" si="12"/>
        <v>-1.238948194347576E-2</v>
      </c>
      <c r="M75" s="64">
        <f t="shared" ca="1" si="4"/>
        <v>-0.18392568223468345</v>
      </c>
      <c r="N75" s="64">
        <f t="shared" ca="1" si="13"/>
        <v>3.0987835052642623E-7</v>
      </c>
      <c r="O75" s="73">
        <f t="shared" ca="1" si="14"/>
        <v>0.1871044535584615</v>
      </c>
      <c r="P75" s="64">
        <f t="shared" ca="1" si="15"/>
        <v>0.58543025540150728</v>
      </c>
      <c r="Q75" s="64">
        <f t="shared" ca="1" si="16"/>
        <v>3.3881479549106669E-2</v>
      </c>
      <c r="R75" s="39">
        <f t="shared" ca="1" si="5"/>
        <v>-5.5666718111132274E-3</v>
      </c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</row>
    <row r="76" spans="1:35">
      <c r="A76" s="70">
        <v>25570</v>
      </c>
      <c r="B76" s="70">
        <v>-0.18749235404538922</v>
      </c>
      <c r="C76" s="70">
        <v>0.01</v>
      </c>
      <c r="D76" s="71">
        <f t="shared" si="6"/>
        <v>2.5569999999999999</v>
      </c>
      <c r="E76" s="71">
        <f t="shared" si="6"/>
        <v>-0.18749235404538922</v>
      </c>
      <c r="F76" s="64">
        <f t="shared" si="7"/>
        <v>2.5569999999999999E-2</v>
      </c>
      <c r="G76" s="64">
        <f t="shared" si="7"/>
        <v>-1.8749235404538923E-3</v>
      </c>
      <c r="H76" s="64">
        <f t="shared" si="8"/>
        <v>6.5382490000000001E-2</v>
      </c>
      <c r="I76" s="64">
        <f t="shared" si="9"/>
        <v>0.16718302693000001</v>
      </c>
      <c r="J76" s="64">
        <f t="shared" si="10"/>
        <v>0.42748699986000999</v>
      </c>
      <c r="K76" s="64">
        <f t="shared" si="11"/>
        <v>-4.7941794929406024E-3</v>
      </c>
      <c r="L76" s="64">
        <f t="shared" si="12"/>
        <v>-1.225871696344912E-2</v>
      </c>
      <c r="M76" s="64">
        <f t="shared" ca="1" si="4"/>
        <v>-0.18392568223468345</v>
      </c>
      <c r="N76" s="64">
        <f t="shared" ca="1" si="13"/>
        <v>1.2721147805283204E-7</v>
      </c>
      <c r="O76" s="73">
        <f t="shared" ca="1" si="14"/>
        <v>0.1871044535584615</v>
      </c>
      <c r="P76" s="64">
        <f t="shared" ca="1" si="15"/>
        <v>0.58543025540150728</v>
      </c>
      <c r="Q76" s="64">
        <f t="shared" ca="1" si="16"/>
        <v>3.3881479549106669E-2</v>
      </c>
      <c r="R76" s="39">
        <f t="shared" ca="1" si="5"/>
        <v>-3.5666718107057738E-3</v>
      </c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</row>
    <row r="77" spans="1:35">
      <c r="A77" s="70">
        <v>25570</v>
      </c>
      <c r="B77" s="70">
        <v>-0.18449235404841602</v>
      </c>
      <c r="C77" s="70">
        <v>0.01</v>
      </c>
      <c r="D77" s="71">
        <f t="shared" si="6"/>
        <v>2.5569999999999999</v>
      </c>
      <c r="E77" s="71">
        <f t="shared" si="6"/>
        <v>-0.18449235404841602</v>
      </c>
      <c r="F77" s="64">
        <f t="shared" si="7"/>
        <v>2.5569999999999999E-2</v>
      </c>
      <c r="G77" s="64">
        <f t="shared" si="7"/>
        <v>-1.8449235404841603E-3</v>
      </c>
      <c r="H77" s="64">
        <f t="shared" si="8"/>
        <v>6.5382490000000001E-2</v>
      </c>
      <c r="I77" s="64">
        <f t="shared" si="9"/>
        <v>0.16718302693000001</v>
      </c>
      <c r="J77" s="64">
        <f t="shared" si="10"/>
        <v>0.42748699986000999</v>
      </c>
      <c r="K77" s="64">
        <f t="shared" si="11"/>
        <v>-4.7174694930179981E-3</v>
      </c>
      <c r="L77" s="64">
        <f t="shared" si="12"/>
        <v>-1.2062569493647021E-2</v>
      </c>
      <c r="M77" s="64">
        <f t="shared" ca="1" si="4"/>
        <v>-0.18392568223468345</v>
      </c>
      <c r="N77" s="64">
        <f t="shared" ca="1" si="13"/>
        <v>3.211169444789629E-9</v>
      </c>
      <c r="O77" s="73">
        <f t="shared" ca="1" si="14"/>
        <v>0.1871044535584615</v>
      </c>
      <c r="P77" s="64">
        <f t="shared" ca="1" si="15"/>
        <v>0.58543025540150728</v>
      </c>
      <c r="Q77" s="64">
        <f t="shared" ca="1" si="16"/>
        <v>3.3881479549106669E-2</v>
      </c>
      <c r="R77" s="39">
        <f t="shared" ca="1" si="5"/>
        <v>-5.6667181373257214E-4</v>
      </c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</row>
    <row r="78" spans="1:35">
      <c r="A78" s="70">
        <v>25570</v>
      </c>
      <c r="B78" s="70">
        <v>-0.18249235404800856</v>
      </c>
      <c r="C78" s="70">
        <v>0.01</v>
      </c>
      <c r="D78" s="71">
        <f t="shared" si="6"/>
        <v>2.5569999999999999</v>
      </c>
      <c r="E78" s="71">
        <f t="shared" si="6"/>
        <v>-0.18249235404800856</v>
      </c>
      <c r="F78" s="64">
        <f t="shared" si="7"/>
        <v>2.5569999999999999E-2</v>
      </c>
      <c r="G78" s="64">
        <f t="shared" si="7"/>
        <v>-1.8249235404800856E-3</v>
      </c>
      <c r="H78" s="64">
        <f t="shared" si="8"/>
        <v>6.5382490000000001E-2</v>
      </c>
      <c r="I78" s="64">
        <f t="shared" si="9"/>
        <v>0.16718302693000001</v>
      </c>
      <c r="J78" s="64">
        <f t="shared" si="10"/>
        <v>0.42748699986000999</v>
      </c>
      <c r="K78" s="64">
        <f t="shared" si="11"/>
        <v>-4.6663294930075786E-3</v>
      </c>
      <c r="L78" s="64">
        <f t="shared" si="12"/>
        <v>-1.1931804513620378E-2</v>
      </c>
      <c r="M78" s="64">
        <f t="shared" ca="1" si="4"/>
        <v>-0.18392568223468345</v>
      </c>
      <c r="N78" s="64">
        <f t="shared" ca="1" si="13"/>
        <v>2.0544296907167039E-8</v>
      </c>
      <c r="O78" s="73">
        <f t="shared" ca="1" si="14"/>
        <v>0.1871044535584615</v>
      </c>
      <c r="P78" s="64">
        <f t="shared" ca="1" si="15"/>
        <v>0.58543025540150728</v>
      </c>
      <c r="Q78" s="64">
        <f t="shared" ca="1" si="16"/>
        <v>3.3881479549106669E-2</v>
      </c>
      <c r="R78" s="39">
        <f t="shared" ca="1" si="5"/>
        <v>1.4333281866748815E-3</v>
      </c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</row>
    <row r="79" spans="1:35">
      <c r="A79" s="70">
        <v>25570</v>
      </c>
      <c r="B79" s="70">
        <v>-0.18249235404800856</v>
      </c>
      <c r="C79" s="70">
        <v>0.01</v>
      </c>
      <c r="D79" s="71">
        <f t="shared" si="6"/>
        <v>2.5569999999999999</v>
      </c>
      <c r="E79" s="71">
        <f t="shared" si="6"/>
        <v>-0.18249235404800856</v>
      </c>
      <c r="F79" s="64">
        <f t="shared" si="7"/>
        <v>2.5569999999999999E-2</v>
      </c>
      <c r="G79" s="64">
        <f t="shared" si="7"/>
        <v>-1.8249235404800856E-3</v>
      </c>
      <c r="H79" s="64">
        <f t="shared" si="8"/>
        <v>6.5382490000000001E-2</v>
      </c>
      <c r="I79" s="64">
        <f t="shared" si="9"/>
        <v>0.16718302693000001</v>
      </c>
      <c r="J79" s="64">
        <f t="shared" si="10"/>
        <v>0.42748699986000999</v>
      </c>
      <c r="K79" s="64">
        <f t="shared" si="11"/>
        <v>-4.6663294930075786E-3</v>
      </c>
      <c r="L79" s="64">
        <f t="shared" si="12"/>
        <v>-1.1931804513620378E-2</v>
      </c>
      <c r="M79" s="64">
        <f t="shared" ca="1" si="4"/>
        <v>-0.18392568223468345</v>
      </c>
      <c r="N79" s="64">
        <f t="shared" ca="1" si="13"/>
        <v>2.0544296907167039E-8</v>
      </c>
      <c r="O79" s="73">
        <f t="shared" ca="1" si="14"/>
        <v>0.1871044535584615</v>
      </c>
      <c r="P79" s="64">
        <f t="shared" ca="1" si="15"/>
        <v>0.58543025540150728</v>
      </c>
      <c r="Q79" s="64">
        <f t="shared" ca="1" si="16"/>
        <v>3.3881479549106669E-2</v>
      </c>
      <c r="R79" s="39">
        <f t="shared" ca="1" si="5"/>
        <v>1.4333281866748815E-3</v>
      </c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</row>
    <row r="80" spans="1:35">
      <c r="A80" s="70">
        <v>25966</v>
      </c>
      <c r="B80" s="70">
        <v>-0.18019344799540704</v>
      </c>
      <c r="C80" s="70">
        <v>0.01</v>
      </c>
      <c r="D80" s="71">
        <f t="shared" ref="D80:E93" si="17">A80/A$18</f>
        <v>2.5966</v>
      </c>
      <c r="E80" s="71">
        <f t="shared" si="17"/>
        <v>-0.18019344799540704</v>
      </c>
      <c r="F80" s="64">
        <f t="shared" ref="F80:G93" si="18">$C80*D80</f>
        <v>2.5965999999999999E-2</v>
      </c>
      <c r="G80" s="64">
        <f t="shared" si="18"/>
        <v>-1.8019344799540705E-3</v>
      </c>
      <c r="H80" s="64">
        <f t="shared" si="8"/>
        <v>6.7423315600000006E-2</v>
      </c>
      <c r="I80" s="64">
        <f t="shared" si="9"/>
        <v>0.17507138128696001</v>
      </c>
      <c r="J80" s="64">
        <f t="shared" si="10"/>
        <v>0.45459034864972037</v>
      </c>
      <c r="K80" s="64">
        <f t="shared" si="11"/>
        <v>-4.6789030706487393E-3</v>
      </c>
      <c r="L80" s="64">
        <f t="shared" si="12"/>
        <v>-1.2149239713246517E-2</v>
      </c>
      <c r="M80" s="64">
        <f t="shared" ref="M80:M93" ca="1" si="19">+E$4+E$5*D80+E$6*D80^2</f>
        <v>-0.18458618675329838</v>
      </c>
      <c r="N80" s="64">
        <f t="shared" ca="1" si="13"/>
        <v>1.9296153795080755E-7</v>
      </c>
      <c r="O80" s="73">
        <f t="shared" ca="1" si="14"/>
        <v>0.22580305213538779</v>
      </c>
      <c r="P80" s="64">
        <f t="shared" ca="1" si="15"/>
        <v>0.46135260931958022</v>
      </c>
      <c r="Q80" s="64">
        <f t="shared" ca="1" si="16"/>
        <v>2.1043646172956742E-2</v>
      </c>
      <c r="R80" s="39">
        <f t="shared" ref="R80:R93" ca="1" si="20">+E80-M80</f>
        <v>4.3927387578913402E-3</v>
      </c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</row>
    <row r="81" spans="1:35">
      <c r="A81" s="70">
        <v>26349</v>
      </c>
      <c r="B81" s="70">
        <v>-0.18298263734322973</v>
      </c>
      <c r="C81" s="70">
        <v>0.01</v>
      </c>
      <c r="D81" s="71">
        <f t="shared" si="17"/>
        <v>2.6349</v>
      </c>
      <c r="E81" s="71">
        <f t="shared" si="17"/>
        <v>-0.18298263734322973</v>
      </c>
      <c r="F81" s="64">
        <f t="shared" si="18"/>
        <v>2.6349000000000001E-2</v>
      </c>
      <c r="G81" s="64">
        <f t="shared" si="18"/>
        <v>-1.8298263734322973E-3</v>
      </c>
      <c r="H81" s="64">
        <f t="shared" ref="H81:H93" si="21">C81*D81*D81</f>
        <v>6.9426980100000008E-2</v>
      </c>
      <c r="I81" s="64">
        <f t="shared" ref="I81:I93" si="22">C81*D81*D81*D81</f>
        <v>0.18293314986549003</v>
      </c>
      <c r="J81" s="64">
        <f t="shared" ref="J81:J93" si="23">C81*D81*D81*D81*D81</f>
        <v>0.48201055658057967</v>
      </c>
      <c r="K81" s="64">
        <f t="shared" ref="K81:K93" si="24">C81*E81*D81</f>
        <v>-4.8214095113567603E-3</v>
      </c>
      <c r="L81" s="64">
        <f t="shared" ref="L81:L93" si="25">C81*E81*D81*D81</f>
        <v>-1.2703931921473928E-2</v>
      </c>
      <c r="M81" s="64">
        <f t="shared" ca="1" si="19"/>
        <v>-0.18516101614753988</v>
      </c>
      <c r="N81" s="64">
        <f t="shared" ref="N81:N93" ca="1" si="26">C81*(M81-E81)^2</f>
        <v>4.7453342150677399E-8</v>
      </c>
      <c r="O81" s="73">
        <f t="shared" ref="O81:O93" ca="1" si="27">(C81*O$1-O$2*F81+O$3*H81)^2</f>
        <v>0.25037836098522964</v>
      </c>
      <c r="P81" s="64">
        <f t="shared" ref="P81:P93" ca="1" si="28">(-C81*O$2+O$4*F81-O$5*H81)^2</f>
        <v>0.33683318200383489</v>
      </c>
      <c r="Q81" s="64">
        <f t="shared" ref="Q81:Q93" ca="1" si="29">+(C81*O$3-F81*O$5+H81*O$6)^2</f>
        <v>1.0755616647087404E-2</v>
      </c>
      <c r="R81" s="39">
        <f t="shared" ca="1" si="20"/>
        <v>2.1783788043101548E-3</v>
      </c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</row>
    <row r="82" spans="1:35">
      <c r="A82" s="70">
        <v>26783</v>
      </c>
      <c r="B82" s="70">
        <v>-0.1846954524226021</v>
      </c>
      <c r="C82" s="70">
        <v>1</v>
      </c>
      <c r="D82" s="71">
        <f t="shared" si="17"/>
        <v>2.6783000000000001</v>
      </c>
      <c r="E82" s="71">
        <f t="shared" si="17"/>
        <v>-0.1846954524226021</v>
      </c>
      <c r="F82" s="64">
        <f t="shared" si="18"/>
        <v>2.6783000000000001</v>
      </c>
      <c r="G82" s="64">
        <f t="shared" si="18"/>
        <v>-0.1846954524226021</v>
      </c>
      <c r="H82" s="64">
        <f t="shared" si="21"/>
        <v>7.1732908900000005</v>
      </c>
      <c r="I82" s="64">
        <f t="shared" si="22"/>
        <v>19.212224990687002</v>
      </c>
      <c r="J82" s="64">
        <f t="shared" si="23"/>
        <v>51.456102192556997</v>
      </c>
      <c r="K82" s="64">
        <f t="shared" si="24"/>
        <v>-0.49466983022345523</v>
      </c>
      <c r="L82" s="64">
        <f t="shared" si="25"/>
        <v>-1.3248742062874803</v>
      </c>
      <c r="M82" s="64">
        <f t="shared" ca="1" si="19"/>
        <v>-0.18573633917450341</v>
      </c>
      <c r="N82" s="64">
        <f t="shared" ca="1" si="26"/>
        <v>1.0834452302836589E-6</v>
      </c>
      <c r="O82" s="73">
        <f t="shared" ca="1" si="27"/>
        <v>2599.5659330604899</v>
      </c>
      <c r="P82" s="64">
        <f t="shared" ca="1" si="28"/>
        <v>2021.493243103138</v>
      </c>
      <c r="Q82" s="64">
        <f t="shared" ca="1" si="29"/>
        <v>27.597013603100415</v>
      </c>
      <c r="R82" s="39">
        <f t="shared" ca="1" si="20"/>
        <v>1.0408867519013099E-3</v>
      </c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</row>
    <row r="83" spans="1:35">
      <c r="A83" s="70">
        <v>27177</v>
      </c>
      <c r="B83" s="70">
        <v>-0.18514856104593491</v>
      </c>
      <c r="C83" s="70">
        <v>1</v>
      </c>
      <c r="D83" s="71">
        <f t="shared" si="17"/>
        <v>2.7176999999999998</v>
      </c>
      <c r="E83" s="71">
        <f t="shared" si="17"/>
        <v>-0.18514856104593491</v>
      </c>
      <c r="F83" s="64">
        <f t="shared" si="18"/>
        <v>2.7176999999999998</v>
      </c>
      <c r="G83" s="64">
        <f t="shared" si="18"/>
        <v>-0.18514856104593491</v>
      </c>
      <c r="H83" s="64">
        <f t="shared" si="21"/>
        <v>7.3858932899999985</v>
      </c>
      <c r="I83" s="64">
        <f t="shared" si="22"/>
        <v>20.072642194232994</v>
      </c>
      <c r="J83" s="64">
        <f t="shared" si="23"/>
        <v>54.551419691267007</v>
      </c>
      <c r="K83" s="64">
        <f t="shared" si="24"/>
        <v>-0.50317824435453729</v>
      </c>
      <c r="L83" s="64">
        <f t="shared" si="25"/>
        <v>-1.3674875146823258</v>
      </c>
      <c r="M83" s="64">
        <f t="shared" ca="1" si="19"/>
        <v>-0.18618866648575647</v>
      </c>
      <c r="N83" s="64">
        <f t="shared" ca="1" si="26"/>
        <v>1.0818193259463877E-6</v>
      </c>
      <c r="O83" s="73">
        <f t="shared" ca="1" si="27"/>
        <v>2509.2755196638186</v>
      </c>
      <c r="P83" s="64">
        <f t="shared" ca="1" si="28"/>
        <v>983.78813001416859</v>
      </c>
      <c r="Q83" s="64">
        <f t="shared" ca="1" si="29"/>
        <v>4.4244676104605543E-2</v>
      </c>
      <c r="R83" s="39">
        <f t="shared" ca="1" si="20"/>
        <v>1.0401054398215537E-3</v>
      </c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</row>
    <row r="84" spans="1:35">
      <c r="A84" s="70">
        <v>27177</v>
      </c>
      <c r="B84" s="70">
        <v>-0.18514856083493214</v>
      </c>
      <c r="C84" s="70">
        <v>1</v>
      </c>
      <c r="D84" s="71">
        <f t="shared" si="17"/>
        <v>2.7176999999999998</v>
      </c>
      <c r="E84" s="71">
        <f t="shared" si="17"/>
        <v>-0.18514856083493214</v>
      </c>
      <c r="F84" s="64">
        <f t="shared" si="18"/>
        <v>2.7176999999999998</v>
      </c>
      <c r="G84" s="64">
        <f t="shared" si="18"/>
        <v>-0.18514856083493214</v>
      </c>
      <c r="H84" s="64">
        <f t="shared" si="21"/>
        <v>7.3858932899999985</v>
      </c>
      <c r="I84" s="64">
        <f t="shared" si="22"/>
        <v>20.072642194232994</v>
      </c>
      <c r="J84" s="64">
        <f t="shared" si="23"/>
        <v>54.551419691267007</v>
      </c>
      <c r="K84" s="64">
        <f t="shared" si="24"/>
        <v>-0.50317824378109499</v>
      </c>
      <c r="L84" s="64">
        <f t="shared" si="25"/>
        <v>-1.3674875131238817</v>
      </c>
      <c r="M84" s="64">
        <f t="shared" ca="1" si="19"/>
        <v>-0.18618866648575647</v>
      </c>
      <c r="N84" s="64">
        <f t="shared" ca="1" si="26"/>
        <v>1.0818197648766917E-6</v>
      </c>
      <c r="O84" s="73">
        <f t="shared" ca="1" si="27"/>
        <v>2509.2755196638186</v>
      </c>
      <c r="P84" s="64">
        <f t="shared" ca="1" si="28"/>
        <v>983.78813001416859</v>
      </c>
      <c r="Q84" s="64">
        <f t="shared" ca="1" si="29"/>
        <v>4.4244676104605543E-2</v>
      </c>
      <c r="R84" s="39">
        <f t="shared" ca="1" si="20"/>
        <v>1.0401056508243245E-3</v>
      </c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</row>
    <row r="85" spans="1:35">
      <c r="A85" s="70">
        <v>27177</v>
      </c>
      <c r="B85" s="70">
        <v>-0.18514856083493214</v>
      </c>
      <c r="C85" s="70">
        <v>1</v>
      </c>
      <c r="D85" s="71">
        <f t="shared" si="17"/>
        <v>2.7176999999999998</v>
      </c>
      <c r="E85" s="71">
        <f t="shared" si="17"/>
        <v>-0.18514856083493214</v>
      </c>
      <c r="F85" s="64">
        <f t="shared" si="18"/>
        <v>2.7176999999999998</v>
      </c>
      <c r="G85" s="64">
        <f t="shared" si="18"/>
        <v>-0.18514856083493214</v>
      </c>
      <c r="H85" s="64">
        <f t="shared" si="21"/>
        <v>7.3858932899999985</v>
      </c>
      <c r="I85" s="64">
        <f t="shared" si="22"/>
        <v>20.072642194232994</v>
      </c>
      <c r="J85" s="64">
        <f t="shared" si="23"/>
        <v>54.551419691267007</v>
      </c>
      <c r="K85" s="64">
        <f t="shared" si="24"/>
        <v>-0.50317824378109499</v>
      </c>
      <c r="L85" s="64">
        <f t="shared" si="25"/>
        <v>-1.3674875131238817</v>
      </c>
      <c r="M85" s="64">
        <f t="shared" ca="1" si="19"/>
        <v>-0.18618866648575647</v>
      </c>
      <c r="N85" s="64">
        <f t="shared" ca="1" si="26"/>
        <v>1.0818197648766917E-6</v>
      </c>
      <c r="O85" s="73">
        <f t="shared" ca="1" si="27"/>
        <v>2509.2755196638186</v>
      </c>
      <c r="P85" s="64">
        <f t="shared" ca="1" si="28"/>
        <v>983.78813001416859</v>
      </c>
      <c r="Q85" s="64">
        <f t="shared" ca="1" si="29"/>
        <v>4.4244676104605543E-2</v>
      </c>
      <c r="R85" s="39">
        <f t="shared" ca="1" si="20"/>
        <v>1.0401056508243245E-3</v>
      </c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</row>
    <row r="86" spans="1:35">
      <c r="A86" s="70">
        <v>28221</v>
      </c>
      <c r="B86" s="70">
        <v>-0.18439689963270212</v>
      </c>
      <c r="C86" s="70">
        <v>1</v>
      </c>
      <c r="D86" s="71">
        <f t="shared" si="17"/>
        <v>2.8220999999999998</v>
      </c>
      <c r="E86" s="71">
        <f t="shared" si="17"/>
        <v>-0.18439689963270212</v>
      </c>
      <c r="F86" s="64">
        <f t="shared" si="18"/>
        <v>2.8220999999999998</v>
      </c>
      <c r="G86" s="64">
        <f t="shared" si="18"/>
        <v>-0.18439689963270212</v>
      </c>
      <c r="H86" s="64">
        <f t="shared" si="21"/>
        <v>7.9642484099999988</v>
      </c>
      <c r="I86" s="64">
        <f t="shared" si="22"/>
        <v>22.475905437860995</v>
      </c>
      <c r="J86" s="64">
        <f t="shared" si="23"/>
        <v>63.429252736187507</v>
      </c>
      <c r="K86" s="64">
        <f t="shared" si="24"/>
        <v>-0.52038649045344865</v>
      </c>
      <c r="L86" s="64">
        <f t="shared" si="25"/>
        <v>-1.4685827147086774</v>
      </c>
      <c r="M86" s="64">
        <f t="shared" ca="1" si="19"/>
        <v>-0.1870652247997063</v>
      </c>
      <c r="N86" s="64">
        <f t="shared" ca="1" si="26"/>
        <v>7.1199591968679244E-6</v>
      </c>
      <c r="O86" s="73">
        <f t="shared" ca="1" si="27"/>
        <v>1572.4453864149575</v>
      </c>
      <c r="P86" s="64">
        <f t="shared" ca="1" si="28"/>
        <v>158.64531996327474</v>
      </c>
      <c r="Q86" s="64">
        <f t="shared" ca="1" si="29"/>
        <v>224.36967130462025</v>
      </c>
      <c r="R86" s="39">
        <f t="shared" ca="1" si="20"/>
        <v>2.6683251670041874E-3</v>
      </c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</row>
    <row r="87" spans="1:35">
      <c r="A87" s="70">
        <v>28373.5</v>
      </c>
      <c r="B87" s="70">
        <v>-0.18375578050472541</v>
      </c>
      <c r="C87" s="70">
        <v>1</v>
      </c>
      <c r="D87" s="71">
        <f t="shared" si="17"/>
        <v>2.8373499999999998</v>
      </c>
      <c r="E87" s="71">
        <f t="shared" si="17"/>
        <v>-0.18375578050472541</v>
      </c>
      <c r="F87" s="64">
        <f t="shared" si="18"/>
        <v>2.8373499999999998</v>
      </c>
      <c r="G87" s="64">
        <f t="shared" si="18"/>
        <v>-0.18375578050472541</v>
      </c>
      <c r="H87" s="64">
        <f t="shared" si="21"/>
        <v>8.0505550224999993</v>
      </c>
      <c r="I87" s="64">
        <f t="shared" si="22"/>
        <v>22.842242293090372</v>
      </c>
      <c r="J87" s="64">
        <f t="shared" si="23"/>
        <v>64.81143617029997</v>
      </c>
      <c r="K87" s="64">
        <f t="shared" si="24"/>
        <v>-0.5213794638150826</v>
      </c>
      <c r="L87" s="64">
        <f t="shared" si="25"/>
        <v>-1.4793360216557245</v>
      </c>
      <c r="M87" s="64">
        <f t="shared" ca="1" si="19"/>
        <v>-0.18715413058817371</v>
      </c>
      <c r="N87" s="64">
        <f t="shared" ca="1" si="26"/>
        <v>1.1548783289673056E-5</v>
      </c>
      <c r="O87" s="73">
        <f t="shared" ca="1" si="27"/>
        <v>1379.9915689414497</v>
      </c>
      <c r="P87" s="64">
        <f t="shared" ca="1" si="28"/>
        <v>399.25913237048775</v>
      </c>
      <c r="Q87" s="64">
        <f t="shared" ca="1" si="29"/>
        <v>303.44776491010185</v>
      </c>
      <c r="R87" s="39">
        <f t="shared" ca="1" si="20"/>
        <v>3.3983500834482983E-3</v>
      </c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</row>
    <row r="88" spans="1:35">
      <c r="A88" s="70">
        <v>28684</v>
      </c>
      <c r="B88" s="70">
        <v>-0.19300550189655041</v>
      </c>
      <c r="C88" s="70">
        <v>1</v>
      </c>
      <c r="D88" s="71">
        <f t="shared" si="17"/>
        <v>2.8683999999999998</v>
      </c>
      <c r="E88" s="71">
        <f t="shared" si="17"/>
        <v>-0.19300550189655041</v>
      </c>
      <c r="F88" s="64">
        <f t="shared" si="18"/>
        <v>2.8683999999999998</v>
      </c>
      <c r="G88" s="64">
        <f t="shared" si="18"/>
        <v>-0.19300550189655041</v>
      </c>
      <c r="H88" s="64">
        <f t="shared" si="21"/>
        <v>8.2277185599999996</v>
      </c>
      <c r="I88" s="64">
        <f t="shared" si="22"/>
        <v>23.600387917503998</v>
      </c>
      <c r="J88" s="64">
        <f t="shared" si="23"/>
        <v>67.695352702568456</v>
      </c>
      <c r="K88" s="64">
        <f t="shared" si="24"/>
        <v>-0.55361698164006512</v>
      </c>
      <c r="L88" s="64">
        <f t="shared" si="25"/>
        <v>-1.5879949501363626</v>
      </c>
      <c r="M88" s="64">
        <f t="shared" ca="1" si="19"/>
        <v>-0.187304314499118</v>
      </c>
      <c r="N88" s="64">
        <f t="shared" ca="1" si="26"/>
        <v>3.2503537740642213E-5</v>
      </c>
      <c r="O88" s="73">
        <f t="shared" ca="1" si="27"/>
        <v>978.01650044519045</v>
      </c>
      <c r="P88" s="64">
        <f t="shared" ca="1" si="28"/>
        <v>1280.1964796697291</v>
      </c>
      <c r="Q88" s="64">
        <f t="shared" ca="1" si="29"/>
        <v>509.14628665296459</v>
      </c>
      <c r="R88" s="39">
        <f t="shared" ca="1" si="20"/>
        <v>-5.7011873974324168E-3</v>
      </c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</row>
    <row r="89" spans="1:35">
      <c r="A89" s="70">
        <v>28999</v>
      </c>
      <c r="B89" s="70">
        <v>-0.18516319026821293</v>
      </c>
      <c r="C89" s="70">
        <v>1</v>
      </c>
      <c r="D89" s="71">
        <f t="shared" si="17"/>
        <v>2.8999000000000001</v>
      </c>
      <c r="E89" s="71">
        <f t="shared" si="17"/>
        <v>-0.18516319026821293</v>
      </c>
      <c r="F89" s="64">
        <f t="shared" si="18"/>
        <v>2.8999000000000001</v>
      </c>
      <c r="G89" s="64">
        <f t="shared" si="18"/>
        <v>-0.18516319026821293</v>
      </c>
      <c r="H89" s="64">
        <f t="shared" si="21"/>
        <v>8.4094200100000016</v>
      </c>
      <c r="I89" s="64">
        <f t="shared" si="22"/>
        <v>24.386477086999005</v>
      </c>
      <c r="J89" s="64">
        <f t="shared" si="23"/>
        <v>70.71834490458842</v>
      </c>
      <c r="K89" s="64">
        <f t="shared" si="24"/>
        <v>-0.53695473545879069</v>
      </c>
      <c r="L89" s="64">
        <f t="shared" si="25"/>
        <v>-1.5571150373569471</v>
      </c>
      <c r="M89" s="64">
        <f t="shared" ca="1" si="19"/>
        <v>-0.1874144152690975</v>
      </c>
      <c r="N89" s="64">
        <f t="shared" ca="1" si="26"/>
        <v>5.0680140046077131E-6</v>
      </c>
      <c r="O89" s="73">
        <f t="shared" ca="1" si="27"/>
        <v>588.24553260051027</v>
      </c>
      <c r="P89" s="64">
        <f t="shared" ca="1" si="28"/>
        <v>2792.9846151873885</v>
      </c>
      <c r="Q89" s="64">
        <f t="shared" ca="1" si="29"/>
        <v>785.29428498468769</v>
      </c>
      <c r="R89" s="39">
        <f t="shared" ca="1" si="20"/>
        <v>2.2512250008845658E-3</v>
      </c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</row>
    <row r="90" spans="1:35">
      <c r="A90" s="70">
        <v>31423</v>
      </c>
      <c r="B90" s="70">
        <v>-0.18612140179175185</v>
      </c>
      <c r="C90" s="70">
        <v>1</v>
      </c>
      <c r="D90" s="71">
        <f t="shared" si="17"/>
        <v>3.1423000000000001</v>
      </c>
      <c r="E90" s="71">
        <f t="shared" si="17"/>
        <v>-0.18612140179175185</v>
      </c>
      <c r="F90" s="64">
        <f t="shared" si="18"/>
        <v>3.1423000000000001</v>
      </c>
      <c r="G90" s="64">
        <f t="shared" si="18"/>
        <v>-0.18612140179175185</v>
      </c>
      <c r="H90" s="64">
        <f t="shared" si="21"/>
        <v>9.8740492900000003</v>
      </c>
      <c r="I90" s="64">
        <f t="shared" si="22"/>
        <v>31.027225083967004</v>
      </c>
      <c r="J90" s="64">
        <f t="shared" si="23"/>
        <v>97.49684938134952</v>
      </c>
      <c r="K90" s="64">
        <f t="shared" si="24"/>
        <v>-0.58484928085022181</v>
      </c>
      <c r="L90" s="64">
        <f t="shared" si="25"/>
        <v>-1.8377718952156521</v>
      </c>
      <c r="M90" s="64">
        <f t="shared" ca="1" si="19"/>
        <v>-0.18683765576188402</v>
      </c>
      <c r="N90" s="64">
        <f t="shared" ca="1" si="26"/>
        <v>5.1301974973009419E-7</v>
      </c>
      <c r="O90" s="73">
        <f t="shared" ca="1" si="27"/>
        <v>4284.9486075681407</v>
      </c>
      <c r="P90" s="64">
        <f t="shared" ca="1" si="28"/>
        <v>48089.836967001342</v>
      </c>
      <c r="Q90" s="64">
        <f t="shared" ca="1" si="29"/>
        <v>6101.0324169411278</v>
      </c>
      <c r="R90" s="39">
        <f t="shared" ca="1" si="20"/>
        <v>7.1625397013216907E-4</v>
      </c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</row>
    <row r="91" spans="1:35">
      <c r="A91" s="70">
        <v>31430.5</v>
      </c>
      <c r="B91" s="70">
        <v>-0.18520134665595833</v>
      </c>
      <c r="C91" s="70">
        <v>1</v>
      </c>
      <c r="D91" s="71">
        <f t="shared" si="17"/>
        <v>3.1430500000000001</v>
      </c>
      <c r="E91" s="71">
        <f t="shared" si="17"/>
        <v>-0.18520134665595833</v>
      </c>
      <c r="F91" s="64">
        <f t="shared" si="18"/>
        <v>3.1430500000000001</v>
      </c>
      <c r="G91" s="64">
        <f t="shared" si="18"/>
        <v>-0.18520134665595833</v>
      </c>
      <c r="H91" s="64">
        <f t="shared" si="21"/>
        <v>9.8787633025000012</v>
      </c>
      <c r="I91" s="64">
        <f t="shared" si="22"/>
        <v>31.04944699792263</v>
      </c>
      <c r="J91" s="64">
        <f t="shared" si="23"/>
        <v>97.589964386820725</v>
      </c>
      <c r="K91" s="64">
        <f t="shared" si="24"/>
        <v>-0.58209709260700981</v>
      </c>
      <c r="L91" s="64">
        <f t="shared" si="25"/>
        <v>-1.8295602669184623</v>
      </c>
      <c r="M91" s="64">
        <f t="shared" ca="1" si="19"/>
        <v>-0.18683195990533291</v>
      </c>
      <c r="N91" s="64">
        <f t="shared" ca="1" si="26"/>
        <v>2.6588995690359245E-6</v>
      </c>
      <c r="O91" s="73">
        <f t="shared" ca="1" si="27"/>
        <v>4334.2663403725355</v>
      </c>
      <c r="P91" s="64">
        <f t="shared" ca="1" si="28"/>
        <v>48358.359213512267</v>
      </c>
      <c r="Q91" s="64">
        <f t="shared" ca="1" si="29"/>
        <v>6128.739359144367</v>
      </c>
      <c r="R91" s="39">
        <f t="shared" ca="1" si="20"/>
        <v>1.6306132493745795E-3</v>
      </c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</row>
    <row r="92" spans="1:35">
      <c r="A92" s="70">
        <v>31436</v>
      </c>
      <c r="B92" s="70">
        <v>-0.18773330628755502</v>
      </c>
      <c r="C92" s="70">
        <v>1</v>
      </c>
      <c r="D92" s="71">
        <f t="shared" si="17"/>
        <v>3.1436000000000002</v>
      </c>
      <c r="E92" s="71">
        <f t="shared" si="17"/>
        <v>-0.18773330628755502</v>
      </c>
      <c r="F92" s="64">
        <f t="shared" si="18"/>
        <v>3.1436000000000002</v>
      </c>
      <c r="G92" s="64">
        <f t="shared" si="18"/>
        <v>-0.18773330628755502</v>
      </c>
      <c r="H92" s="64">
        <f t="shared" si="21"/>
        <v>9.8822209600000015</v>
      </c>
      <c r="I92" s="64">
        <f t="shared" si="22"/>
        <v>31.065749809856005</v>
      </c>
      <c r="J92" s="64">
        <f t="shared" si="23"/>
        <v>97.658291102263348</v>
      </c>
      <c r="K92" s="64">
        <f t="shared" si="24"/>
        <v>-0.59015842164555798</v>
      </c>
      <c r="L92" s="64">
        <f t="shared" si="25"/>
        <v>-1.8552220142849762</v>
      </c>
      <c r="M92" s="64">
        <f t="shared" ca="1" si="19"/>
        <v>-0.18682776760847361</v>
      </c>
      <c r="N92" s="64">
        <f t="shared" ca="1" si="26"/>
        <v>8.2000029931251123E-7</v>
      </c>
      <c r="O92" s="73">
        <f t="shared" ca="1" si="27"/>
        <v>4370.6628544084715</v>
      </c>
      <c r="P92" s="64">
        <f t="shared" ca="1" si="28"/>
        <v>48555.917235450805</v>
      </c>
      <c r="Q92" s="64">
        <f t="shared" ca="1" si="29"/>
        <v>6149.1113229386092</v>
      </c>
      <c r="R92" s="39">
        <f t="shared" ca="1" si="20"/>
        <v>-9.055386790814135E-4</v>
      </c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</row>
    <row r="93" spans="1:35">
      <c r="A93" s="70">
        <v>31437</v>
      </c>
      <c r="B93" s="70">
        <v>-0.18775729905610206</v>
      </c>
      <c r="C93" s="70">
        <v>1</v>
      </c>
      <c r="D93" s="71">
        <f t="shared" si="17"/>
        <v>3.1436999999999999</v>
      </c>
      <c r="E93" s="71">
        <f t="shared" si="17"/>
        <v>-0.18775729905610206</v>
      </c>
      <c r="F93" s="64">
        <f t="shared" si="18"/>
        <v>3.1436999999999999</v>
      </c>
      <c r="G93" s="64">
        <f t="shared" si="18"/>
        <v>-0.18775729905610206</v>
      </c>
      <c r="H93" s="64">
        <f t="shared" si="21"/>
        <v>9.8828496900000005</v>
      </c>
      <c r="I93" s="64">
        <f t="shared" si="22"/>
        <v>31.068714570453</v>
      </c>
      <c r="J93" s="64">
        <f t="shared" si="23"/>
        <v>97.670717995133089</v>
      </c>
      <c r="K93" s="64">
        <f t="shared" si="24"/>
        <v>-0.59025262104266807</v>
      </c>
      <c r="L93" s="64">
        <f t="shared" si="25"/>
        <v>-1.8555771647718355</v>
      </c>
      <c r="M93" s="64">
        <f t="shared" ca="1" si="19"/>
        <v>-0.18682700397855478</v>
      </c>
      <c r="N93" s="64">
        <f t="shared" ca="1" si="26"/>
        <v>8.6544893130868448E-7</v>
      </c>
      <c r="O93" s="73">
        <f t="shared" ca="1" si="27"/>
        <v>4377.3013766242138</v>
      </c>
      <c r="P93" s="64">
        <f t="shared" ca="1" si="28"/>
        <v>48591.895291355366</v>
      </c>
      <c r="Q93" s="64">
        <f t="shared" ca="1" si="29"/>
        <v>6152.8201888179965</v>
      </c>
      <c r="R93" s="39">
        <f t="shared" ca="1" si="20"/>
        <v>-9.3029507754727181E-4</v>
      </c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</row>
    <row r="94" spans="1:35">
      <c r="A94" s="70"/>
      <c r="B94" s="70"/>
      <c r="C94" s="70"/>
      <c r="D94" s="71"/>
      <c r="E94" s="71"/>
      <c r="F94" s="64"/>
      <c r="G94" s="64"/>
      <c r="H94" s="64"/>
      <c r="I94" s="64"/>
      <c r="J94" s="64"/>
      <c r="K94" s="64"/>
      <c r="L94" s="64"/>
      <c r="M94" s="64"/>
      <c r="N94" s="64"/>
      <c r="O94" s="73"/>
      <c r="P94" s="64"/>
      <c r="Q94" s="64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</row>
    <row r="95" spans="1:35">
      <c r="A95" s="70"/>
      <c r="B95" s="70"/>
      <c r="C95" s="70"/>
      <c r="D95" s="71"/>
      <c r="E95" s="71"/>
      <c r="F95" s="64"/>
      <c r="G95" s="64"/>
      <c r="H95" s="64"/>
      <c r="I95" s="64"/>
      <c r="J95" s="64"/>
      <c r="K95" s="64"/>
      <c r="L95" s="64"/>
      <c r="M95" s="64"/>
      <c r="N95" s="64"/>
      <c r="O95" s="73"/>
      <c r="P95" s="64"/>
      <c r="Q95" s="64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</row>
    <row r="96" spans="1:35">
      <c r="A96" s="70"/>
      <c r="B96" s="70"/>
      <c r="C96" s="70"/>
      <c r="D96" s="71"/>
      <c r="E96" s="71"/>
      <c r="F96" s="64"/>
      <c r="G96" s="64"/>
      <c r="H96" s="64"/>
      <c r="I96" s="64"/>
      <c r="J96" s="64"/>
      <c r="K96" s="64"/>
      <c r="L96" s="64"/>
      <c r="M96" s="64"/>
      <c r="N96" s="64"/>
      <c r="O96" s="73"/>
      <c r="P96" s="64"/>
      <c r="Q96" s="64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</row>
    <row r="97" spans="1:35">
      <c r="A97" s="70"/>
      <c r="B97" s="70"/>
      <c r="C97" s="70"/>
      <c r="D97" s="71"/>
      <c r="E97" s="71"/>
      <c r="F97" s="64"/>
      <c r="G97" s="64"/>
      <c r="H97" s="64"/>
      <c r="I97" s="64"/>
      <c r="J97" s="64"/>
      <c r="K97" s="64"/>
      <c r="L97" s="64"/>
      <c r="M97" s="64"/>
      <c r="N97" s="64"/>
      <c r="O97" s="73"/>
      <c r="P97" s="64"/>
      <c r="Q97" s="64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</row>
    <row r="98" spans="1:35">
      <c r="A98" s="70"/>
      <c r="B98" s="70"/>
      <c r="C98" s="70"/>
      <c r="D98" s="71"/>
      <c r="E98" s="71"/>
      <c r="F98" s="64"/>
      <c r="G98" s="64"/>
      <c r="H98" s="64"/>
      <c r="I98" s="64"/>
      <c r="J98" s="64"/>
      <c r="K98" s="64"/>
      <c r="L98" s="64"/>
      <c r="M98" s="64"/>
      <c r="N98" s="64"/>
      <c r="O98" s="73"/>
      <c r="P98" s="64"/>
      <c r="Q98" s="64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</row>
    <row r="99" spans="1:35">
      <c r="A99" s="70"/>
      <c r="B99" s="70"/>
      <c r="C99" s="70"/>
      <c r="D99" s="71"/>
      <c r="E99" s="71"/>
      <c r="F99" s="64"/>
      <c r="G99" s="64"/>
      <c r="H99" s="64"/>
      <c r="I99" s="64"/>
      <c r="J99" s="64"/>
      <c r="K99" s="64"/>
      <c r="L99" s="64"/>
      <c r="M99" s="64"/>
      <c r="N99" s="64"/>
      <c r="O99" s="73"/>
      <c r="P99" s="64"/>
      <c r="Q99" s="64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</row>
    <row r="100" spans="1:35">
      <c r="A100" s="70"/>
      <c r="B100" s="70"/>
      <c r="C100" s="70"/>
      <c r="D100" s="71"/>
      <c r="E100" s="71"/>
      <c r="F100" s="64"/>
      <c r="G100" s="64"/>
      <c r="H100" s="64"/>
      <c r="I100" s="64"/>
      <c r="J100" s="64"/>
      <c r="K100" s="64"/>
      <c r="L100" s="64"/>
      <c r="M100" s="64"/>
      <c r="N100" s="64"/>
      <c r="O100" s="73"/>
      <c r="P100" s="64"/>
      <c r="Q100" s="64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</row>
    <row r="101" spans="1:35">
      <c r="A101" s="70"/>
      <c r="B101" s="70"/>
      <c r="C101" s="70"/>
      <c r="D101" s="71"/>
      <c r="E101" s="71"/>
      <c r="F101" s="64"/>
      <c r="G101" s="64"/>
      <c r="H101" s="64"/>
      <c r="I101" s="64"/>
      <c r="J101" s="64"/>
      <c r="K101" s="64"/>
      <c r="L101" s="64"/>
      <c r="M101" s="64"/>
      <c r="N101" s="64"/>
      <c r="O101" s="73"/>
      <c r="P101" s="64"/>
      <c r="Q101" s="64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</row>
    <row r="102" spans="1:35">
      <c r="A102" s="70"/>
      <c r="B102" s="70"/>
      <c r="C102" s="70"/>
      <c r="D102" s="71"/>
      <c r="E102" s="71"/>
      <c r="F102" s="64"/>
      <c r="G102" s="64"/>
      <c r="H102" s="64"/>
      <c r="I102" s="64"/>
      <c r="J102" s="64"/>
      <c r="K102" s="64"/>
      <c r="L102" s="64"/>
      <c r="M102" s="64"/>
      <c r="N102" s="64"/>
      <c r="O102" s="73"/>
      <c r="P102" s="64"/>
      <c r="Q102" s="64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</row>
    <row r="103" spans="1:35">
      <c r="A103" s="70"/>
      <c r="B103" s="70"/>
      <c r="C103" s="70"/>
      <c r="D103" s="71"/>
      <c r="E103" s="71"/>
      <c r="F103" s="64"/>
      <c r="G103" s="64"/>
      <c r="H103" s="64"/>
      <c r="I103" s="64"/>
      <c r="J103" s="64"/>
      <c r="K103" s="64"/>
      <c r="L103" s="64"/>
      <c r="M103" s="64"/>
      <c r="N103" s="64"/>
      <c r="O103" s="73"/>
      <c r="P103" s="64"/>
      <c r="Q103" s="64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</row>
    <row r="104" spans="1:35">
      <c r="A104" s="70"/>
      <c r="B104" s="70"/>
      <c r="C104" s="70"/>
      <c r="D104" s="71"/>
      <c r="E104" s="71"/>
      <c r="F104" s="64"/>
      <c r="G104" s="64"/>
      <c r="H104" s="64"/>
      <c r="I104" s="64"/>
      <c r="J104" s="64"/>
      <c r="K104" s="64"/>
      <c r="L104" s="64"/>
      <c r="M104" s="64"/>
      <c r="N104" s="64"/>
      <c r="O104" s="73"/>
      <c r="P104" s="64"/>
      <c r="Q104" s="64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</row>
    <row r="105" spans="1:35">
      <c r="A105" s="70"/>
      <c r="B105" s="70"/>
      <c r="C105" s="70"/>
      <c r="D105" s="71"/>
      <c r="E105" s="71"/>
      <c r="F105" s="64"/>
      <c r="G105" s="64"/>
      <c r="H105" s="64"/>
      <c r="I105" s="64"/>
      <c r="J105" s="64"/>
      <c r="K105" s="64"/>
      <c r="L105" s="64"/>
      <c r="M105" s="64"/>
      <c r="N105" s="64"/>
      <c r="O105" s="73"/>
      <c r="P105" s="64"/>
      <c r="Q105" s="64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</row>
    <row r="106" spans="1:35">
      <c r="A106" s="70"/>
      <c r="B106" s="70"/>
      <c r="C106" s="70"/>
      <c r="D106" s="71"/>
      <c r="E106" s="71"/>
      <c r="F106" s="64"/>
      <c r="G106" s="64"/>
      <c r="H106" s="64"/>
      <c r="I106" s="64"/>
      <c r="J106" s="64"/>
      <c r="K106" s="64"/>
      <c r="L106" s="64"/>
      <c r="M106" s="64"/>
      <c r="N106" s="64"/>
      <c r="O106" s="73"/>
      <c r="P106" s="64"/>
      <c r="Q106" s="64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</row>
    <row r="107" spans="1:35">
      <c r="A107" s="70"/>
      <c r="B107" s="70"/>
      <c r="C107" s="70"/>
      <c r="D107" s="71"/>
      <c r="E107" s="71"/>
      <c r="F107" s="64"/>
      <c r="G107" s="64"/>
      <c r="H107" s="64"/>
      <c r="I107" s="64"/>
      <c r="J107" s="64"/>
      <c r="K107" s="64"/>
      <c r="L107" s="64"/>
      <c r="M107" s="64"/>
      <c r="N107" s="64"/>
      <c r="O107" s="73"/>
      <c r="P107" s="64"/>
      <c r="Q107" s="64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</row>
    <row r="108" spans="1:35">
      <c r="A108" s="70"/>
      <c r="B108" s="70"/>
      <c r="C108" s="70"/>
      <c r="D108" s="71"/>
      <c r="E108" s="71"/>
      <c r="F108" s="64"/>
      <c r="G108" s="64"/>
      <c r="H108" s="64"/>
      <c r="I108" s="64"/>
      <c r="J108" s="64"/>
      <c r="K108" s="64"/>
      <c r="L108" s="64"/>
      <c r="M108" s="64"/>
      <c r="N108" s="64"/>
      <c r="O108" s="73"/>
      <c r="P108" s="64"/>
      <c r="Q108" s="64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</row>
    <row r="109" spans="1:35">
      <c r="A109" s="70"/>
      <c r="B109" s="70"/>
      <c r="C109" s="70"/>
      <c r="D109" s="71"/>
      <c r="E109" s="71"/>
      <c r="F109" s="64"/>
      <c r="G109" s="64"/>
      <c r="H109" s="64"/>
      <c r="I109" s="64"/>
      <c r="J109" s="64"/>
      <c r="K109" s="64"/>
      <c r="L109" s="64"/>
      <c r="M109" s="64"/>
      <c r="N109" s="64"/>
      <c r="O109" s="73"/>
      <c r="P109" s="64"/>
      <c r="Q109" s="64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</row>
    <row r="110" spans="1:35">
      <c r="A110" s="70"/>
      <c r="B110" s="70"/>
      <c r="C110" s="70"/>
      <c r="D110" s="71"/>
      <c r="E110" s="71"/>
      <c r="F110" s="64"/>
      <c r="G110" s="64"/>
      <c r="H110" s="64"/>
      <c r="I110" s="64"/>
      <c r="J110" s="64"/>
      <c r="K110" s="64"/>
      <c r="L110" s="64"/>
      <c r="M110" s="64"/>
      <c r="N110" s="64"/>
      <c r="O110" s="73"/>
      <c r="P110" s="64"/>
      <c r="Q110" s="64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</row>
    <row r="111" spans="1:35">
      <c r="A111" s="70"/>
      <c r="B111" s="70"/>
      <c r="C111" s="70"/>
      <c r="D111" s="71"/>
      <c r="E111" s="71"/>
      <c r="F111" s="64"/>
      <c r="G111" s="64"/>
      <c r="H111" s="64"/>
      <c r="I111" s="64"/>
      <c r="J111" s="64"/>
      <c r="K111" s="64"/>
      <c r="L111" s="64"/>
      <c r="M111" s="64"/>
      <c r="N111" s="64"/>
      <c r="O111" s="73"/>
      <c r="P111" s="64"/>
      <c r="Q111" s="64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</row>
    <row r="112" spans="1:35">
      <c r="A112" s="70"/>
      <c r="B112" s="70"/>
      <c r="C112" s="70"/>
      <c r="D112" s="71"/>
      <c r="E112" s="71"/>
      <c r="F112" s="64"/>
      <c r="G112" s="64"/>
      <c r="H112" s="64"/>
      <c r="I112" s="64"/>
      <c r="J112" s="64"/>
      <c r="K112" s="64"/>
      <c r="L112" s="64"/>
      <c r="M112" s="64"/>
      <c r="N112" s="64"/>
      <c r="O112" s="73"/>
      <c r="P112" s="64"/>
      <c r="Q112" s="64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</row>
    <row r="113" spans="1:35">
      <c r="A113" s="70"/>
      <c r="B113" s="70"/>
      <c r="C113" s="70"/>
      <c r="D113" s="71"/>
      <c r="E113" s="71"/>
      <c r="F113" s="64"/>
      <c r="G113" s="64"/>
      <c r="H113" s="64"/>
      <c r="I113" s="64"/>
      <c r="J113" s="64"/>
      <c r="K113" s="64"/>
      <c r="L113" s="64"/>
      <c r="M113" s="64"/>
      <c r="N113" s="64"/>
      <c r="O113" s="73"/>
      <c r="P113" s="64"/>
      <c r="Q113" s="64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</row>
    <row r="114" spans="1:35">
      <c r="A114" s="70"/>
      <c r="B114" s="70"/>
      <c r="C114" s="70"/>
      <c r="D114" s="71"/>
      <c r="E114" s="71"/>
      <c r="F114" s="64"/>
      <c r="G114" s="64"/>
      <c r="H114" s="64"/>
      <c r="I114" s="64"/>
      <c r="J114" s="64"/>
      <c r="K114" s="64"/>
      <c r="L114" s="64"/>
      <c r="M114" s="64"/>
      <c r="N114" s="64"/>
      <c r="O114" s="73"/>
      <c r="P114" s="64"/>
      <c r="Q114" s="64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</row>
    <row r="115" spans="1:35">
      <c r="A115" s="70"/>
      <c r="B115" s="70"/>
      <c r="C115" s="70"/>
      <c r="D115" s="71"/>
      <c r="E115" s="71"/>
      <c r="F115" s="64"/>
      <c r="G115" s="64"/>
      <c r="H115" s="64"/>
      <c r="I115" s="64"/>
      <c r="J115" s="64"/>
      <c r="K115" s="64"/>
      <c r="L115" s="64"/>
      <c r="M115" s="64"/>
      <c r="N115" s="64"/>
      <c r="O115" s="73"/>
      <c r="P115" s="64"/>
      <c r="Q115" s="64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</row>
    <row r="116" spans="1:35">
      <c r="A116" s="70"/>
      <c r="B116" s="70"/>
      <c r="C116" s="70"/>
      <c r="D116" s="71"/>
      <c r="E116" s="71"/>
      <c r="F116" s="64"/>
      <c r="G116" s="64"/>
      <c r="H116" s="64"/>
      <c r="I116" s="64"/>
      <c r="J116" s="64"/>
      <c r="K116" s="64"/>
      <c r="L116" s="64"/>
      <c r="M116" s="64"/>
      <c r="N116" s="64"/>
      <c r="O116" s="73"/>
      <c r="P116" s="64"/>
      <c r="Q116" s="64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</row>
    <row r="117" spans="1:35">
      <c r="A117" s="70"/>
      <c r="B117" s="70"/>
      <c r="C117" s="70"/>
      <c r="D117" s="71"/>
      <c r="E117" s="71"/>
      <c r="F117" s="64"/>
      <c r="G117" s="64"/>
      <c r="H117" s="64"/>
      <c r="I117" s="64"/>
      <c r="J117" s="64"/>
      <c r="K117" s="64"/>
      <c r="L117" s="64"/>
      <c r="M117" s="64"/>
      <c r="N117" s="64"/>
      <c r="O117" s="73"/>
      <c r="P117" s="64"/>
      <c r="Q117" s="64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</row>
    <row r="118" spans="1:35">
      <c r="A118" s="70"/>
      <c r="B118" s="70"/>
      <c r="C118" s="70"/>
      <c r="D118" s="71"/>
      <c r="E118" s="71"/>
      <c r="F118" s="64"/>
      <c r="G118" s="64"/>
      <c r="H118" s="64"/>
      <c r="I118" s="64"/>
      <c r="J118" s="64"/>
      <c r="K118" s="64"/>
      <c r="L118" s="64"/>
      <c r="M118" s="64"/>
      <c r="N118" s="64"/>
      <c r="O118" s="73"/>
      <c r="P118" s="64"/>
      <c r="Q118" s="64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</row>
    <row r="119" spans="1:35">
      <c r="A119" s="70"/>
      <c r="B119" s="70"/>
      <c r="C119" s="70"/>
      <c r="D119" s="71"/>
      <c r="E119" s="71"/>
      <c r="F119" s="64"/>
      <c r="G119" s="64"/>
      <c r="H119" s="64"/>
      <c r="I119" s="64"/>
      <c r="J119" s="64"/>
      <c r="K119" s="64"/>
      <c r="L119" s="64"/>
      <c r="M119" s="64"/>
      <c r="N119" s="64"/>
      <c r="O119" s="73"/>
      <c r="P119" s="64"/>
      <c r="Q119" s="64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</row>
    <row r="120" spans="1:35">
      <c r="A120" s="70"/>
      <c r="B120" s="70"/>
      <c r="C120" s="70"/>
      <c r="D120" s="71"/>
      <c r="E120" s="71"/>
      <c r="F120" s="64"/>
      <c r="G120" s="64"/>
      <c r="H120" s="64"/>
      <c r="I120" s="64"/>
      <c r="J120" s="64"/>
      <c r="K120" s="64"/>
      <c r="L120" s="64"/>
      <c r="M120" s="64"/>
      <c r="N120" s="64"/>
      <c r="O120" s="73"/>
      <c r="P120" s="64"/>
      <c r="Q120" s="64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</row>
    <row r="121" spans="1:35">
      <c r="A121" s="70"/>
      <c r="B121" s="70"/>
      <c r="C121" s="70"/>
      <c r="D121" s="71"/>
      <c r="E121" s="71"/>
      <c r="F121" s="64"/>
      <c r="G121" s="64"/>
      <c r="H121" s="64"/>
      <c r="I121" s="64"/>
      <c r="J121" s="64"/>
      <c r="K121" s="64"/>
      <c r="L121" s="64"/>
      <c r="M121" s="64"/>
      <c r="N121" s="64"/>
      <c r="O121" s="73"/>
      <c r="P121" s="64"/>
      <c r="Q121" s="64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</row>
    <row r="122" spans="1:35">
      <c r="A122" s="70"/>
      <c r="B122" s="70"/>
      <c r="C122" s="70"/>
      <c r="D122" s="71"/>
      <c r="E122" s="71"/>
      <c r="F122" s="64"/>
      <c r="G122" s="64"/>
      <c r="H122" s="64"/>
      <c r="I122" s="64"/>
      <c r="J122" s="64"/>
      <c r="K122" s="64"/>
      <c r="L122" s="64"/>
      <c r="M122" s="64"/>
      <c r="N122" s="64"/>
      <c r="O122" s="73"/>
      <c r="P122" s="64"/>
      <c r="Q122" s="64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</row>
    <row r="123" spans="1:35">
      <c r="A123" s="70"/>
      <c r="B123" s="70"/>
      <c r="C123" s="70"/>
      <c r="D123" s="71"/>
      <c r="E123" s="71"/>
      <c r="F123" s="64"/>
      <c r="G123" s="64"/>
      <c r="H123" s="64"/>
      <c r="I123" s="64"/>
      <c r="J123" s="64"/>
      <c r="K123" s="64"/>
      <c r="L123" s="64"/>
      <c r="M123" s="64"/>
      <c r="N123" s="64"/>
      <c r="O123" s="73"/>
      <c r="P123" s="64"/>
      <c r="Q123" s="64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</row>
    <row r="124" spans="1:35">
      <c r="A124" s="70"/>
      <c r="B124" s="70"/>
      <c r="C124" s="70"/>
      <c r="D124" s="71"/>
      <c r="E124" s="71"/>
      <c r="F124" s="64"/>
      <c r="G124" s="64"/>
      <c r="H124" s="64"/>
      <c r="I124" s="64"/>
      <c r="J124" s="64"/>
      <c r="K124" s="64"/>
      <c r="L124" s="64"/>
      <c r="M124" s="64"/>
      <c r="N124" s="64"/>
      <c r="O124" s="73"/>
      <c r="P124" s="64"/>
      <c r="Q124" s="64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</row>
    <row r="125" spans="1:35">
      <c r="A125" s="70"/>
      <c r="B125" s="70"/>
      <c r="C125" s="70"/>
      <c r="D125" s="71"/>
      <c r="E125" s="71"/>
      <c r="F125" s="64"/>
      <c r="G125" s="64"/>
      <c r="H125" s="64"/>
      <c r="I125" s="64"/>
      <c r="J125" s="64"/>
      <c r="K125" s="64"/>
      <c r="L125" s="64"/>
      <c r="M125" s="64"/>
      <c r="N125" s="64"/>
      <c r="O125" s="73"/>
      <c r="P125" s="64"/>
      <c r="Q125" s="64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</row>
    <row r="126" spans="1:35">
      <c r="A126" s="70"/>
      <c r="B126" s="70"/>
      <c r="C126" s="70"/>
      <c r="D126" s="71"/>
      <c r="E126" s="71"/>
      <c r="F126" s="64"/>
      <c r="G126" s="64"/>
      <c r="H126" s="64"/>
      <c r="I126" s="64"/>
      <c r="J126" s="64"/>
      <c r="K126" s="64"/>
      <c r="L126" s="64"/>
      <c r="M126" s="64"/>
      <c r="N126" s="64"/>
      <c r="O126" s="73"/>
      <c r="P126" s="64"/>
      <c r="Q126" s="64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</row>
    <row r="127" spans="1:35">
      <c r="A127" s="70"/>
      <c r="B127" s="70"/>
      <c r="C127" s="70"/>
      <c r="D127" s="71"/>
      <c r="E127" s="71"/>
      <c r="F127" s="64"/>
      <c r="G127" s="64"/>
      <c r="H127" s="64"/>
      <c r="I127" s="64"/>
      <c r="J127" s="64"/>
      <c r="K127" s="64"/>
      <c r="L127" s="64"/>
      <c r="M127" s="64"/>
      <c r="N127" s="64"/>
      <c r="O127" s="73"/>
      <c r="P127" s="64"/>
      <c r="Q127" s="64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</row>
    <row r="128" spans="1:35">
      <c r="A128" s="70"/>
      <c r="B128" s="70"/>
      <c r="C128" s="70"/>
      <c r="D128" s="71"/>
      <c r="E128" s="71"/>
      <c r="F128" s="64"/>
      <c r="G128" s="64"/>
      <c r="H128" s="64"/>
      <c r="I128" s="64"/>
      <c r="J128" s="64"/>
      <c r="K128" s="64"/>
      <c r="L128" s="64"/>
      <c r="M128" s="64"/>
      <c r="N128" s="64"/>
      <c r="O128" s="73"/>
      <c r="P128" s="64"/>
      <c r="Q128" s="64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</row>
    <row r="129" spans="1:35">
      <c r="A129" s="70"/>
      <c r="B129" s="70"/>
      <c r="C129" s="70"/>
      <c r="D129" s="71"/>
      <c r="E129" s="71"/>
      <c r="F129" s="64"/>
      <c r="G129" s="64"/>
      <c r="H129" s="64"/>
      <c r="I129" s="64"/>
      <c r="J129" s="64"/>
      <c r="K129" s="64"/>
      <c r="L129" s="64"/>
      <c r="M129" s="64"/>
      <c r="N129" s="64"/>
      <c r="O129" s="73"/>
      <c r="P129" s="64"/>
      <c r="Q129" s="64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</row>
    <row r="130" spans="1:35">
      <c r="A130" s="70"/>
      <c r="B130" s="70"/>
      <c r="C130" s="70"/>
      <c r="D130" s="71"/>
      <c r="E130" s="71"/>
      <c r="F130" s="64"/>
      <c r="G130" s="64"/>
      <c r="H130" s="64"/>
      <c r="I130" s="64"/>
      <c r="J130" s="64"/>
      <c r="K130" s="64"/>
      <c r="L130" s="64"/>
      <c r="M130" s="64"/>
      <c r="N130" s="64"/>
      <c r="O130" s="73"/>
      <c r="P130" s="64"/>
      <c r="Q130" s="64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</row>
    <row r="131" spans="1:35">
      <c r="A131" s="70"/>
      <c r="B131" s="70"/>
      <c r="C131" s="70"/>
      <c r="D131" s="71"/>
      <c r="E131" s="71"/>
      <c r="F131" s="64"/>
      <c r="G131" s="64"/>
      <c r="H131" s="64"/>
      <c r="I131" s="64"/>
      <c r="J131" s="64"/>
      <c r="K131" s="64"/>
      <c r="L131" s="64"/>
      <c r="M131" s="64"/>
      <c r="N131" s="64"/>
      <c r="O131" s="73"/>
      <c r="P131" s="64"/>
      <c r="Q131" s="64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</row>
    <row r="132" spans="1:35">
      <c r="A132" s="70"/>
      <c r="B132" s="70"/>
      <c r="C132" s="70"/>
      <c r="D132" s="71"/>
      <c r="E132" s="71"/>
      <c r="F132" s="64"/>
      <c r="G132" s="64"/>
      <c r="H132" s="64"/>
      <c r="I132" s="64"/>
      <c r="J132" s="64"/>
      <c r="K132" s="64"/>
      <c r="L132" s="64"/>
      <c r="M132" s="64"/>
      <c r="N132" s="64"/>
      <c r="O132" s="73"/>
      <c r="P132" s="64"/>
      <c r="Q132" s="64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</row>
    <row r="133" spans="1:35">
      <c r="A133" s="70"/>
      <c r="B133" s="70"/>
      <c r="C133" s="70"/>
      <c r="D133" s="71"/>
      <c r="E133" s="71"/>
      <c r="F133" s="64"/>
      <c r="G133" s="64"/>
      <c r="H133" s="64"/>
      <c r="I133" s="64"/>
      <c r="J133" s="64"/>
      <c r="K133" s="64"/>
      <c r="L133" s="64"/>
      <c r="M133" s="64"/>
      <c r="N133" s="64"/>
      <c r="O133" s="73"/>
      <c r="P133" s="64"/>
      <c r="Q133" s="64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</row>
    <row r="134" spans="1:35">
      <c r="A134" s="70"/>
      <c r="B134" s="70"/>
      <c r="C134" s="70"/>
      <c r="D134" s="71"/>
      <c r="E134" s="71"/>
      <c r="F134" s="64"/>
      <c r="G134" s="64"/>
      <c r="H134" s="64"/>
      <c r="I134" s="64"/>
      <c r="J134" s="64"/>
      <c r="K134" s="64"/>
      <c r="L134" s="64"/>
      <c r="M134" s="64"/>
      <c r="N134" s="64"/>
      <c r="O134" s="73"/>
      <c r="P134" s="64"/>
      <c r="Q134" s="64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</row>
    <row r="135" spans="1:35">
      <c r="A135" s="70"/>
      <c r="B135" s="70"/>
      <c r="C135" s="70"/>
      <c r="D135" s="71"/>
      <c r="E135" s="71"/>
      <c r="F135" s="64"/>
      <c r="G135" s="64"/>
      <c r="H135" s="64"/>
      <c r="I135" s="64"/>
      <c r="J135" s="64"/>
      <c r="K135" s="64"/>
      <c r="L135" s="64"/>
      <c r="M135" s="64"/>
      <c r="N135" s="64"/>
      <c r="O135" s="73"/>
      <c r="P135" s="64"/>
      <c r="Q135" s="64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</row>
    <row r="136" spans="1:35">
      <c r="A136" s="70"/>
      <c r="B136" s="70"/>
      <c r="C136" s="70"/>
      <c r="D136" s="71"/>
      <c r="E136" s="71"/>
      <c r="F136" s="64"/>
      <c r="G136" s="64"/>
      <c r="H136" s="64"/>
      <c r="I136" s="64"/>
      <c r="J136" s="64"/>
      <c r="K136" s="64"/>
      <c r="L136" s="64"/>
      <c r="M136" s="64"/>
      <c r="N136" s="64"/>
      <c r="O136" s="73"/>
      <c r="P136" s="64"/>
      <c r="Q136" s="64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</row>
    <row r="137" spans="1:35">
      <c r="A137" s="70"/>
      <c r="B137" s="70"/>
      <c r="C137" s="70"/>
      <c r="D137" s="71"/>
      <c r="E137" s="71"/>
      <c r="F137" s="64"/>
      <c r="G137" s="64"/>
      <c r="H137" s="64"/>
      <c r="I137" s="64"/>
      <c r="J137" s="64"/>
      <c r="K137" s="64"/>
      <c r="L137" s="64"/>
      <c r="M137" s="64"/>
      <c r="N137" s="64"/>
      <c r="O137" s="73"/>
      <c r="P137" s="64"/>
      <c r="Q137" s="64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</row>
    <row r="138" spans="1:35">
      <c r="A138" s="70"/>
      <c r="B138" s="70"/>
      <c r="C138" s="70"/>
      <c r="D138" s="71"/>
      <c r="E138" s="71"/>
      <c r="F138" s="64"/>
      <c r="G138" s="64"/>
      <c r="H138" s="64"/>
      <c r="I138" s="64"/>
      <c r="J138" s="64"/>
      <c r="K138" s="64"/>
      <c r="L138" s="64"/>
      <c r="M138" s="64"/>
      <c r="N138" s="64"/>
      <c r="O138" s="73"/>
      <c r="P138" s="64"/>
      <c r="Q138" s="64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</row>
    <row r="139" spans="1:35">
      <c r="A139" s="70"/>
      <c r="B139" s="70"/>
      <c r="C139" s="70"/>
      <c r="D139" s="71"/>
      <c r="E139" s="71"/>
      <c r="F139" s="64"/>
      <c r="G139" s="64"/>
      <c r="H139" s="64"/>
      <c r="I139" s="64"/>
      <c r="J139" s="64"/>
      <c r="K139" s="64"/>
      <c r="L139" s="64"/>
      <c r="M139" s="64"/>
      <c r="N139" s="64"/>
      <c r="O139" s="73"/>
      <c r="P139" s="64"/>
      <c r="Q139" s="64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</row>
    <row r="140" spans="1:35">
      <c r="A140" s="70"/>
      <c r="B140" s="70"/>
      <c r="C140" s="70"/>
      <c r="D140" s="71"/>
      <c r="E140" s="71"/>
      <c r="F140" s="64"/>
      <c r="G140" s="64"/>
      <c r="H140" s="64"/>
      <c r="I140" s="64"/>
      <c r="J140" s="64"/>
      <c r="K140" s="64"/>
      <c r="L140" s="64"/>
      <c r="M140" s="64"/>
      <c r="N140" s="64"/>
      <c r="O140" s="73"/>
      <c r="P140" s="64"/>
      <c r="Q140" s="64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</row>
    <row r="141" spans="1:35">
      <c r="A141" s="70"/>
      <c r="B141" s="70"/>
      <c r="C141" s="70"/>
      <c r="D141" s="71"/>
      <c r="E141" s="71"/>
      <c r="F141" s="64"/>
      <c r="G141" s="64"/>
      <c r="H141" s="64"/>
      <c r="I141" s="64"/>
      <c r="J141" s="64"/>
      <c r="K141" s="64"/>
      <c r="L141" s="64"/>
      <c r="M141" s="64"/>
      <c r="N141" s="64"/>
      <c r="O141" s="73"/>
      <c r="P141" s="64"/>
      <c r="Q141" s="64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</row>
    <row r="142" spans="1:35">
      <c r="A142" s="70"/>
      <c r="B142" s="70"/>
      <c r="C142" s="70"/>
      <c r="D142" s="71"/>
      <c r="E142" s="71"/>
      <c r="F142" s="64"/>
      <c r="G142" s="64"/>
      <c r="H142" s="64"/>
      <c r="I142" s="64"/>
      <c r="J142" s="64"/>
      <c r="K142" s="64"/>
      <c r="L142" s="64"/>
      <c r="M142" s="64"/>
      <c r="N142" s="64"/>
      <c r="O142" s="73"/>
      <c r="P142" s="64"/>
      <c r="Q142" s="64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</row>
    <row r="143" spans="1:35">
      <c r="A143" s="70"/>
      <c r="B143" s="70"/>
      <c r="C143" s="70"/>
      <c r="D143" s="71"/>
      <c r="E143" s="71"/>
      <c r="F143" s="64"/>
      <c r="G143" s="64"/>
      <c r="H143" s="64"/>
      <c r="I143" s="64"/>
      <c r="J143" s="64"/>
      <c r="K143" s="64"/>
      <c r="L143" s="64"/>
      <c r="M143" s="64"/>
      <c r="N143" s="64"/>
      <c r="O143" s="73"/>
      <c r="P143" s="64"/>
      <c r="Q143" s="64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</row>
    <row r="144" spans="1:35">
      <c r="A144" s="70"/>
      <c r="B144" s="70"/>
      <c r="C144" s="70"/>
      <c r="D144" s="71"/>
      <c r="E144" s="71"/>
      <c r="F144" s="64"/>
      <c r="G144" s="64"/>
      <c r="H144" s="64"/>
      <c r="I144" s="64"/>
      <c r="J144" s="64"/>
      <c r="K144" s="64"/>
      <c r="L144" s="64"/>
      <c r="M144" s="64"/>
      <c r="N144" s="64"/>
      <c r="O144" s="73"/>
      <c r="P144" s="64"/>
      <c r="Q144" s="64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</row>
    <row r="145" spans="1:35">
      <c r="A145" s="70"/>
      <c r="B145" s="70"/>
      <c r="C145" s="70"/>
      <c r="D145" s="71"/>
      <c r="E145" s="71"/>
      <c r="F145" s="64"/>
      <c r="G145" s="64"/>
      <c r="H145" s="64"/>
      <c r="I145" s="64"/>
      <c r="J145" s="64"/>
      <c r="K145" s="64"/>
      <c r="L145" s="64"/>
      <c r="M145" s="64"/>
      <c r="N145" s="64"/>
      <c r="O145" s="73"/>
      <c r="P145" s="64"/>
      <c r="Q145" s="64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</row>
    <row r="146" spans="1:35">
      <c r="A146" s="70"/>
      <c r="B146" s="70"/>
      <c r="C146" s="70"/>
      <c r="D146" s="71"/>
      <c r="E146" s="71"/>
      <c r="F146" s="64"/>
      <c r="G146" s="64"/>
      <c r="H146" s="64"/>
      <c r="I146" s="64"/>
      <c r="J146" s="64"/>
      <c r="K146" s="64"/>
      <c r="L146" s="64"/>
      <c r="M146" s="64"/>
      <c r="N146" s="64"/>
      <c r="O146" s="73"/>
      <c r="P146" s="64"/>
      <c r="Q146" s="64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</row>
    <row r="147" spans="1:35">
      <c r="A147" s="70"/>
      <c r="B147" s="70"/>
      <c r="C147" s="70"/>
      <c r="D147" s="71"/>
      <c r="E147" s="71"/>
      <c r="F147" s="64"/>
      <c r="G147" s="64"/>
      <c r="H147" s="64"/>
      <c r="I147" s="64"/>
      <c r="J147" s="64"/>
      <c r="K147" s="64"/>
      <c r="L147" s="64"/>
      <c r="M147" s="64"/>
      <c r="N147" s="64"/>
      <c r="O147" s="73"/>
      <c r="P147" s="64"/>
      <c r="Q147" s="64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</row>
    <row r="148" spans="1:35">
      <c r="A148" s="70"/>
      <c r="B148" s="70"/>
      <c r="C148" s="70"/>
      <c r="D148" s="71"/>
      <c r="E148" s="71"/>
      <c r="F148" s="64"/>
      <c r="G148" s="64"/>
      <c r="H148" s="64"/>
      <c r="I148" s="64"/>
      <c r="J148" s="64"/>
      <c r="K148" s="64"/>
      <c r="L148" s="64"/>
      <c r="M148" s="64"/>
      <c r="N148" s="64"/>
      <c r="O148" s="73"/>
      <c r="P148" s="64"/>
      <c r="Q148" s="64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</row>
    <row r="149" spans="1:35">
      <c r="A149" s="70"/>
      <c r="B149" s="70"/>
      <c r="C149" s="70"/>
      <c r="D149" s="71"/>
      <c r="E149" s="71"/>
      <c r="F149" s="64"/>
      <c r="G149" s="64"/>
      <c r="H149" s="64"/>
      <c r="I149" s="64"/>
      <c r="J149" s="64"/>
      <c r="K149" s="64"/>
      <c r="L149" s="64"/>
      <c r="M149" s="64"/>
      <c r="N149" s="64"/>
      <c r="O149" s="73"/>
      <c r="P149" s="64"/>
      <c r="Q149" s="64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</row>
    <row r="150" spans="1:35">
      <c r="A150" s="70"/>
      <c r="B150" s="70"/>
      <c r="C150" s="70"/>
      <c r="D150" s="71"/>
      <c r="E150" s="71"/>
      <c r="F150" s="64"/>
      <c r="G150" s="64"/>
      <c r="H150" s="64"/>
      <c r="I150" s="64"/>
      <c r="J150" s="64"/>
      <c r="K150" s="64"/>
      <c r="L150" s="64"/>
      <c r="M150" s="64"/>
      <c r="N150" s="64"/>
      <c r="O150" s="73"/>
      <c r="P150" s="64"/>
      <c r="Q150" s="64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</row>
    <row r="151" spans="1:35">
      <c r="A151" s="70"/>
      <c r="B151" s="70"/>
      <c r="C151" s="70"/>
      <c r="D151" s="71"/>
      <c r="E151" s="71"/>
      <c r="F151" s="64"/>
      <c r="G151" s="64"/>
      <c r="H151" s="64"/>
      <c r="I151" s="64"/>
      <c r="J151" s="64"/>
      <c r="K151" s="64"/>
      <c r="L151" s="64"/>
      <c r="M151" s="64"/>
      <c r="N151" s="64"/>
      <c r="O151" s="73"/>
      <c r="P151" s="64"/>
      <c r="Q151" s="64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</row>
    <row r="152" spans="1:35">
      <c r="A152" s="70"/>
      <c r="B152" s="70"/>
      <c r="C152" s="70"/>
      <c r="D152" s="71"/>
      <c r="E152" s="71"/>
      <c r="F152" s="64"/>
      <c r="G152" s="64"/>
      <c r="H152" s="64"/>
      <c r="I152" s="64"/>
      <c r="J152" s="64"/>
      <c r="K152" s="64"/>
      <c r="L152" s="64"/>
      <c r="M152" s="64"/>
      <c r="N152" s="64"/>
      <c r="O152" s="73"/>
      <c r="P152" s="64"/>
      <c r="Q152" s="64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</row>
    <row r="153" spans="1:35">
      <c r="A153" s="70"/>
      <c r="B153" s="70"/>
      <c r="C153" s="70"/>
      <c r="D153" s="71"/>
      <c r="E153" s="71"/>
      <c r="F153" s="64"/>
      <c r="G153" s="64"/>
      <c r="H153" s="64"/>
      <c r="I153" s="64"/>
      <c r="J153" s="64"/>
      <c r="K153" s="64"/>
      <c r="L153" s="64"/>
      <c r="M153" s="64"/>
      <c r="N153" s="64"/>
      <c r="O153" s="73"/>
      <c r="P153" s="64"/>
      <c r="Q153" s="64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</row>
    <row r="154" spans="1:35">
      <c r="A154" s="70"/>
      <c r="B154" s="70"/>
      <c r="C154" s="70"/>
      <c r="D154" s="71"/>
      <c r="E154" s="71"/>
      <c r="F154" s="64"/>
      <c r="G154" s="64"/>
      <c r="H154" s="64"/>
      <c r="I154" s="64"/>
      <c r="J154" s="64"/>
      <c r="K154" s="64"/>
      <c r="L154" s="64"/>
      <c r="M154" s="64"/>
      <c r="N154" s="64"/>
      <c r="O154" s="73"/>
      <c r="P154" s="64"/>
      <c r="Q154" s="64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</row>
    <row r="155" spans="1:35">
      <c r="A155" s="70"/>
      <c r="B155" s="70"/>
      <c r="C155" s="70"/>
      <c r="D155" s="71"/>
      <c r="E155" s="71"/>
      <c r="F155" s="64"/>
      <c r="G155" s="64"/>
      <c r="H155" s="64"/>
      <c r="I155" s="64"/>
      <c r="J155" s="64"/>
      <c r="K155" s="64"/>
      <c r="L155" s="64"/>
      <c r="M155" s="64"/>
      <c r="N155" s="64"/>
      <c r="O155" s="73"/>
      <c r="P155" s="64"/>
      <c r="Q155" s="64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</row>
    <row r="156" spans="1:35">
      <c r="A156" s="70"/>
      <c r="B156" s="70"/>
      <c r="C156" s="70"/>
      <c r="D156" s="71"/>
      <c r="E156" s="71"/>
      <c r="F156" s="64"/>
      <c r="G156" s="64"/>
      <c r="H156" s="64"/>
      <c r="I156" s="64"/>
      <c r="J156" s="64"/>
      <c r="K156" s="64"/>
      <c r="L156" s="64"/>
      <c r="M156" s="64"/>
      <c r="N156" s="64"/>
      <c r="O156" s="73"/>
      <c r="P156" s="64"/>
      <c r="Q156" s="64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</row>
    <row r="157" spans="1:35">
      <c r="A157" s="70"/>
      <c r="B157" s="70"/>
      <c r="C157" s="70"/>
      <c r="D157" s="71"/>
      <c r="E157" s="71"/>
      <c r="F157" s="64"/>
      <c r="G157" s="64"/>
      <c r="H157" s="64"/>
      <c r="I157" s="64"/>
      <c r="J157" s="64"/>
      <c r="K157" s="64"/>
      <c r="L157" s="64"/>
      <c r="M157" s="64"/>
      <c r="N157" s="64"/>
      <c r="O157" s="73"/>
      <c r="P157" s="64"/>
      <c r="Q157" s="64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</row>
    <row r="158" spans="1:35">
      <c r="A158" s="111"/>
      <c r="B158" s="111"/>
      <c r="C158" s="70"/>
      <c r="D158" s="71"/>
      <c r="E158" s="71"/>
      <c r="F158" s="64"/>
      <c r="G158" s="64"/>
      <c r="H158" s="64"/>
      <c r="I158" s="64"/>
      <c r="J158" s="64"/>
      <c r="K158" s="64"/>
      <c r="L158" s="64"/>
      <c r="M158" s="64"/>
      <c r="N158" s="64"/>
      <c r="O158" s="73"/>
      <c r="P158" s="64"/>
      <c r="Q158" s="64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</row>
    <row r="159" spans="1:35">
      <c r="A159" s="111"/>
      <c r="B159" s="111"/>
      <c r="C159" s="70"/>
      <c r="D159" s="71"/>
      <c r="E159" s="71"/>
      <c r="F159" s="64"/>
      <c r="G159" s="64"/>
      <c r="H159" s="64"/>
      <c r="I159" s="64"/>
      <c r="J159" s="64"/>
      <c r="K159" s="64"/>
      <c r="L159" s="64"/>
      <c r="M159" s="64"/>
      <c r="N159" s="64"/>
      <c r="O159" s="73"/>
      <c r="P159" s="64"/>
      <c r="Q159" s="64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</row>
    <row r="160" spans="1:35">
      <c r="A160" s="111"/>
      <c r="B160" s="111"/>
      <c r="C160" s="70"/>
      <c r="D160" s="71"/>
      <c r="E160" s="71"/>
      <c r="F160" s="64"/>
      <c r="G160" s="64"/>
      <c r="H160" s="64"/>
      <c r="I160" s="64"/>
      <c r="J160" s="64"/>
      <c r="K160" s="64"/>
      <c r="L160" s="64"/>
      <c r="M160" s="64"/>
      <c r="N160" s="64"/>
      <c r="O160" s="73"/>
      <c r="P160" s="64"/>
      <c r="Q160" s="64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</row>
    <row r="161" spans="1:35">
      <c r="A161" s="111"/>
      <c r="B161" s="111"/>
      <c r="C161" s="70"/>
      <c r="D161" s="71"/>
      <c r="E161" s="71"/>
      <c r="F161" s="64"/>
      <c r="G161" s="64"/>
      <c r="H161" s="64"/>
      <c r="I161" s="64"/>
      <c r="J161" s="64"/>
      <c r="K161" s="64"/>
      <c r="L161" s="64"/>
      <c r="M161" s="64"/>
      <c r="N161" s="64"/>
      <c r="O161" s="73"/>
      <c r="P161" s="64"/>
      <c r="Q161" s="64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</row>
    <row r="162" spans="1:35">
      <c r="A162" s="111"/>
      <c r="B162" s="111"/>
      <c r="C162" s="70"/>
      <c r="D162" s="71"/>
      <c r="E162" s="71"/>
      <c r="F162" s="64"/>
      <c r="G162" s="64"/>
      <c r="H162" s="64"/>
      <c r="I162" s="64"/>
      <c r="J162" s="64"/>
      <c r="K162" s="64"/>
      <c r="L162" s="64"/>
      <c r="M162" s="64"/>
      <c r="N162" s="64"/>
      <c r="O162" s="73"/>
      <c r="P162" s="64"/>
      <c r="Q162" s="64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</row>
    <row r="163" spans="1:35">
      <c r="A163" s="111"/>
      <c r="B163" s="111"/>
      <c r="C163" s="70"/>
      <c r="D163" s="71"/>
      <c r="E163" s="71"/>
      <c r="F163" s="64"/>
      <c r="G163" s="64"/>
      <c r="H163" s="64"/>
      <c r="I163" s="64"/>
      <c r="J163" s="64"/>
      <c r="K163" s="64"/>
      <c r="L163" s="64"/>
      <c r="M163" s="64"/>
      <c r="N163" s="64"/>
      <c r="O163" s="73"/>
      <c r="P163" s="64"/>
      <c r="Q163" s="64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</row>
    <row r="164" spans="1:35">
      <c r="A164" s="111"/>
      <c r="B164" s="111"/>
      <c r="C164" s="70"/>
      <c r="D164" s="71"/>
      <c r="E164" s="71"/>
      <c r="F164" s="64"/>
      <c r="G164" s="64"/>
      <c r="H164" s="64"/>
      <c r="I164" s="64"/>
      <c r="J164" s="64"/>
      <c r="K164" s="64"/>
      <c r="L164" s="64"/>
      <c r="M164" s="64"/>
      <c r="N164" s="64"/>
      <c r="O164" s="73"/>
      <c r="P164" s="64"/>
      <c r="Q164" s="64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</row>
    <row r="165" spans="1:35">
      <c r="A165" s="111"/>
      <c r="B165" s="111"/>
      <c r="C165" s="70"/>
      <c r="D165" s="71"/>
      <c r="E165" s="71"/>
      <c r="F165" s="64"/>
      <c r="G165" s="64"/>
      <c r="H165" s="64"/>
      <c r="I165" s="64"/>
      <c r="J165" s="64"/>
      <c r="K165" s="64"/>
      <c r="L165" s="64"/>
      <c r="M165" s="64"/>
      <c r="N165" s="64"/>
      <c r="O165" s="73"/>
      <c r="P165" s="64"/>
      <c r="Q165" s="64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</row>
    <row r="166" spans="1:35">
      <c r="A166" s="111"/>
      <c r="B166" s="111"/>
      <c r="C166" s="70"/>
      <c r="D166" s="71"/>
      <c r="E166" s="71"/>
      <c r="F166" s="64"/>
      <c r="G166" s="64"/>
      <c r="H166" s="64"/>
      <c r="I166" s="64"/>
      <c r="J166" s="64"/>
      <c r="K166" s="64"/>
      <c r="L166" s="64"/>
      <c r="M166" s="64"/>
      <c r="N166" s="64"/>
      <c r="O166" s="73"/>
      <c r="P166" s="64"/>
      <c r="Q166" s="64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</row>
    <row r="167" spans="1:35">
      <c r="A167" s="111"/>
      <c r="B167" s="111"/>
      <c r="C167" s="70"/>
      <c r="D167" s="71"/>
      <c r="E167" s="71"/>
      <c r="F167" s="64"/>
      <c r="G167" s="64"/>
      <c r="H167" s="64"/>
      <c r="I167" s="64"/>
      <c r="J167" s="64"/>
      <c r="K167" s="64"/>
      <c r="L167" s="64"/>
      <c r="M167" s="64"/>
      <c r="N167" s="64"/>
      <c r="O167" s="73"/>
      <c r="P167" s="64"/>
      <c r="Q167" s="64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</row>
    <row r="168" spans="1:35">
      <c r="A168" s="111"/>
      <c r="B168" s="111"/>
      <c r="C168" s="70"/>
      <c r="D168" s="71"/>
      <c r="E168" s="71"/>
      <c r="F168" s="64"/>
      <c r="G168" s="64"/>
      <c r="H168" s="64"/>
      <c r="I168" s="64"/>
      <c r="J168" s="64"/>
      <c r="K168" s="64"/>
      <c r="L168" s="64"/>
      <c r="M168" s="64"/>
      <c r="N168" s="64"/>
      <c r="O168" s="73"/>
      <c r="P168" s="64"/>
      <c r="Q168" s="64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</row>
    <row r="169" spans="1:35">
      <c r="A169" s="111"/>
      <c r="B169" s="111"/>
      <c r="C169" s="70"/>
      <c r="D169" s="71"/>
      <c r="E169" s="71"/>
      <c r="F169" s="64"/>
      <c r="G169" s="64"/>
      <c r="H169" s="64"/>
      <c r="I169" s="64"/>
      <c r="J169" s="64"/>
      <c r="K169" s="64"/>
      <c r="L169" s="64"/>
      <c r="M169" s="64"/>
      <c r="N169" s="64"/>
      <c r="O169" s="73"/>
      <c r="P169" s="64"/>
      <c r="Q169" s="64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</row>
    <row r="170" spans="1:35">
      <c r="A170" s="111"/>
      <c r="B170" s="111"/>
      <c r="C170" s="70"/>
      <c r="D170" s="71"/>
      <c r="E170" s="71"/>
      <c r="F170" s="64"/>
      <c r="G170" s="64"/>
      <c r="H170" s="64"/>
      <c r="I170" s="64"/>
      <c r="J170" s="64"/>
      <c r="K170" s="64"/>
      <c r="L170" s="64"/>
      <c r="M170" s="64"/>
      <c r="N170" s="64"/>
      <c r="O170" s="73"/>
      <c r="P170" s="64"/>
      <c r="Q170" s="64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</row>
    <row r="171" spans="1:35">
      <c r="A171" s="111"/>
      <c r="B171" s="111"/>
      <c r="C171" s="70"/>
      <c r="D171" s="71"/>
      <c r="E171" s="71"/>
      <c r="F171" s="64"/>
      <c r="G171" s="64"/>
      <c r="H171" s="64"/>
      <c r="I171" s="64"/>
      <c r="J171" s="64"/>
      <c r="K171" s="64"/>
      <c r="L171" s="64"/>
      <c r="M171" s="64"/>
      <c r="N171" s="64"/>
      <c r="O171" s="73"/>
      <c r="P171" s="64"/>
      <c r="Q171" s="64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</row>
    <row r="172" spans="1:35">
      <c r="A172" s="111"/>
      <c r="B172" s="111"/>
      <c r="C172" s="70"/>
      <c r="D172" s="71"/>
      <c r="E172" s="71"/>
      <c r="F172" s="64"/>
      <c r="G172" s="64"/>
      <c r="H172" s="64"/>
      <c r="I172" s="64"/>
      <c r="J172" s="64"/>
      <c r="K172" s="64"/>
      <c r="L172" s="64"/>
      <c r="M172" s="64"/>
      <c r="N172" s="64"/>
      <c r="O172" s="73"/>
      <c r="P172" s="64"/>
      <c r="Q172" s="64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</row>
    <row r="173" spans="1:35">
      <c r="A173" s="111"/>
      <c r="B173" s="111"/>
      <c r="C173" s="70"/>
      <c r="D173" s="71"/>
      <c r="E173" s="71"/>
      <c r="F173" s="64"/>
      <c r="G173" s="64"/>
      <c r="H173" s="64"/>
      <c r="I173" s="64"/>
      <c r="J173" s="64"/>
      <c r="K173" s="64"/>
      <c r="L173" s="64"/>
      <c r="M173" s="64"/>
      <c r="N173" s="64"/>
      <c r="O173" s="73"/>
      <c r="P173" s="64"/>
      <c r="Q173" s="64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</row>
    <row r="174" spans="1:35">
      <c r="A174" s="111"/>
      <c r="B174" s="111"/>
      <c r="C174" s="70"/>
      <c r="D174" s="71"/>
      <c r="E174" s="71"/>
      <c r="F174" s="64"/>
      <c r="G174" s="64"/>
      <c r="H174" s="64"/>
      <c r="I174" s="64"/>
      <c r="J174" s="64"/>
      <c r="K174" s="64"/>
      <c r="L174" s="64"/>
      <c r="M174" s="64"/>
      <c r="N174" s="64"/>
      <c r="O174" s="73"/>
      <c r="P174" s="64"/>
      <c r="Q174" s="64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</row>
    <row r="175" spans="1:35">
      <c r="A175" s="111"/>
      <c r="B175" s="111"/>
      <c r="C175" s="70"/>
      <c r="D175" s="71"/>
      <c r="E175" s="71"/>
      <c r="F175" s="64"/>
      <c r="G175" s="64"/>
      <c r="H175" s="64"/>
      <c r="I175" s="64"/>
      <c r="J175" s="64"/>
      <c r="K175" s="64"/>
      <c r="L175" s="64"/>
      <c r="M175" s="64"/>
      <c r="N175" s="64"/>
      <c r="O175" s="73"/>
      <c r="P175" s="64"/>
      <c r="Q175" s="64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</row>
    <row r="176" spans="1:35">
      <c r="A176" s="111"/>
      <c r="B176" s="111"/>
      <c r="C176" s="70"/>
      <c r="D176" s="71"/>
      <c r="E176" s="71"/>
      <c r="F176" s="64"/>
      <c r="G176" s="64"/>
      <c r="H176" s="64"/>
      <c r="I176" s="64"/>
      <c r="J176" s="64"/>
      <c r="K176" s="64"/>
      <c r="L176" s="64"/>
      <c r="M176" s="64"/>
      <c r="N176" s="64"/>
      <c r="O176" s="73"/>
      <c r="P176" s="64"/>
      <c r="Q176" s="64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</row>
    <row r="177" spans="1:35">
      <c r="A177" s="111"/>
      <c r="B177" s="111"/>
      <c r="C177" s="70"/>
      <c r="D177" s="71"/>
      <c r="E177" s="71"/>
      <c r="F177" s="64"/>
      <c r="G177" s="64"/>
      <c r="H177" s="64"/>
      <c r="I177" s="64"/>
      <c r="J177" s="64"/>
      <c r="K177" s="64"/>
      <c r="L177" s="64"/>
      <c r="M177" s="64"/>
      <c r="N177" s="64"/>
      <c r="O177" s="73"/>
      <c r="P177" s="64"/>
      <c r="Q177" s="64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</row>
    <row r="178" spans="1:35">
      <c r="A178" s="111"/>
      <c r="B178" s="111"/>
      <c r="C178" s="70"/>
      <c r="D178" s="71"/>
      <c r="E178" s="71"/>
      <c r="F178" s="64"/>
      <c r="G178" s="64"/>
      <c r="H178" s="64"/>
      <c r="I178" s="64"/>
      <c r="J178" s="64"/>
      <c r="K178" s="64"/>
      <c r="L178" s="64"/>
      <c r="M178" s="64"/>
      <c r="N178" s="64"/>
      <c r="O178" s="73"/>
      <c r="P178" s="64"/>
      <c r="Q178" s="64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</row>
    <row r="179" spans="1:35">
      <c r="A179" s="111"/>
      <c r="B179" s="111"/>
      <c r="C179" s="70"/>
      <c r="D179" s="71"/>
      <c r="E179" s="71"/>
      <c r="F179" s="64"/>
      <c r="G179" s="64"/>
      <c r="H179" s="64"/>
      <c r="I179" s="64"/>
      <c r="J179" s="64"/>
      <c r="K179" s="64"/>
      <c r="L179" s="64"/>
      <c r="M179" s="64"/>
      <c r="N179" s="64"/>
      <c r="O179" s="73"/>
      <c r="P179" s="64"/>
      <c r="Q179" s="64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</row>
    <row r="180" spans="1:35">
      <c r="A180" s="111"/>
      <c r="B180" s="111"/>
      <c r="C180" s="70"/>
      <c r="D180" s="71"/>
      <c r="E180" s="71"/>
      <c r="F180" s="64"/>
      <c r="G180" s="64"/>
      <c r="H180" s="64"/>
      <c r="I180" s="64"/>
      <c r="J180" s="64"/>
      <c r="K180" s="64"/>
      <c r="L180" s="64"/>
      <c r="M180" s="64"/>
      <c r="N180" s="64"/>
      <c r="O180" s="73"/>
      <c r="P180" s="64"/>
      <c r="Q180" s="64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</row>
    <row r="181" spans="1:35">
      <c r="A181" s="111"/>
      <c r="B181" s="111"/>
      <c r="C181" s="70"/>
      <c r="D181" s="71"/>
      <c r="E181" s="71"/>
      <c r="F181" s="64"/>
      <c r="G181" s="64"/>
      <c r="H181" s="64"/>
      <c r="I181" s="64"/>
      <c r="J181" s="64"/>
      <c r="K181" s="64"/>
      <c r="L181" s="64"/>
      <c r="M181" s="64"/>
      <c r="N181" s="64"/>
      <c r="O181" s="73"/>
      <c r="P181" s="64"/>
      <c r="Q181" s="64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</row>
    <row r="182" spans="1:35">
      <c r="A182" s="111"/>
      <c r="B182" s="111"/>
      <c r="C182" s="70"/>
      <c r="D182" s="71"/>
      <c r="E182" s="71"/>
      <c r="F182" s="64"/>
      <c r="G182" s="64"/>
      <c r="H182" s="64"/>
      <c r="I182" s="64"/>
      <c r="J182" s="64"/>
      <c r="K182" s="64"/>
      <c r="L182" s="64"/>
      <c r="M182" s="64"/>
      <c r="N182" s="64"/>
      <c r="O182" s="73"/>
      <c r="P182" s="64"/>
      <c r="Q182" s="64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</row>
    <row r="183" spans="1:35">
      <c r="A183" s="111"/>
      <c r="B183" s="111"/>
      <c r="C183" s="70"/>
      <c r="D183" s="71"/>
      <c r="E183" s="71"/>
      <c r="F183" s="64"/>
      <c r="G183" s="64"/>
      <c r="H183" s="64"/>
      <c r="I183" s="64"/>
      <c r="J183" s="64"/>
      <c r="K183" s="64"/>
      <c r="L183" s="64"/>
      <c r="M183" s="64"/>
      <c r="N183" s="64"/>
      <c r="O183" s="73"/>
      <c r="P183" s="64"/>
      <c r="Q183" s="64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</row>
    <row r="184" spans="1:35">
      <c r="A184" s="111"/>
      <c r="B184" s="111"/>
      <c r="C184" s="70"/>
      <c r="D184" s="71"/>
      <c r="E184" s="71"/>
      <c r="F184" s="64"/>
      <c r="G184" s="64"/>
      <c r="H184" s="64"/>
      <c r="I184" s="64"/>
      <c r="J184" s="64"/>
      <c r="K184" s="64"/>
      <c r="L184" s="64"/>
      <c r="M184" s="64"/>
      <c r="N184" s="64"/>
      <c r="O184" s="73"/>
      <c r="P184" s="64"/>
      <c r="Q184" s="64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</row>
    <row r="185" spans="1:35">
      <c r="A185" s="111"/>
      <c r="B185" s="111"/>
      <c r="C185" s="70"/>
      <c r="D185" s="71"/>
      <c r="E185" s="71"/>
      <c r="F185" s="64"/>
      <c r="G185" s="64"/>
      <c r="H185" s="64"/>
      <c r="I185" s="64"/>
      <c r="J185" s="64"/>
      <c r="K185" s="64"/>
      <c r="L185" s="64"/>
      <c r="M185" s="64"/>
      <c r="N185" s="64"/>
      <c r="O185" s="73"/>
      <c r="P185" s="64"/>
      <c r="Q185" s="64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</row>
    <row r="186" spans="1:35">
      <c r="A186" s="111"/>
      <c r="B186" s="111"/>
      <c r="C186" s="70"/>
      <c r="D186" s="71"/>
      <c r="E186" s="71"/>
      <c r="F186" s="64"/>
      <c r="G186" s="64"/>
      <c r="H186" s="64"/>
      <c r="I186" s="64"/>
      <c r="J186" s="64"/>
      <c r="K186" s="64"/>
      <c r="L186" s="64"/>
      <c r="M186" s="64"/>
      <c r="N186" s="64"/>
      <c r="O186" s="73"/>
      <c r="P186" s="64"/>
      <c r="Q186" s="64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</row>
    <row r="187" spans="1:35">
      <c r="A187" s="111"/>
      <c r="B187" s="111"/>
      <c r="C187" s="70"/>
      <c r="D187" s="71"/>
      <c r="E187" s="71"/>
      <c r="F187" s="64"/>
      <c r="G187" s="64"/>
      <c r="H187" s="64"/>
      <c r="I187" s="64"/>
      <c r="J187" s="64"/>
      <c r="K187" s="64"/>
      <c r="L187" s="64"/>
      <c r="M187" s="64"/>
      <c r="N187" s="64"/>
      <c r="O187" s="73"/>
      <c r="P187" s="64"/>
      <c r="Q187" s="64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</row>
    <row r="188" spans="1:35">
      <c r="A188" s="111"/>
      <c r="B188" s="111"/>
      <c r="C188" s="70"/>
      <c r="D188" s="71"/>
      <c r="E188" s="71"/>
      <c r="F188" s="64"/>
      <c r="G188" s="64"/>
      <c r="H188" s="64"/>
      <c r="I188" s="64"/>
      <c r="J188" s="64"/>
      <c r="K188" s="64"/>
      <c r="L188" s="64"/>
      <c r="M188" s="64"/>
      <c r="N188" s="64"/>
      <c r="O188" s="73"/>
      <c r="P188" s="64"/>
      <c r="Q188" s="64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</row>
    <row r="189" spans="1:35">
      <c r="A189" s="111"/>
      <c r="B189" s="111"/>
      <c r="C189" s="70"/>
      <c r="D189" s="71"/>
      <c r="E189" s="71"/>
      <c r="F189" s="64"/>
      <c r="G189" s="64"/>
      <c r="H189" s="64"/>
      <c r="I189" s="64"/>
      <c r="J189" s="64"/>
      <c r="K189" s="64"/>
      <c r="L189" s="64"/>
      <c r="M189" s="64"/>
      <c r="N189" s="64"/>
      <c r="O189" s="73"/>
      <c r="P189" s="64"/>
      <c r="Q189" s="64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</row>
    <row r="190" spans="1:35">
      <c r="A190" s="111"/>
      <c r="B190" s="111"/>
      <c r="C190" s="70"/>
      <c r="D190" s="71"/>
      <c r="E190" s="71"/>
      <c r="F190" s="64"/>
      <c r="G190" s="64"/>
      <c r="H190" s="64"/>
      <c r="I190" s="64"/>
      <c r="J190" s="64"/>
      <c r="K190" s="64"/>
      <c r="L190" s="64"/>
      <c r="M190" s="64"/>
      <c r="N190" s="64"/>
      <c r="O190" s="73"/>
      <c r="P190" s="64"/>
      <c r="Q190" s="64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</row>
    <row r="191" spans="1:35">
      <c r="A191" s="111"/>
      <c r="B191" s="111"/>
      <c r="C191" s="70"/>
      <c r="D191" s="71"/>
      <c r="E191" s="71"/>
      <c r="F191" s="64"/>
      <c r="G191" s="64"/>
      <c r="H191" s="64"/>
      <c r="I191" s="64"/>
      <c r="J191" s="64"/>
      <c r="K191" s="64"/>
      <c r="L191" s="64"/>
      <c r="M191" s="64"/>
      <c r="N191" s="64"/>
      <c r="O191" s="73"/>
      <c r="P191" s="64"/>
      <c r="Q191" s="64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</row>
    <row r="192" spans="1:35">
      <c r="A192" s="112"/>
      <c r="B192" s="112"/>
      <c r="C192" s="70"/>
      <c r="D192" s="71"/>
      <c r="E192" s="71"/>
      <c r="F192" s="64"/>
      <c r="G192" s="64"/>
      <c r="H192" s="64"/>
      <c r="I192" s="64"/>
      <c r="J192" s="64"/>
      <c r="K192" s="64"/>
      <c r="L192" s="64"/>
      <c r="M192" s="64"/>
      <c r="N192" s="64"/>
      <c r="O192" s="73"/>
      <c r="P192" s="64"/>
      <c r="Q192" s="64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</row>
    <row r="193" spans="1:35">
      <c r="A193" s="112"/>
      <c r="B193" s="112"/>
      <c r="C193" s="70"/>
      <c r="D193" s="71"/>
      <c r="E193" s="71"/>
      <c r="F193" s="64"/>
      <c r="G193" s="64"/>
      <c r="H193" s="64"/>
      <c r="I193" s="64"/>
      <c r="J193" s="64"/>
      <c r="K193" s="64"/>
      <c r="L193" s="64"/>
      <c r="M193" s="64"/>
      <c r="N193" s="64"/>
      <c r="O193" s="73"/>
      <c r="P193" s="64"/>
      <c r="Q193" s="64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</row>
    <row r="194" spans="1:35">
      <c r="A194" s="112"/>
      <c r="B194" s="112"/>
      <c r="C194" s="70"/>
      <c r="D194" s="71"/>
      <c r="E194" s="71"/>
      <c r="F194" s="64"/>
      <c r="G194" s="64"/>
      <c r="H194" s="64"/>
      <c r="I194" s="64"/>
      <c r="J194" s="64"/>
      <c r="K194" s="64"/>
      <c r="L194" s="64"/>
      <c r="M194" s="64"/>
      <c r="N194" s="64"/>
      <c r="O194" s="73"/>
      <c r="P194" s="64"/>
      <c r="Q194" s="64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</row>
    <row r="195" spans="1:35">
      <c r="A195" s="112"/>
      <c r="B195" s="112"/>
      <c r="C195" s="70"/>
      <c r="D195" s="71"/>
      <c r="E195" s="71"/>
      <c r="F195" s="64"/>
      <c r="G195" s="64"/>
      <c r="H195" s="64"/>
      <c r="I195" s="64"/>
      <c r="J195" s="64"/>
      <c r="K195" s="64"/>
      <c r="L195" s="64"/>
      <c r="M195" s="64"/>
      <c r="N195" s="64"/>
      <c r="O195" s="73"/>
      <c r="P195" s="64"/>
      <c r="Q195" s="64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</row>
    <row r="196" spans="1:35">
      <c r="A196" s="112"/>
      <c r="B196" s="112"/>
      <c r="C196" s="70"/>
      <c r="D196" s="71"/>
      <c r="E196" s="71"/>
      <c r="F196" s="64"/>
      <c r="G196" s="64"/>
      <c r="H196" s="64"/>
      <c r="I196" s="64"/>
      <c r="J196" s="64"/>
      <c r="K196" s="64"/>
      <c r="L196" s="64"/>
      <c r="M196" s="64"/>
      <c r="N196" s="64"/>
      <c r="O196" s="73"/>
      <c r="P196" s="64"/>
      <c r="Q196" s="64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</row>
    <row r="197" spans="1:35">
      <c r="A197" s="112"/>
      <c r="B197" s="112"/>
      <c r="C197" s="70"/>
      <c r="D197" s="71"/>
      <c r="E197" s="71"/>
      <c r="F197" s="64"/>
      <c r="G197" s="64"/>
      <c r="H197" s="64"/>
      <c r="I197" s="64"/>
      <c r="J197" s="64"/>
      <c r="K197" s="64"/>
      <c r="L197" s="64"/>
      <c r="M197" s="64"/>
      <c r="N197" s="64"/>
      <c r="O197" s="73"/>
      <c r="P197" s="64"/>
      <c r="Q197" s="64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</row>
    <row r="198" spans="1:35">
      <c r="A198" s="112"/>
      <c r="B198" s="112"/>
      <c r="C198" s="70"/>
      <c r="D198" s="71"/>
      <c r="E198" s="71"/>
      <c r="F198" s="64"/>
      <c r="G198" s="64"/>
      <c r="H198" s="64"/>
      <c r="I198" s="64"/>
      <c r="J198" s="64"/>
      <c r="K198" s="64"/>
      <c r="L198" s="64"/>
      <c r="M198" s="64"/>
      <c r="N198" s="64"/>
      <c r="O198" s="73"/>
      <c r="P198" s="64"/>
      <c r="Q198" s="64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</row>
    <row r="199" spans="1:35">
      <c r="A199" s="112"/>
      <c r="B199" s="112"/>
      <c r="C199" s="70"/>
      <c r="D199" s="71"/>
      <c r="E199" s="71"/>
      <c r="F199" s="64"/>
      <c r="G199" s="64"/>
      <c r="H199" s="64"/>
      <c r="I199" s="64"/>
      <c r="J199" s="64"/>
      <c r="K199" s="64"/>
      <c r="L199" s="64"/>
      <c r="M199" s="64"/>
      <c r="N199" s="64"/>
      <c r="O199" s="73"/>
      <c r="P199" s="64"/>
      <c r="Q199" s="64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</row>
    <row r="200" spans="1:35">
      <c r="A200" s="112"/>
      <c r="B200" s="112"/>
      <c r="C200" s="70"/>
      <c r="D200" s="71"/>
      <c r="E200" s="71"/>
      <c r="F200" s="64"/>
      <c r="G200" s="64"/>
      <c r="H200" s="64"/>
      <c r="I200" s="64"/>
      <c r="J200" s="64"/>
      <c r="K200" s="64"/>
      <c r="L200" s="64"/>
      <c r="M200" s="64"/>
      <c r="N200" s="64"/>
      <c r="O200" s="73"/>
      <c r="P200" s="64"/>
      <c r="Q200" s="64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</row>
    <row r="201" spans="1:35">
      <c r="A201" s="112"/>
      <c r="B201" s="112"/>
      <c r="C201" s="70"/>
      <c r="D201" s="71"/>
      <c r="E201" s="71"/>
      <c r="F201" s="64"/>
      <c r="G201" s="64"/>
      <c r="H201" s="64"/>
      <c r="I201" s="64"/>
      <c r="J201" s="64"/>
      <c r="K201" s="64"/>
      <c r="L201" s="64"/>
      <c r="M201" s="64"/>
      <c r="N201" s="64"/>
      <c r="O201" s="73"/>
      <c r="P201" s="64"/>
      <c r="Q201" s="64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</row>
    <row r="202" spans="1:35">
      <c r="A202" s="112"/>
      <c r="B202" s="112"/>
      <c r="C202" s="70"/>
      <c r="D202" s="71"/>
      <c r="E202" s="71"/>
      <c r="F202" s="64"/>
      <c r="G202" s="64"/>
      <c r="H202" s="64"/>
      <c r="I202" s="64"/>
      <c r="J202" s="64"/>
      <c r="K202" s="64"/>
      <c r="L202" s="64"/>
      <c r="M202" s="64"/>
      <c r="N202" s="64"/>
      <c r="O202" s="73"/>
      <c r="P202" s="64"/>
      <c r="Q202" s="64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</row>
    <row r="203" spans="1:35">
      <c r="A203" s="112"/>
      <c r="B203" s="112"/>
      <c r="C203" s="70"/>
      <c r="D203" s="71"/>
      <c r="E203" s="71"/>
      <c r="F203" s="64"/>
      <c r="G203" s="64"/>
      <c r="H203" s="64"/>
      <c r="I203" s="64"/>
      <c r="J203" s="64"/>
      <c r="K203" s="64"/>
      <c r="L203" s="64"/>
      <c r="M203" s="64"/>
      <c r="N203" s="64"/>
      <c r="O203" s="73"/>
      <c r="P203" s="64"/>
      <c r="Q203" s="64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</row>
    <row r="204" spans="1:35">
      <c r="A204" s="112"/>
      <c r="B204" s="112"/>
      <c r="C204" s="70"/>
      <c r="D204" s="71"/>
      <c r="E204" s="71"/>
      <c r="F204" s="64"/>
      <c r="G204" s="64"/>
      <c r="H204" s="64"/>
      <c r="I204" s="64"/>
      <c r="J204" s="64"/>
      <c r="K204" s="64"/>
      <c r="L204" s="64"/>
      <c r="M204" s="64"/>
      <c r="N204" s="64"/>
      <c r="O204" s="73"/>
      <c r="P204" s="64"/>
      <c r="Q204" s="64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</row>
    <row r="205" spans="1:35">
      <c r="A205" s="112"/>
      <c r="B205" s="112"/>
      <c r="C205" s="70"/>
      <c r="D205" s="71"/>
      <c r="E205" s="71"/>
      <c r="F205" s="64"/>
      <c r="G205" s="64"/>
      <c r="H205" s="64"/>
      <c r="I205" s="64"/>
      <c r="J205" s="64"/>
      <c r="K205" s="64"/>
      <c r="L205" s="64"/>
      <c r="M205" s="64"/>
      <c r="N205" s="64"/>
      <c r="O205" s="73"/>
      <c r="P205" s="64"/>
      <c r="Q205" s="64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</row>
    <row r="206" spans="1:35">
      <c r="A206" s="112"/>
      <c r="B206" s="112"/>
      <c r="C206" s="70"/>
      <c r="D206" s="71"/>
      <c r="E206" s="71"/>
      <c r="F206" s="64"/>
      <c r="G206" s="64"/>
      <c r="H206" s="64"/>
      <c r="I206" s="64"/>
      <c r="J206" s="64"/>
      <c r="K206" s="64"/>
      <c r="L206" s="64"/>
      <c r="M206" s="64"/>
      <c r="N206" s="64"/>
      <c r="O206" s="73"/>
      <c r="P206" s="64"/>
      <c r="Q206" s="64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</row>
    <row r="207" spans="1:35">
      <c r="A207" s="112"/>
      <c r="B207" s="112"/>
      <c r="C207" s="70"/>
      <c r="D207" s="71"/>
      <c r="E207" s="71"/>
      <c r="F207" s="64"/>
      <c r="G207" s="64"/>
      <c r="H207" s="64"/>
      <c r="I207" s="64"/>
      <c r="J207" s="64"/>
      <c r="K207" s="64"/>
      <c r="L207" s="64"/>
      <c r="M207" s="64"/>
      <c r="N207" s="64"/>
      <c r="O207" s="73"/>
      <c r="P207" s="64"/>
      <c r="Q207" s="64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</row>
    <row r="208" spans="1:35">
      <c r="A208" s="112"/>
      <c r="B208" s="112"/>
      <c r="C208" s="70"/>
      <c r="D208" s="71"/>
      <c r="E208" s="71"/>
      <c r="F208" s="64"/>
      <c r="G208" s="64"/>
      <c r="H208" s="64"/>
      <c r="I208" s="64"/>
      <c r="J208" s="64"/>
      <c r="K208" s="64"/>
      <c r="L208" s="64"/>
      <c r="M208" s="64"/>
      <c r="N208" s="64"/>
      <c r="O208" s="73"/>
      <c r="P208" s="64"/>
      <c r="Q208" s="64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</row>
    <row r="209" spans="1:35">
      <c r="A209" s="112"/>
      <c r="B209" s="112"/>
      <c r="C209" s="70"/>
      <c r="D209" s="71"/>
      <c r="E209" s="71"/>
      <c r="F209" s="64"/>
      <c r="G209" s="64"/>
      <c r="H209" s="64"/>
      <c r="I209" s="64"/>
      <c r="J209" s="64"/>
      <c r="K209" s="64"/>
      <c r="L209" s="64"/>
      <c r="M209" s="64"/>
      <c r="N209" s="64"/>
      <c r="O209" s="73"/>
      <c r="P209" s="64"/>
      <c r="Q209" s="64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</row>
    <row r="210" spans="1:35">
      <c r="A210" s="112"/>
      <c r="B210" s="112"/>
      <c r="C210" s="70"/>
      <c r="D210" s="71"/>
      <c r="E210" s="71"/>
      <c r="F210" s="64"/>
      <c r="G210" s="64"/>
      <c r="H210" s="64"/>
      <c r="I210" s="64"/>
      <c r="J210" s="64"/>
      <c r="K210" s="64"/>
      <c r="L210" s="64"/>
      <c r="M210" s="64"/>
      <c r="N210" s="64"/>
      <c r="O210" s="73"/>
      <c r="P210" s="64"/>
      <c r="Q210" s="64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</row>
    <row r="211" spans="1:35">
      <c r="A211" s="112"/>
      <c r="B211" s="112"/>
      <c r="C211" s="70"/>
      <c r="D211" s="71"/>
      <c r="E211" s="71"/>
      <c r="F211" s="64"/>
      <c r="G211" s="64"/>
      <c r="H211" s="64"/>
      <c r="I211" s="64"/>
      <c r="J211" s="64"/>
      <c r="K211" s="64"/>
      <c r="L211" s="64"/>
      <c r="M211" s="64"/>
      <c r="N211" s="64"/>
      <c r="O211" s="73"/>
      <c r="P211" s="64"/>
      <c r="Q211" s="64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</row>
    <row r="212" spans="1:35">
      <c r="A212" s="112"/>
      <c r="B212" s="112"/>
      <c r="C212" s="70"/>
      <c r="D212" s="71"/>
      <c r="E212" s="71"/>
      <c r="F212" s="64"/>
      <c r="G212" s="64"/>
      <c r="H212" s="64"/>
      <c r="I212" s="64"/>
      <c r="J212" s="64"/>
      <c r="K212" s="64"/>
      <c r="L212" s="64"/>
      <c r="M212" s="64"/>
      <c r="N212" s="64"/>
      <c r="O212" s="73"/>
      <c r="P212" s="64"/>
      <c r="Q212" s="64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</row>
    <row r="213" spans="1:35">
      <c r="A213" s="112"/>
      <c r="B213" s="112"/>
      <c r="C213" s="70"/>
      <c r="D213" s="71"/>
      <c r="E213" s="71"/>
      <c r="F213" s="64"/>
      <c r="G213" s="64"/>
      <c r="H213" s="64"/>
      <c r="I213" s="64"/>
      <c r="J213" s="64"/>
      <c r="K213" s="64"/>
      <c r="L213" s="64"/>
      <c r="M213" s="64"/>
      <c r="N213" s="64"/>
      <c r="O213" s="73"/>
      <c r="P213" s="64"/>
      <c r="Q213" s="64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</row>
    <row r="214" spans="1:35">
      <c r="A214" s="112"/>
      <c r="B214" s="112"/>
      <c r="C214" s="70"/>
      <c r="D214" s="71"/>
      <c r="E214" s="71"/>
      <c r="F214" s="64"/>
      <c r="G214" s="64"/>
      <c r="H214" s="64"/>
      <c r="I214" s="64"/>
      <c r="J214" s="64"/>
      <c r="K214" s="64"/>
      <c r="L214" s="64"/>
      <c r="M214" s="64"/>
      <c r="N214" s="64"/>
      <c r="O214" s="73"/>
      <c r="P214" s="64"/>
      <c r="Q214" s="64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</row>
    <row r="215" spans="1:35">
      <c r="A215" s="112"/>
      <c r="B215" s="112"/>
      <c r="C215" s="70"/>
      <c r="D215" s="71"/>
      <c r="E215" s="71"/>
      <c r="F215" s="64"/>
      <c r="G215" s="64"/>
      <c r="H215" s="64"/>
      <c r="I215" s="64"/>
      <c r="J215" s="64"/>
      <c r="K215" s="64"/>
      <c r="L215" s="64"/>
      <c r="M215" s="64"/>
      <c r="N215" s="64"/>
      <c r="O215" s="73"/>
      <c r="P215" s="64"/>
      <c r="Q215" s="64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</row>
    <row r="216" spans="1:35">
      <c r="A216" s="112"/>
      <c r="B216" s="112"/>
      <c r="C216" s="70"/>
      <c r="D216" s="71"/>
      <c r="E216" s="71"/>
      <c r="F216" s="64"/>
      <c r="G216" s="64"/>
      <c r="H216" s="64"/>
      <c r="I216" s="64"/>
      <c r="J216" s="64"/>
      <c r="K216" s="64"/>
      <c r="L216" s="64"/>
      <c r="M216" s="64"/>
      <c r="N216" s="64"/>
      <c r="O216" s="73"/>
      <c r="P216" s="64"/>
      <c r="Q216" s="64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</row>
    <row r="217" spans="1:35">
      <c r="A217" s="112"/>
      <c r="B217" s="112"/>
      <c r="C217" s="70"/>
      <c r="D217" s="71"/>
      <c r="E217" s="71"/>
      <c r="F217" s="64"/>
      <c r="G217" s="64"/>
      <c r="H217" s="64"/>
      <c r="I217" s="64"/>
      <c r="J217" s="64"/>
      <c r="K217" s="64"/>
      <c r="L217" s="64"/>
      <c r="M217" s="64"/>
      <c r="N217" s="64"/>
      <c r="O217" s="73"/>
      <c r="P217" s="64"/>
      <c r="Q217" s="64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</row>
    <row r="218" spans="1:35">
      <c r="A218" s="112"/>
      <c r="B218" s="112"/>
      <c r="C218" s="70"/>
      <c r="D218" s="71"/>
      <c r="E218" s="71"/>
      <c r="F218" s="64"/>
      <c r="G218" s="64"/>
      <c r="H218" s="64"/>
      <c r="I218" s="64"/>
      <c r="J218" s="64"/>
      <c r="K218" s="64"/>
      <c r="L218" s="64"/>
      <c r="M218" s="64"/>
      <c r="N218" s="64"/>
      <c r="O218" s="73"/>
      <c r="P218" s="64"/>
      <c r="Q218" s="64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</row>
    <row r="219" spans="1:35">
      <c r="A219" s="112"/>
      <c r="B219" s="112"/>
      <c r="C219" s="70"/>
      <c r="D219" s="71"/>
      <c r="E219" s="71"/>
      <c r="F219" s="64"/>
      <c r="G219" s="64"/>
      <c r="H219" s="64"/>
      <c r="I219" s="64"/>
      <c r="J219" s="64"/>
      <c r="K219" s="64"/>
      <c r="L219" s="64"/>
      <c r="M219" s="64"/>
      <c r="N219" s="64"/>
      <c r="O219" s="73"/>
      <c r="P219" s="64"/>
      <c r="Q219" s="64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</row>
    <row r="220" spans="1:35">
      <c r="A220" s="112"/>
      <c r="B220" s="112"/>
      <c r="C220" s="112"/>
      <c r="D220" s="71"/>
      <c r="E220" s="71"/>
      <c r="F220" s="64"/>
      <c r="G220" s="64"/>
      <c r="H220" s="64"/>
      <c r="I220" s="64"/>
      <c r="J220" s="64"/>
      <c r="K220" s="64"/>
      <c r="L220" s="64"/>
      <c r="M220" s="64"/>
      <c r="N220" s="64"/>
      <c r="O220" s="73"/>
      <c r="P220" s="64"/>
      <c r="Q220" s="64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</row>
    <row r="221" spans="1:35">
      <c r="A221" s="112"/>
      <c r="B221" s="112"/>
      <c r="C221" s="112"/>
      <c r="D221" s="71"/>
      <c r="E221" s="71"/>
      <c r="F221" s="64"/>
      <c r="G221" s="64"/>
      <c r="H221" s="64"/>
      <c r="I221" s="64"/>
      <c r="J221" s="64"/>
      <c r="K221" s="64"/>
      <c r="L221" s="64"/>
      <c r="M221" s="64"/>
      <c r="N221" s="64"/>
      <c r="O221" s="73"/>
      <c r="P221" s="64"/>
      <c r="Q221" s="64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</row>
    <row r="222" spans="1:35">
      <c r="A222" s="112"/>
      <c r="B222" s="112"/>
      <c r="C222" s="112"/>
      <c r="D222" s="71"/>
      <c r="E222" s="71"/>
      <c r="F222" s="64"/>
      <c r="G222" s="64"/>
      <c r="H222" s="64"/>
      <c r="I222" s="64"/>
      <c r="J222" s="64"/>
      <c r="K222" s="64"/>
      <c r="L222" s="64"/>
      <c r="M222" s="64"/>
      <c r="N222" s="64"/>
      <c r="O222" s="73"/>
      <c r="P222" s="64"/>
      <c r="Q222" s="64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</row>
    <row r="223" spans="1:35">
      <c r="A223" s="112"/>
      <c r="B223" s="112"/>
      <c r="C223" s="112"/>
      <c r="D223" s="71"/>
      <c r="E223" s="71"/>
      <c r="F223" s="64"/>
      <c r="G223" s="64"/>
      <c r="H223" s="64"/>
      <c r="I223" s="64"/>
      <c r="J223" s="64"/>
      <c r="K223" s="64"/>
      <c r="L223" s="64"/>
      <c r="M223" s="64"/>
      <c r="N223" s="64"/>
      <c r="O223" s="73"/>
      <c r="P223" s="64"/>
      <c r="Q223" s="64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</row>
    <row r="224" spans="1:35">
      <c r="A224" s="112"/>
      <c r="B224" s="112"/>
      <c r="C224" s="112"/>
      <c r="D224" s="71"/>
      <c r="E224" s="71"/>
      <c r="F224" s="64"/>
      <c r="G224" s="64"/>
      <c r="H224" s="64"/>
      <c r="I224" s="64"/>
      <c r="J224" s="64"/>
      <c r="K224" s="64"/>
      <c r="L224" s="64"/>
      <c r="M224" s="64"/>
      <c r="N224" s="64"/>
      <c r="O224" s="73"/>
      <c r="P224" s="64"/>
      <c r="Q224" s="64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</row>
    <row r="225" spans="1:35">
      <c r="A225" s="112"/>
      <c r="B225" s="112"/>
      <c r="C225" s="112"/>
      <c r="D225" s="71"/>
      <c r="E225" s="71"/>
      <c r="F225" s="64"/>
      <c r="G225" s="64"/>
      <c r="H225" s="64"/>
      <c r="I225" s="64"/>
      <c r="J225" s="64"/>
      <c r="K225" s="64"/>
      <c r="L225" s="64"/>
      <c r="M225" s="64"/>
      <c r="N225" s="64"/>
      <c r="O225" s="73"/>
      <c r="P225" s="64"/>
      <c r="Q225" s="64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</row>
    <row r="226" spans="1:35">
      <c r="A226" s="112"/>
      <c r="B226" s="112"/>
      <c r="C226" s="112"/>
      <c r="D226" s="71"/>
      <c r="E226" s="71"/>
      <c r="F226" s="64"/>
      <c r="G226" s="64"/>
      <c r="H226" s="64"/>
      <c r="I226" s="64"/>
      <c r="J226" s="64"/>
      <c r="K226" s="64"/>
      <c r="L226" s="64"/>
      <c r="M226" s="64"/>
      <c r="N226" s="64"/>
      <c r="O226" s="73"/>
      <c r="P226" s="64"/>
      <c r="Q226" s="64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</row>
    <row r="227" spans="1:35">
      <c r="A227" s="112"/>
      <c r="B227" s="112"/>
      <c r="C227" s="112"/>
      <c r="D227" s="71"/>
      <c r="E227" s="71"/>
      <c r="F227" s="64"/>
      <c r="G227" s="64"/>
      <c r="H227" s="64"/>
      <c r="I227" s="64"/>
      <c r="J227" s="64"/>
      <c r="K227" s="64"/>
      <c r="L227" s="64"/>
      <c r="M227" s="64"/>
      <c r="N227" s="64"/>
      <c r="O227" s="73"/>
      <c r="P227" s="64"/>
      <c r="Q227" s="64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</row>
    <row r="228" spans="1:35">
      <c r="A228" s="112"/>
      <c r="B228" s="112"/>
      <c r="C228" s="112"/>
      <c r="D228" s="71"/>
      <c r="E228" s="71"/>
      <c r="F228" s="64"/>
      <c r="G228" s="64"/>
      <c r="H228" s="64"/>
      <c r="I228" s="64"/>
      <c r="J228" s="64"/>
      <c r="K228" s="64"/>
      <c r="L228" s="64"/>
      <c r="M228" s="64"/>
      <c r="N228" s="64"/>
      <c r="O228" s="73"/>
      <c r="P228" s="64"/>
      <c r="Q228" s="64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</row>
    <row r="229" spans="1:35">
      <c r="A229" s="112"/>
      <c r="B229" s="112"/>
      <c r="C229" s="112"/>
      <c r="D229" s="71"/>
      <c r="E229" s="71"/>
      <c r="F229" s="64"/>
      <c r="G229" s="64"/>
      <c r="H229" s="64"/>
      <c r="I229" s="64"/>
      <c r="J229" s="64"/>
      <c r="K229" s="64"/>
      <c r="L229" s="64"/>
      <c r="M229" s="64"/>
      <c r="N229" s="64"/>
      <c r="O229" s="73"/>
      <c r="P229" s="64"/>
      <c r="Q229" s="64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</row>
    <row r="230" spans="1:35">
      <c r="A230" s="112"/>
      <c r="B230" s="112"/>
      <c r="C230" s="112"/>
      <c r="D230" s="71"/>
      <c r="E230" s="71"/>
      <c r="F230" s="64"/>
      <c r="G230" s="64"/>
      <c r="H230" s="64"/>
      <c r="I230" s="64"/>
      <c r="J230" s="64"/>
      <c r="K230" s="64"/>
      <c r="L230" s="64"/>
      <c r="M230" s="64"/>
      <c r="N230" s="64"/>
      <c r="O230" s="73"/>
      <c r="P230" s="64"/>
      <c r="Q230" s="64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</row>
    <row r="231" spans="1:35">
      <c r="A231" s="112"/>
      <c r="B231" s="112"/>
      <c r="C231" s="112"/>
      <c r="D231" s="71"/>
      <c r="E231" s="71"/>
      <c r="F231" s="64"/>
      <c r="G231" s="64"/>
      <c r="H231" s="64"/>
      <c r="I231" s="64"/>
      <c r="J231" s="64"/>
      <c r="K231" s="64"/>
      <c r="L231" s="64"/>
      <c r="M231" s="64"/>
      <c r="N231" s="64"/>
      <c r="O231" s="73"/>
      <c r="P231" s="64"/>
      <c r="Q231" s="64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</row>
    <row r="232" spans="1:35">
      <c r="A232" s="112"/>
      <c r="B232" s="112"/>
      <c r="C232" s="112"/>
      <c r="D232" s="71"/>
      <c r="E232" s="71"/>
      <c r="F232" s="64"/>
      <c r="G232" s="64"/>
      <c r="H232" s="64"/>
      <c r="I232" s="64"/>
      <c r="J232" s="64"/>
      <c r="K232" s="64"/>
      <c r="L232" s="64"/>
      <c r="M232" s="64"/>
      <c r="N232" s="64"/>
      <c r="O232" s="73"/>
      <c r="P232" s="64"/>
      <c r="Q232" s="64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</row>
    <row r="233" spans="1:35">
      <c r="A233" s="112"/>
      <c r="B233" s="112"/>
      <c r="C233" s="112"/>
      <c r="D233" s="71"/>
      <c r="E233" s="71"/>
      <c r="F233" s="64"/>
      <c r="G233" s="64"/>
      <c r="H233" s="64"/>
      <c r="I233" s="64"/>
      <c r="J233" s="64"/>
      <c r="K233" s="64"/>
      <c r="L233" s="64"/>
      <c r="M233" s="64"/>
      <c r="N233" s="64"/>
      <c r="O233" s="73"/>
      <c r="P233" s="64"/>
      <c r="Q233" s="64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</row>
    <row r="234" spans="1:35">
      <c r="A234" s="112"/>
      <c r="B234" s="112"/>
      <c r="C234" s="112"/>
      <c r="D234" s="71"/>
      <c r="E234" s="71"/>
      <c r="F234" s="64"/>
      <c r="G234" s="64"/>
      <c r="H234" s="64"/>
      <c r="I234" s="64"/>
      <c r="J234" s="64"/>
      <c r="K234" s="64"/>
      <c r="L234" s="64"/>
      <c r="M234" s="64"/>
      <c r="N234" s="64"/>
      <c r="O234" s="73"/>
      <c r="P234" s="64"/>
      <c r="Q234" s="64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</row>
    <row r="235" spans="1:35">
      <c r="A235" s="112"/>
      <c r="B235" s="112"/>
      <c r="C235" s="112"/>
      <c r="D235" s="71"/>
      <c r="E235" s="71"/>
      <c r="F235" s="64"/>
      <c r="G235" s="64"/>
      <c r="H235" s="64"/>
      <c r="I235" s="64"/>
      <c r="J235" s="64"/>
      <c r="K235" s="64"/>
      <c r="L235" s="64"/>
      <c r="M235" s="64"/>
      <c r="N235" s="64"/>
      <c r="O235" s="73"/>
      <c r="P235" s="64"/>
      <c r="Q235" s="64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</row>
    <row r="236" spans="1:35">
      <c r="A236" s="112"/>
      <c r="B236" s="112"/>
      <c r="C236" s="112"/>
      <c r="D236" s="71"/>
      <c r="E236" s="71"/>
      <c r="F236" s="64"/>
      <c r="G236" s="64"/>
      <c r="H236" s="64"/>
      <c r="I236" s="64"/>
      <c r="J236" s="64"/>
      <c r="K236" s="64"/>
      <c r="L236" s="64"/>
      <c r="M236" s="64"/>
      <c r="N236" s="64"/>
      <c r="O236" s="73"/>
      <c r="P236" s="64"/>
      <c r="Q236" s="64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</row>
    <row r="237" spans="1:35">
      <c r="A237" s="112"/>
      <c r="B237" s="112"/>
      <c r="C237" s="112"/>
      <c r="D237" s="71"/>
      <c r="E237" s="71"/>
      <c r="F237" s="64"/>
      <c r="G237" s="64"/>
      <c r="H237" s="64"/>
      <c r="I237" s="64"/>
      <c r="J237" s="64"/>
      <c r="K237" s="64"/>
      <c r="L237" s="64"/>
      <c r="M237" s="64"/>
      <c r="N237" s="64"/>
      <c r="O237" s="73"/>
      <c r="P237" s="64"/>
      <c r="Q237" s="64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</row>
    <row r="238" spans="1:35">
      <c r="A238" s="112"/>
      <c r="B238" s="112"/>
      <c r="C238" s="112"/>
      <c r="D238" s="71"/>
      <c r="E238" s="71"/>
      <c r="F238" s="64"/>
      <c r="G238" s="64"/>
      <c r="H238" s="64"/>
      <c r="I238" s="64"/>
      <c r="J238" s="64"/>
      <c r="K238" s="64"/>
      <c r="L238" s="64"/>
      <c r="M238" s="64"/>
      <c r="N238" s="64"/>
      <c r="O238" s="73"/>
      <c r="P238" s="64"/>
      <c r="Q238" s="64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</row>
    <row r="239" spans="1:35">
      <c r="A239" s="112"/>
      <c r="B239" s="112"/>
      <c r="C239" s="112"/>
      <c r="D239" s="71"/>
      <c r="E239" s="71"/>
      <c r="F239" s="64"/>
      <c r="G239" s="64"/>
      <c r="H239" s="64"/>
      <c r="I239" s="64"/>
      <c r="J239" s="64"/>
      <c r="K239" s="64"/>
      <c r="L239" s="64"/>
      <c r="M239" s="64"/>
      <c r="N239" s="64"/>
      <c r="O239" s="73"/>
      <c r="P239" s="64"/>
      <c r="Q239" s="64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</row>
    <row r="240" spans="1:35">
      <c r="A240" s="112"/>
      <c r="B240" s="112"/>
      <c r="C240" s="112"/>
      <c r="D240" s="71"/>
      <c r="E240" s="71"/>
      <c r="F240" s="64"/>
      <c r="G240" s="64"/>
      <c r="H240" s="64"/>
      <c r="I240" s="64"/>
      <c r="J240" s="64"/>
      <c r="K240" s="64"/>
      <c r="L240" s="64"/>
      <c r="M240" s="64"/>
      <c r="N240" s="64"/>
      <c r="O240" s="73"/>
      <c r="P240" s="64"/>
      <c r="Q240" s="64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</row>
    <row r="241" spans="1:35">
      <c r="A241" s="112"/>
      <c r="B241" s="112"/>
      <c r="C241" s="112"/>
      <c r="D241" s="71"/>
      <c r="E241" s="71"/>
      <c r="F241" s="64"/>
      <c r="G241" s="64"/>
      <c r="H241" s="64"/>
      <c r="I241" s="64"/>
      <c r="J241" s="64"/>
      <c r="K241" s="64"/>
      <c r="L241" s="64"/>
      <c r="M241" s="64"/>
      <c r="N241" s="64"/>
      <c r="O241" s="73"/>
      <c r="P241" s="64"/>
      <c r="Q241" s="64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</row>
    <row r="242" spans="1:35">
      <c r="A242" s="112"/>
      <c r="B242" s="112"/>
      <c r="C242" s="112"/>
      <c r="D242" s="71"/>
      <c r="E242" s="71"/>
      <c r="F242" s="64"/>
      <c r="G242" s="64"/>
      <c r="H242" s="64"/>
      <c r="I242" s="64"/>
      <c r="J242" s="64"/>
      <c r="K242" s="64"/>
      <c r="L242" s="64"/>
      <c r="M242" s="64"/>
      <c r="N242" s="64"/>
      <c r="O242" s="73"/>
      <c r="P242" s="64"/>
      <c r="Q242" s="64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</row>
    <row r="243" spans="1:35">
      <c r="A243" s="112"/>
      <c r="B243" s="112"/>
      <c r="C243" s="112"/>
      <c r="D243" s="71"/>
      <c r="E243" s="71"/>
      <c r="F243" s="64"/>
      <c r="G243" s="64"/>
      <c r="H243" s="64"/>
      <c r="I243" s="64"/>
      <c r="J243" s="64"/>
      <c r="K243" s="64"/>
      <c r="L243" s="64"/>
      <c r="M243" s="64"/>
      <c r="N243" s="64"/>
      <c r="O243" s="73"/>
      <c r="P243" s="64"/>
      <c r="Q243" s="64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</row>
    <row r="244" spans="1:35">
      <c r="A244" s="112"/>
      <c r="B244" s="112"/>
      <c r="C244" s="112"/>
      <c r="D244" s="71"/>
      <c r="E244" s="71"/>
      <c r="F244" s="64"/>
      <c r="G244" s="64"/>
      <c r="H244" s="64"/>
      <c r="I244" s="64"/>
      <c r="J244" s="64"/>
      <c r="K244" s="64"/>
      <c r="L244" s="64"/>
      <c r="M244" s="64"/>
      <c r="N244" s="64"/>
      <c r="O244" s="73"/>
      <c r="P244" s="64"/>
      <c r="Q244" s="64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</row>
    <row r="245" spans="1:35">
      <c r="A245" s="112"/>
      <c r="B245" s="112"/>
      <c r="C245" s="112"/>
      <c r="D245" s="71"/>
      <c r="E245" s="71"/>
      <c r="F245" s="64"/>
      <c r="G245" s="64"/>
      <c r="H245" s="64"/>
      <c r="I245" s="64"/>
      <c r="J245" s="64"/>
      <c r="K245" s="64"/>
      <c r="L245" s="64"/>
      <c r="M245" s="64"/>
      <c r="N245" s="64"/>
      <c r="O245" s="73"/>
      <c r="P245" s="64"/>
      <c r="Q245" s="64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</row>
    <row r="246" spans="1:35">
      <c r="A246" s="112"/>
      <c r="B246" s="112"/>
      <c r="C246" s="112"/>
      <c r="D246" s="71"/>
      <c r="E246" s="71"/>
      <c r="F246" s="64"/>
      <c r="G246" s="64"/>
      <c r="H246" s="64"/>
      <c r="I246" s="64"/>
      <c r="J246" s="64"/>
      <c r="K246" s="64"/>
      <c r="L246" s="64"/>
      <c r="M246" s="64"/>
      <c r="N246" s="64"/>
      <c r="O246" s="73"/>
      <c r="P246" s="64"/>
      <c r="Q246" s="64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</row>
    <row r="247" spans="1:35">
      <c r="A247" s="112"/>
      <c r="B247" s="112"/>
      <c r="C247" s="112"/>
      <c r="D247" s="71"/>
      <c r="E247" s="71"/>
      <c r="F247" s="64"/>
      <c r="G247" s="64"/>
      <c r="H247" s="64"/>
      <c r="I247" s="64"/>
      <c r="J247" s="64"/>
      <c r="K247" s="64"/>
      <c r="L247" s="64"/>
      <c r="M247" s="64"/>
      <c r="N247" s="64"/>
      <c r="O247" s="73"/>
      <c r="P247" s="64"/>
      <c r="Q247" s="64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</row>
    <row r="248" spans="1:35">
      <c r="A248" s="112"/>
      <c r="B248" s="112"/>
      <c r="C248" s="112"/>
      <c r="D248" s="71"/>
      <c r="E248" s="71"/>
      <c r="F248" s="64"/>
      <c r="G248" s="64"/>
      <c r="H248" s="64"/>
      <c r="I248" s="64"/>
      <c r="J248" s="64"/>
      <c r="K248" s="64"/>
      <c r="L248" s="64"/>
      <c r="M248" s="64"/>
      <c r="N248" s="64"/>
      <c r="O248" s="73"/>
      <c r="P248" s="64"/>
      <c r="Q248" s="64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</row>
    <row r="249" spans="1:35">
      <c r="A249" s="112"/>
      <c r="B249" s="112"/>
      <c r="C249" s="112"/>
      <c r="D249" s="71"/>
      <c r="E249" s="71"/>
      <c r="F249" s="64"/>
      <c r="G249" s="64"/>
      <c r="H249" s="64"/>
      <c r="I249" s="64"/>
      <c r="J249" s="64"/>
      <c r="K249" s="64"/>
      <c r="L249" s="64"/>
      <c r="M249" s="64"/>
      <c r="N249" s="64"/>
      <c r="O249" s="73"/>
      <c r="P249" s="64"/>
      <c r="Q249" s="64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</row>
    <row r="250" spans="1:35">
      <c r="A250" s="112"/>
      <c r="B250" s="112"/>
      <c r="C250" s="112"/>
      <c r="D250" s="71"/>
      <c r="E250" s="71"/>
      <c r="F250" s="64"/>
      <c r="G250" s="64"/>
      <c r="H250" s="64"/>
      <c r="I250" s="64"/>
      <c r="J250" s="64"/>
      <c r="K250" s="64"/>
      <c r="L250" s="64"/>
      <c r="M250" s="64"/>
      <c r="N250" s="64"/>
      <c r="O250" s="73"/>
      <c r="P250" s="64"/>
      <c r="Q250" s="64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</row>
    <row r="251" spans="1:35">
      <c r="A251" s="112"/>
      <c r="B251" s="112"/>
      <c r="C251" s="112"/>
      <c r="D251" s="71"/>
      <c r="E251" s="71"/>
      <c r="F251" s="64"/>
      <c r="G251" s="64"/>
      <c r="H251" s="64"/>
      <c r="I251" s="64"/>
      <c r="J251" s="64"/>
      <c r="K251" s="64"/>
      <c r="L251" s="64"/>
      <c r="M251" s="64"/>
      <c r="N251" s="64"/>
      <c r="O251" s="73"/>
      <c r="P251" s="64"/>
      <c r="Q251" s="64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</row>
    <row r="252" spans="1:35">
      <c r="A252" s="112"/>
      <c r="B252" s="112"/>
      <c r="C252" s="112"/>
      <c r="D252" s="71"/>
      <c r="E252" s="71"/>
      <c r="F252" s="64"/>
      <c r="G252" s="64"/>
      <c r="H252" s="64"/>
      <c r="I252" s="64"/>
      <c r="J252" s="64"/>
      <c r="K252" s="64"/>
      <c r="L252" s="64"/>
      <c r="M252" s="64"/>
      <c r="N252" s="64"/>
      <c r="O252" s="73"/>
      <c r="P252" s="64"/>
      <c r="Q252" s="64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</row>
    <row r="253" spans="1:35">
      <c r="A253" s="112"/>
      <c r="B253" s="112"/>
      <c r="C253" s="112"/>
      <c r="D253" s="71"/>
      <c r="E253" s="71"/>
      <c r="F253" s="64"/>
      <c r="G253" s="64"/>
      <c r="H253" s="64"/>
      <c r="I253" s="64"/>
      <c r="J253" s="64"/>
      <c r="K253" s="64"/>
      <c r="L253" s="64"/>
      <c r="M253" s="64"/>
      <c r="N253" s="64"/>
      <c r="O253" s="73"/>
      <c r="P253" s="64"/>
      <c r="Q253" s="64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</row>
    <row r="254" spans="1:35">
      <c r="A254" s="112"/>
      <c r="B254" s="112"/>
      <c r="C254" s="112"/>
      <c r="D254" s="71"/>
      <c r="E254" s="71"/>
      <c r="F254" s="64"/>
      <c r="G254" s="64"/>
      <c r="H254" s="64"/>
      <c r="I254" s="64"/>
      <c r="J254" s="64"/>
      <c r="K254" s="64"/>
      <c r="L254" s="64"/>
      <c r="M254" s="64"/>
      <c r="N254" s="64"/>
      <c r="O254" s="73"/>
      <c r="P254" s="64"/>
      <c r="Q254" s="64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</row>
    <row r="255" spans="1:35">
      <c r="A255" s="112"/>
      <c r="B255" s="112"/>
      <c r="C255" s="112"/>
      <c r="D255" s="71"/>
      <c r="E255" s="71"/>
      <c r="F255" s="64"/>
      <c r="G255" s="64"/>
      <c r="H255" s="64"/>
      <c r="I255" s="64"/>
      <c r="J255" s="64"/>
      <c r="K255" s="64"/>
      <c r="L255" s="64"/>
      <c r="M255" s="64"/>
      <c r="N255" s="64"/>
      <c r="O255" s="73"/>
      <c r="P255" s="64"/>
      <c r="Q255" s="64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</row>
    <row r="256" spans="1:35">
      <c r="A256" s="112"/>
      <c r="B256" s="112"/>
      <c r="C256" s="112"/>
      <c r="D256" s="71"/>
      <c r="E256" s="71"/>
      <c r="F256" s="64"/>
      <c r="G256" s="64"/>
      <c r="H256" s="64"/>
      <c r="I256" s="64"/>
      <c r="J256" s="64"/>
      <c r="K256" s="64"/>
      <c r="L256" s="64"/>
      <c r="M256" s="64"/>
      <c r="N256" s="64"/>
      <c r="O256" s="73"/>
      <c r="P256" s="64"/>
      <c r="Q256" s="64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</row>
    <row r="257" spans="1:35">
      <c r="A257" s="112"/>
      <c r="B257" s="112"/>
      <c r="C257" s="112"/>
      <c r="D257" s="71"/>
      <c r="E257" s="71"/>
      <c r="F257" s="64"/>
      <c r="G257" s="64"/>
      <c r="H257" s="64"/>
      <c r="I257" s="64"/>
      <c r="J257" s="64"/>
      <c r="K257" s="64"/>
      <c r="L257" s="64"/>
      <c r="M257" s="64"/>
      <c r="N257" s="64"/>
      <c r="O257" s="73"/>
      <c r="P257" s="64"/>
      <c r="Q257" s="64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</row>
    <row r="258" spans="1:35">
      <c r="A258" s="112"/>
      <c r="B258" s="112"/>
      <c r="C258" s="112"/>
      <c r="D258" s="71"/>
      <c r="E258" s="71"/>
      <c r="F258" s="64"/>
      <c r="G258" s="64"/>
      <c r="H258" s="64"/>
      <c r="I258" s="64"/>
      <c r="J258" s="64"/>
      <c r="K258" s="64"/>
      <c r="L258" s="64"/>
      <c r="M258" s="64"/>
      <c r="N258" s="64"/>
      <c r="O258" s="73"/>
      <c r="P258" s="64"/>
      <c r="Q258" s="64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</row>
    <row r="259" spans="1:35">
      <c r="A259" s="112"/>
      <c r="B259" s="112"/>
      <c r="C259" s="112"/>
      <c r="D259" s="71"/>
      <c r="E259" s="71"/>
      <c r="F259" s="64"/>
      <c r="G259" s="64"/>
      <c r="H259" s="64"/>
      <c r="I259" s="64"/>
      <c r="J259" s="64"/>
      <c r="K259" s="64"/>
      <c r="L259" s="64"/>
      <c r="M259" s="64"/>
      <c r="N259" s="64"/>
      <c r="O259" s="73"/>
      <c r="P259" s="64"/>
      <c r="Q259" s="64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</row>
    <row r="260" spans="1:35">
      <c r="A260" s="112"/>
      <c r="B260" s="112"/>
      <c r="C260" s="112"/>
      <c r="D260" s="71"/>
      <c r="E260" s="71"/>
      <c r="F260" s="64"/>
      <c r="G260" s="64"/>
      <c r="H260" s="64"/>
      <c r="I260" s="64"/>
      <c r="J260" s="64"/>
      <c r="K260" s="64"/>
      <c r="L260" s="64"/>
      <c r="M260" s="64"/>
      <c r="N260" s="64"/>
      <c r="O260" s="73"/>
      <c r="P260" s="64"/>
      <c r="Q260" s="64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</row>
    <row r="261" spans="1:35">
      <c r="A261" s="112"/>
      <c r="B261" s="112"/>
      <c r="C261" s="112"/>
      <c r="D261" s="71"/>
      <c r="E261" s="71"/>
      <c r="F261" s="64"/>
      <c r="G261" s="64"/>
      <c r="H261" s="64"/>
      <c r="I261" s="64"/>
      <c r="J261" s="64"/>
      <c r="K261" s="64"/>
      <c r="L261" s="64"/>
      <c r="M261" s="64"/>
      <c r="N261" s="64"/>
      <c r="O261" s="73"/>
      <c r="P261" s="64"/>
      <c r="Q261" s="64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</row>
    <row r="262" spans="1:35">
      <c r="A262" s="112"/>
      <c r="B262" s="112"/>
      <c r="C262" s="112"/>
      <c r="D262" s="71"/>
      <c r="E262" s="71"/>
      <c r="F262" s="64"/>
      <c r="G262" s="64"/>
      <c r="H262" s="64"/>
      <c r="I262" s="64"/>
      <c r="J262" s="64"/>
      <c r="K262" s="64"/>
      <c r="L262" s="64"/>
      <c r="M262" s="64"/>
      <c r="N262" s="64"/>
      <c r="O262" s="73"/>
      <c r="P262" s="64"/>
      <c r="Q262" s="64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</row>
    <row r="263" spans="1:35">
      <c r="A263" s="112"/>
      <c r="B263" s="112"/>
      <c r="C263" s="112"/>
      <c r="D263" s="71"/>
      <c r="E263" s="71"/>
      <c r="F263" s="64"/>
      <c r="G263" s="64"/>
      <c r="H263" s="64"/>
      <c r="I263" s="64"/>
      <c r="J263" s="64"/>
      <c r="K263" s="64"/>
      <c r="L263" s="64"/>
      <c r="M263" s="64"/>
      <c r="N263" s="64"/>
      <c r="O263" s="73"/>
      <c r="P263" s="64"/>
      <c r="Q263" s="64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</row>
    <row r="264" spans="1:35">
      <c r="A264" s="112"/>
      <c r="B264" s="112"/>
      <c r="C264" s="112"/>
      <c r="D264" s="71"/>
      <c r="E264" s="71"/>
      <c r="F264" s="64"/>
      <c r="G264" s="64"/>
      <c r="H264" s="64"/>
      <c r="I264" s="64"/>
      <c r="J264" s="64"/>
      <c r="K264" s="64"/>
      <c r="L264" s="64"/>
      <c r="M264" s="64"/>
      <c r="N264" s="64"/>
      <c r="O264" s="73"/>
      <c r="P264" s="64"/>
      <c r="Q264" s="64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</row>
    <row r="265" spans="1:35">
      <c r="A265" s="112"/>
      <c r="B265" s="112"/>
      <c r="C265" s="112"/>
      <c r="D265" s="71"/>
      <c r="E265" s="71"/>
      <c r="F265" s="64"/>
      <c r="G265" s="64"/>
      <c r="H265" s="64"/>
      <c r="I265" s="64"/>
      <c r="J265" s="64"/>
      <c r="K265" s="64"/>
      <c r="L265" s="64"/>
      <c r="M265" s="64"/>
      <c r="N265" s="64"/>
      <c r="O265" s="73"/>
      <c r="P265" s="64"/>
      <c r="Q265" s="64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</row>
    <row r="266" spans="1:35">
      <c r="A266" s="112"/>
      <c r="B266" s="112"/>
      <c r="C266" s="112"/>
      <c r="D266" s="71"/>
      <c r="E266" s="71"/>
      <c r="F266" s="64"/>
      <c r="G266" s="64"/>
      <c r="H266" s="64"/>
      <c r="I266" s="64"/>
      <c r="J266" s="64"/>
      <c r="K266" s="64"/>
      <c r="L266" s="64"/>
      <c r="M266" s="64"/>
      <c r="N266" s="64"/>
      <c r="O266" s="73"/>
      <c r="P266" s="64"/>
      <c r="Q266" s="64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</row>
    <row r="267" spans="1:35">
      <c r="A267" s="112"/>
      <c r="B267" s="112"/>
      <c r="C267" s="112"/>
      <c r="D267" s="71"/>
      <c r="E267" s="71"/>
      <c r="F267" s="64"/>
      <c r="G267" s="64"/>
      <c r="H267" s="64"/>
      <c r="I267" s="64"/>
      <c r="J267" s="64"/>
      <c r="K267" s="64"/>
      <c r="L267" s="64"/>
      <c r="M267" s="64"/>
      <c r="N267" s="64"/>
      <c r="O267" s="73"/>
      <c r="P267" s="64"/>
      <c r="Q267" s="64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</row>
    <row r="268" spans="1:35">
      <c r="A268" s="112"/>
      <c r="B268" s="112"/>
      <c r="C268" s="112"/>
      <c r="D268" s="71"/>
      <c r="E268" s="71"/>
      <c r="F268" s="64"/>
      <c r="G268" s="64"/>
      <c r="H268" s="64"/>
      <c r="I268" s="64"/>
      <c r="J268" s="64"/>
      <c r="K268" s="64"/>
      <c r="L268" s="64"/>
      <c r="M268" s="64"/>
      <c r="N268" s="64"/>
      <c r="O268" s="73"/>
      <c r="P268" s="64"/>
      <c r="Q268" s="64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</row>
    <row r="269" spans="1:35">
      <c r="A269" s="112"/>
      <c r="B269" s="112"/>
      <c r="C269" s="112"/>
      <c r="D269" s="71"/>
      <c r="E269" s="71"/>
      <c r="F269" s="64"/>
      <c r="G269" s="64"/>
      <c r="H269" s="64"/>
      <c r="I269" s="64"/>
      <c r="J269" s="64"/>
      <c r="K269" s="64"/>
      <c r="L269" s="64"/>
      <c r="M269" s="64"/>
      <c r="N269" s="64"/>
      <c r="O269" s="73"/>
      <c r="P269" s="64"/>
      <c r="Q269" s="64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</row>
    <row r="270" spans="1:35">
      <c r="A270" s="112"/>
      <c r="B270" s="112"/>
      <c r="C270" s="112"/>
      <c r="D270" s="71"/>
      <c r="E270" s="71"/>
      <c r="F270" s="64"/>
      <c r="G270" s="64"/>
      <c r="H270" s="64"/>
      <c r="I270" s="64"/>
      <c r="J270" s="64"/>
      <c r="K270" s="64"/>
      <c r="L270" s="64"/>
      <c r="M270" s="64"/>
      <c r="N270" s="64"/>
      <c r="O270" s="73"/>
      <c r="P270" s="64"/>
      <c r="Q270" s="64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</row>
    <row r="271" spans="1:35">
      <c r="A271" s="112"/>
      <c r="B271" s="112"/>
      <c r="C271" s="112"/>
      <c r="D271" s="71"/>
      <c r="E271" s="71"/>
      <c r="F271" s="64"/>
      <c r="G271" s="64"/>
      <c r="H271" s="64"/>
      <c r="I271" s="64"/>
      <c r="J271" s="64"/>
      <c r="K271" s="64"/>
      <c r="L271" s="64"/>
      <c r="M271" s="64"/>
      <c r="N271" s="64"/>
      <c r="O271" s="73"/>
      <c r="P271" s="64"/>
      <c r="Q271" s="64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</row>
    <row r="272" spans="1:35">
      <c r="A272" s="112"/>
      <c r="B272" s="112"/>
      <c r="C272" s="112"/>
      <c r="D272" s="71"/>
      <c r="E272" s="71"/>
      <c r="F272" s="64"/>
      <c r="G272" s="64"/>
      <c r="H272" s="64"/>
      <c r="I272" s="64"/>
      <c r="J272" s="64"/>
      <c r="K272" s="64"/>
      <c r="L272" s="64"/>
      <c r="M272" s="64"/>
      <c r="N272" s="64"/>
      <c r="O272" s="73"/>
      <c r="P272" s="64"/>
      <c r="Q272" s="64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</row>
    <row r="273" spans="1:35">
      <c r="A273" s="112"/>
      <c r="B273" s="112"/>
      <c r="C273" s="112"/>
      <c r="D273" s="71"/>
      <c r="E273" s="71"/>
      <c r="F273" s="64"/>
      <c r="G273" s="64"/>
      <c r="H273" s="64"/>
      <c r="I273" s="64"/>
      <c r="J273" s="64"/>
      <c r="K273" s="64"/>
      <c r="L273" s="64"/>
      <c r="M273" s="64"/>
      <c r="N273" s="64"/>
      <c r="O273" s="73"/>
      <c r="P273" s="64"/>
      <c r="Q273" s="64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</row>
    <row r="274" spans="1:35">
      <c r="A274" s="112"/>
      <c r="B274" s="112"/>
      <c r="C274" s="112"/>
      <c r="D274" s="71"/>
      <c r="E274" s="71"/>
      <c r="F274" s="64"/>
      <c r="G274" s="64"/>
      <c r="H274" s="64"/>
      <c r="I274" s="64"/>
      <c r="J274" s="64"/>
      <c r="K274" s="64"/>
      <c r="L274" s="64"/>
      <c r="M274" s="64"/>
      <c r="N274" s="64"/>
      <c r="O274" s="73"/>
      <c r="P274" s="64"/>
      <c r="Q274" s="64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</row>
    <row r="275" spans="1:35">
      <c r="A275" s="112"/>
      <c r="B275" s="112"/>
      <c r="C275" s="112"/>
      <c r="D275" s="71"/>
      <c r="E275" s="71"/>
      <c r="F275" s="64"/>
      <c r="G275" s="64"/>
      <c r="H275" s="64"/>
      <c r="I275" s="64"/>
      <c r="J275" s="64"/>
      <c r="K275" s="64"/>
      <c r="L275" s="64"/>
      <c r="M275" s="64"/>
      <c r="N275" s="64"/>
      <c r="O275" s="73"/>
      <c r="P275" s="64"/>
      <c r="Q275" s="64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</row>
    <row r="276" spans="1:35">
      <c r="A276" s="112"/>
      <c r="B276" s="112"/>
      <c r="C276" s="112"/>
      <c r="D276" s="71"/>
      <c r="E276" s="71"/>
      <c r="F276" s="64"/>
      <c r="G276" s="64"/>
      <c r="H276" s="64"/>
      <c r="I276" s="64"/>
      <c r="J276" s="64"/>
      <c r="K276" s="64"/>
      <c r="L276" s="64"/>
      <c r="M276" s="64"/>
      <c r="N276" s="64"/>
      <c r="O276" s="73"/>
      <c r="P276" s="64"/>
      <c r="Q276" s="64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</row>
    <row r="277" spans="1:35">
      <c r="A277" s="112"/>
      <c r="B277" s="112"/>
      <c r="C277" s="112"/>
      <c r="D277" s="71"/>
      <c r="E277" s="71"/>
      <c r="F277" s="64"/>
      <c r="G277" s="64"/>
      <c r="H277" s="64"/>
      <c r="I277" s="64"/>
      <c r="J277" s="64"/>
      <c r="K277" s="64"/>
      <c r="L277" s="64"/>
      <c r="M277" s="64"/>
      <c r="N277" s="64"/>
      <c r="O277" s="73"/>
      <c r="P277" s="64"/>
      <c r="Q277" s="64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</row>
    <row r="278" spans="1:35">
      <c r="A278" s="112"/>
      <c r="B278" s="112"/>
      <c r="C278" s="112"/>
      <c r="D278" s="71"/>
      <c r="E278" s="71"/>
      <c r="F278" s="64"/>
      <c r="G278" s="64"/>
      <c r="H278" s="64"/>
      <c r="I278" s="64"/>
      <c r="J278" s="64"/>
      <c r="K278" s="64"/>
      <c r="L278" s="64"/>
      <c r="M278" s="64"/>
      <c r="N278" s="64"/>
      <c r="O278" s="73"/>
      <c r="P278" s="64"/>
      <c r="Q278" s="64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</row>
    <row r="279" spans="1:35">
      <c r="A279" s="112"/>
      <c r="B279" s="112"/>
      <c r="C279" s="112"/>
      <c r="D279" s="71"/>
      <c r="E279" s="71"/>
      <c r="F279" s="64"/>
      <c r="G279" s="64"/>
      <c r="H279" s="64"/>
      <c r="I279" s="64"/>
      <c r="J279" s="64"/>
      <c r="K279" s="64"/>
      <c r="L279" s="64"/>
      <c r="M279" s="64"/>
      <c r="N279" s="64"/>
      <c r="O279" s="73"/>
      <c r="P279" s="64"/>
      <c r="Q279" s="64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</row>
    <row r="280" spans="1:35">
      <c r="A280" s="112"/>
      <c r="B280" s="112"/>
      <c r="C280" s="112"/>
      <c r="D280" s="71"/>
      <c r="E280" s="71"/>
      <c r="F280" s="64"/>
      <c r="G280" s="64"/>
      <c r="H280" s="64"/>
      <c r="I280" s="64"/>
      <c r="J280" s="64"/>
      <c r="K280" s="64"/>
      <c r="L280" s="64"/>
      <c r="M280" s="64"/>
      <c r="N280" s="64"/>
      <c r="O280" s="73"/>
      <c r="P280" s="64"/>
      <c r="Q280" s="64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</row>
    <row r="281" spans="1:35">
      <c r="A281" s="112"/>
      <c r="B281" s="112"/>
      <c r="C281" s="112"/>
      <c r="D281" s="71"/>
      <c r="E281" s="71"/>
      <c r="F281" s="64"/>
      <c r="G281" s="64"/>
      <c r="H281" s="64"/>
      <c r="I281" s="64"/>
      <c r="J281" s="64"/>
      <c r="K281" s="64"/>
      <c r="L281" s="64"/>
      <c r="M281" s="64"/>
      <c r="N281" s="64"/>
      <c r="O281" s="73"/>
      <c r="P281" s="64"/>
      <c r="Q281" s="64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</row>
    <row r="282" spans="1:35">
      <c r="A282" s="112"/>
      <c r="B282" s="112"/>
      <c r="C282" s="112"/>
      <c r="D282" s="71"/>
      <c r="E282" s="71"/>
      <c r="F282" s="64"/>
      <c r="G282" s="64"/>
      <c r="H282" s="64"/>
      <c r="I282" s="64"/>
      <c r="J282" s="64"/>
      <c r="K282" s="64"/>
      <c r="L282" s="64"/>
      <c r="M282" s="64"/>
      <c r="N282" s="64"/>
      <c r="O282" s="73"/>
      <c r="P282" s="64"/>
      <c r="Q282" s="64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</row>
    <row r="283" spans="1:35">
      <c r="A283" s="112"/>
      <c r="B283" s="112"/>
      <c r="C283" s="112"/>
      <c r="D283" s="71"/>
      <c r="E283" s="71"/>
      <c r="F283" s="64"/>
      <c r="G283" s="64"/>
      <c r="H283" s="64"/>
      <c r="I283" s="64"/>
      <c r="J283" s="64"/>
      <c r="K283" s="64"/>
      <c r="L283" s="64"/>
      <c r="M283" s="64"/>
      <c r="N283" s="64"/>
      <c r="O283" s="73"/>
      <c r="P283" s="64"/>
      <c r="Q283" s="64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</row>
    <row r="284" spans="1:35">
      <c r="A284" s="112"/>
      <c r="B284" s="112"/>
      <c r="C284" s="112"/>
      <c r="D284" s="71"/>
      <c r="E284" s="71"/>
      <c r="F284" s="64"/>
      <c r="G284" s="64"/>
      <c r="H284" s="64"/>
      <c r="I284" s="64"/>
      <c r="J284" s="64"/>
      <c r="K284" s="64"/>
      <c r="L284" s="64"/>
      <c r="M284" s="64"/>
      <c r="N284" s="64"/>
      <c r="O284" s="73"/>
      <c r="P284" s="64"/>
      <c r="Q284" s="64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</row>
    <row r="285" spans="1:35">
      <c r="A285" s="112"/>
      <c r="B285" s="112"/>
      <c r="C285" s="112"/>
      <c r="D285" s="71"/>
      <c r="E285" s="71"/>
      <c r="F285" s="64"/>
      <c r="G285" s="64"/>
      <c r="H285" s="64"/>
      <c r="I285" s="64"/>
      <c r="J285" s="64"/>
      <c r="K285" s="64"/>
      <c r="L285" s="64"/>
      <c r="M285" s="64"/>
      <c r="N285" s="64"/>
      <c r="O285" s="73"/>
      <c r="P285" s="64"/>
      <c r="Q285" s="64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</row>
    <row r="286" spans="1:35">
      <c r="A286" s="112"/>
      <c r="B286" s="112"/>
      <c r="C286" s="112"/>
      <c r="D286" s="71"/>
      <c r="E286" s="71"/>
      <c r="F286" s="64"/>
      <c r="G286" s="64"/>
      <c r="H286" s="64"/>
      <c r="I286" s="64"/>
      <c r="J286" s="64"/>
      <c r="K286" s="64"/>
      <c r="L286" s="64"/>
      <c r="M286" s="64"/>
      <c r="N286" s="64"/>
      <c r="O286" s="73"/>
      <c r="P286" s="64"/>
      <c r="Q286" s="64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</row>
    <row r="287" spans="1:35">
      <c r="A287" s="112"/>
      <c r="B287" s="112"/>
      <c r="C287" s="112"/>
      <c r="D287" s="71"/>
      <c r="E287" s="71"/>
      <c r="F287" s="64"/>
      <c r="G287" s="64"/>
      <c r="H287" s="64"/>
      <c r="I287" s="64"/>
      <c r="J287" s="64"/>
      <c r="K287" s="64"/>
      <c r="L287" s="64"/>
      <c r="M287" s="64"/>
      <c r="N287" s="64"/>
      <c r="O287" s="73"/>
      <c r="P287" s="64"/>
      <c r="Q287" s="64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</row>
    <row r="288" spans="1:35">
      <c r="A288" s="112"/>
      <c r="B288" s="112"/>
      <c r="C288" s="112"/>
      <c r="D288" s="71"/>
      <c r="E288" s="71"/>
      <c r="F288" s="64"/>
      <c r="G288" s="64"/>
      <c r="H288" s="64"/>
      <c r="I288" s="64"/>
      <c r="J288" s="64"/>
      <c r="K288" s="64"/>
      <c r="L288" s="64"/>
      <c r="M288" s="64"/>
      <c r="N288" s="64"/>
      <c r="O288" s="73"/>
      <c r="P288" s="64"/>
      <c r="Q288" s="64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</row>
    <row r="289" spans="1:35">
      <c r="A289" s="112"/>
      <c r="B289" s="112"/>
      <c r="C289" s="112"/>
      <c r="D289" s="71"/>
      <c r="E289" s="71"/>
      <c r="F289" s="64"/>
      <c r="G289" s="64"/>
      <c r="H289" s="64"/>
      <c r="I289" s="64"/>
      <c r="J289" s="64"/>
      <c r="K289" s="64"/>
      <c r="L289" s="64"/>
      <c r="M289" s="64"/>
      <c r="N289" s="64"/>
      <c r="O289" s="73"/>
      <c r="P289" s="64"/>
      <c r="Q289" s="64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</row>
    <row r="290" spans="1:35">
      <c r="A290" s="112"/>
      <c r="B290" s="112"/>
      <c r="C290" s="112"/>
      <c r="D290" s="71"/>
      <c r="E290" s="71"/>
      <c r="F290" s="64"/>
      <c r="G290" s="64"/>
      <c r="H290" s="64"/>
      <c r="I290" s="64"/>
      <c r="J290" s="64"/>
      <c r="K290" s="64"/>
      <c r="L290" s="64"/>
      <c r="M290" s="64"/>
      <c r="N290" s="64"/>
      <c r="O290" s="73"/>
      <c r="P290" s="64"/>
      <c r="Q290" s="64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</row>
    <row r="291" spans="1:35">
      <c r="A291" s="112"/>
      <c r="B291" s="112"/>
      <c r="C291" s="112"/>
      <c r="D291" s="71"/>
      <c r="E291" s="71"/>
      <c r="F291" s="64"/>
      <c r="G291" s="64"/>
      <c r="H291" s="64"/>
      <c r="I291" s="64"/>
      <c r="J291" s="64"/>
      <c r="K291" s="64"/>
      <c r="L291" s="64"/>
      <c r="M291" s="64"/>
      <c r="N291" s="64"/>
      <c r="O291" s="73"/>
      <c r="P291" s="64"/>
      <c r="Q291" s="64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</row>
    <row r="292" spans="1:35">
      <c r="A292" s="112"/>
      <c r="B292" s="112"/>
      <c r="C292" s="112"/>
      <c r="D292" s="71"/>
      <c r="E292" s="71"/>
      <c r="F292" s="64"/>
      <c r="G292" s="64"/>
      <c r="H292" s="64"/>
      <c r="I292" s="64"/>
      <c r="J292" s="64"/>
      <c r="K292" s="64"/>
      <c r="L292" s="64"/>
      <c r="M292" s="64"/>
      <c r="N292" s="64"/>
      <c r="O292" s="73"/>
      <c r="P292" s="64"/>
      <c r="Q292" s="64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</row>
    <row r="293" spans="1:35">
      <c r="A293" s="112"/>
      <c r="B293" s="112"/>
      <c r="C293" s="112"/>
      <c r="D293" s="71"/>
      <c r="E293" s="71"/>
      <c r="F293" s="64"/>
      <c r="G293" s="64"/>
      <c r="H293" s="64"/>
      <c r="I293" s="64"/>
      <c r="J293" s="64"/>
      <c r="K293" s="64"/>
      <c r="L293" s="64"/>
      <c r="M293" s="64"/>
      <c r="N293" s="64"/>
      <c r="O293" s="73"/>
      <c r="P293" s="64"/>
      <c r="Q293" s="64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</row>
    <row r="294" spans="1:35">
      <c r="A294" s="112"/>
      <c r="B294" s="112"/>
      <c r="C294" s="112"/>
      <c r="D294" s="71"/>
      <c r="E294" s="71"/>
      <c r="F294" s="64"/>
      <c r="G294" s="64"/>
      <c r="H294" s="64"/>
      <c r="I294" s="64"/>
      <c r="J294" s="64"/>
      <c r="K294" s="64"/>
      <c r="L294" s="64"/>
      <c r="M294" s="64"/>
      <c r="N294" s="64"/>
      <c r="O294" s="73"/>
      <c r="P294" s="64"/>
      <c r="Q294" s="64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</row>
    <row r="295" spans="1:35">
      <c r="A295" s="112"/>
      <c r="B295" s="112"/>
      <c r="C295" s="112"/>
      <c r="D295" s="71"/>
      <c r="E295" s="71"/>
      <c r="F295" s="64"/>
      <c r="G295" s="64"/>
      <c r="H295" s="64"/>
      <c r="I295" s="64"/>
      <c r="J295" s="64"/>
      <c r="K295" s="64"/>
      <c r="L295" s="64"/>
      <c r="M295" s="64"/>
      <c r="N295" s="64"/>
      <c r="O295" s="73"/>
      <c r="P295" s="64"/>
      <c r="Q295" s="64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</row>
    <row r="296" spans="1:35">
      <c r="A296" s="112"/>
      <c r="B296" s="112"/>
      <c r="C296" s="112"/>
      <c r="D296" s="71"/>
      <c r="E296" s="71"/>
      <c r="F296" s="64"/>
      <c r="G296" s="64"/>
      <c r="H296" s="64"/>
      <c r="I296" s="64"/>
      <c r="J296" s="64"/>
      <c r="K296" s="64"/>
      <c r="L296" s="64"/>
      <c r="M296" s="64"/>
      <c r="N296" s="64"/>
      <c r="O296" s="73"/>
      <c r="P296" s="64"/>
      <c r="Q296" s="64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</row>
    <row r="297" spans="1:35">
      <c r="A297" s="112"/>
      <c r="B297" s="112"/>
      <c r="C297" s="112"/>
      <c r="D297" s="71"/>
      <c r="E297" s="71"/>
      <c r="F297" s="64"/>
      <c r="G297" s="64"/>
      <c r="H297" s="64"/>
      <c r="I297" s="64"/>
      <c r="J297" s="64"/>
      <c r="K297" s="64"/>
      <c r="L297" s="64"/>
      <c r="M297" s="64"/>
      <c r="N297" s="64"/>
      <c r="O297" s="73"/>
      <c r="P297" s="64"/>
      <c r="Q297" s="64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</row>
    <row r="298" spans="1:35">
      <c r="A298" s="112"/>
      <c r="B298" s="112"/>
      <c r="C298" s="112"/>
      <c r="D298" s="71"/>
      <c r="E298" s="71"/>
      <c r="F298" s="64"/>
      <c r="G298" s="64"/>
      <c r="H298" s="64"/>
      <c r="I298" s="64"/>
      <c r="J298" s="64"/>
      <c r="K298" s="64"/>
      <c r="L298" s="64"/>
      <c r="M298" s="64"/>
      <c r="N298" s="64"/>
      <c r="O298" s="73"/>
      <c r="P298" s="64"/>
      <c r="Q298" s="64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</row>
    <row r="299" spans="1:35">
      <c r="A299" s="112"/>
      <c r="B299" s="112"/>
      <c r="C299" s="112"/>
      <c r="D299" s="71"/>
      <c r="E299" s="71"/>
      <c r="F299" s="64"/>
      <c r="G299" s="64"/>
      <c r="H299" s="64"/>
      <c r="I299" s="64"/>
      <c r="J299" s="64"/>
      <c r="K299" s="64"/>
      <c r="L299" s="64"/>
      <c r="M299" s="64"/>
      <c r="N299" s="64"/>
      <c r="O299" s="73"/>
      <c r="P299" s="64"/>
      <c r="Q299" s="64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</row>
    <row r="300" spans="1:35">
      <c r="A300" s="112"/>
      <c r="B300" s="112"/>
      <c r="C300" s="112"/>
      <c r="D300" s="71"/>
      <c r="E300" s="71"/>
      <c r="F300" s="64"/>
      <c r="G300" s="64"/>
      <c r="H300" s="64"/>
      <c r="I300" s="64"/>
      <c r="J300" s="64"/>
      <c r="K300" s="64"/>
      <c r="L300" s="64"/>
      <c r="M300" s="64"/>
      <c r="N300" s="64"/>
      <c r="O300" s="73"/>
      <c r="P300" s="64"/>
      <c r="Q300" s="64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</row>
    <row r="301" spans="1:35">
      <c r="A301" s="112"/>
      <c r="B301" s="112"/>
      <c r="C301" s="112"/>
      <c r="D301" s="71"/>
      <c r="E301" s="71"/>
      <c r="F301" s="64"/>
      <c r="G301" s="64"/>
      <c r="H301" s="64"/>
      <c r="I301" s="64"/>
      <c r="J301" s="64"/>
      <c r="K301" s="64"/>
      <c r="L301" s="64"/>
      <c r="M301" s="64"/>
      <c r="N301" s="64"/>
      <c r="O301" s="73"/>
      <c r="P301" s="64"/>
      <c r="Q301" s="64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</row>
    <row r="302" spans="1:35">
      <c r="A302" s="112"/>
      <c r="B302" s="112"/>
      <c r="C302" s="112"/>
      <c r="D302" s="71"/>
      <c r="E302" s="71"/>
      <c r="F302" s="64"/>
      <c r="G302" s="64"/>
      <c r="H302" s="64"/>
      <c r="I302" s="64"/>
      <c r="J302" s="64"/>
      <c r="K302" s="64"/>
      <c r="L302" s="64"/>
      <c r="M302" s="64"/>
      <c r="N302" s="64"/>
      <c r="O302" s="73"/>
      <c r="P302" s="64"/>
      <c r="Q302" s="64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</row>
    <row r="303" spans="1:35">
      <c r="A303" s="112"/>
      <c r="B303" s="112"/>
      <c r="C303" s="112"/>
      <c r="D303" s="71"/>
      <c r="E303" s="71"/>
      <c r="F303" s="64"/>
      <c r="G303" s="64"/>
      <c r="H303" s="64"/>
      <c r="I303" s="64"/>
      <c r="J303" s="64"/>
      <c r="K303" s="64"/>
      <c r="L303" s="64"/>
      <c r="M303" s="64"/>
      <c r="N303" s="64"/>
      <c r="O303" s="73"/>
      <c r="P303" s="64"/>
      <c r="Q303" s="64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</row>
    <row r="304" spans="1:35">
      <c r="A304" s="112"/>
      <c r="B304" s="112"/>
      <c r="C304" s="112"/>
      <c r="D304" s="71"/>
      <c r="E304" s="71"/>
      <c r="F304" s="64"/>
      <c r="G304" s="64"/>
      <c r="H304" s="64"/>
      <c r="I304" s="64"/>
      <c r="J304" s="64"/>
      <c r="K304" s="64"/>
      <c r="L304" s="64"/>
      <c r="M304" s="64"/>
      <c r="N304" s="64"/>
      <c r="O304" s="73"/>
      <c r="P304" s="64"/>
      <c r="Q304" s="64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</row>
    <row r="305" spans="1:35">
      <c r="A305" s="112"/>
      <c r="B305" s="112"/>
      <c r="C305" s="112"/>
      <c r="D305" s="71"/>
      <c r="E305" s="71"/>
      <c r="F305" s="64"/>
      <c r="G305" s="64"/>
      <c r="H305" s="64"/>
      <c r="I305" s="64"/>
      <c r="J305" s="64"/>
      <c r="K305" s="64"/>
      <c r="L305" s="64"/>
      <c r="M305" s="64"/>
      <c r="N305" s="64"/>
      <c r="O305" s="73"/>
      <c r="P305" s="64"/>
      <c r="Q305" s="64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  <c r="AH305" s="39"/>
      <c r="AI305" s="39"/>
    </row>
    <row r="306" spans="1:35">
      <c r="A306" s="112"/>
      <c r="B306" s="112"/>
      <c r="C306" s="112"/>
      <c r="D306" s="71"/>
      <c r="E306" s="71"/>
      <c r="F306" s="64"/>
      <c r="G306" s="64"/>
      <c r="H306" s="64"/>
      <c r="I306" s="64"/>
      <c r="J306" s="64"/>
      <c r="K306" s="64"/>
      <c r="L306" s="64"/>
      <c r="M306" s="64"/>
      <c r="N306" s="64"/>
      <c r="O306" s="73"/>
      <c r="P306" s="64"/>
      <c r="Q306" s="64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</row>
    <row r="307" spans="1:35">
      <c r="A307" s="112"/>
      <c r="B307" s="112"/>
      <c r="C307" s="112"/>
      <c r="D307" s="71"/>
      <c r="E307" s="71"/>
      <c r="F307" s="64"/>
      <c r="G307" s="64"/>
      <c r="H307" s="64"/>
      <c r="I307" s="64"/>
      <c r="J307" s="64"/>
      <c r="K307" s="64"/>
      <c r="L307" s="64"/>
      <c r="M307" s="64"/>
      <c r="N307" s="64"/>
      <c r="O307" s="73"/>
      <c r="P307" s="64"/>
      <c r="Q307" s="64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</row>
    <row r="308" spans="1:35">
      <c r="A308" s="112"/>
      <c r="B308" s="112"/>
      <c r="C308" s="112"/>
      <c r="D308" s="71"/>
      <c r="E308" s="71"/>
      <c r="F308" s="64"/>
      <c r="G308" s="64"/>
      <c r="H308" s="64"/>
      <c r="I308" s="64"/>
      <c r="J308" s="64"/>
      <c r="K308" s="64"/>
      <c r="L308" s="64"/>
      <c r="M308" s="64"/>
      <c r="N308" s="64"/>
      <c r="O308" s="73"/>
      <c r="P308" s="64"/>
      <c r="Q308" s="64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</row>
    <row r="309" spans="1:35">
      <c r="A309" s="112"/>
      <c r="B309" s="112"/>
      <c r="C309" s="112"/>
      <c r="D309" s="71"/>
      <c r="E309" s="71"/>
      <c r="F309" s="64"/>
      <c r="G309" s="64"/>
      <c r="H309" s="64"/>
      <c r="I309" s="64"/>
      <c r="J309" s="64"/>
      <c r="K309" s="64"/>
      <c r="L309" s="64"/>
      <c r="M309" s="64"/>
      <c r="N309" s="64"/>
      <c r="O309" s="73"/>
      <c r="P309" s="64"/>
      <c r="Q309" s="64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</row>
    <row r="310" spans="1:35">
      <c r="A310" s="112"/>
      <c r="B310" s="112"/>
      <c r="C310" s="112"/>
      <c r="D310" s="71"/>
      <c r="E310" s="71"/>
      <c r="F310" s="64"/>
      <c r="G310" s="64"/>
      <c r="H310" s="64"/>
      <c r="I310" s="64"/>
      <c r="J310" s="64"/>
      <c r="K310" s="64"/>
      <c r="L310" s="64"/>
      <c r="M310" s="64"/>
      <c r="N310" s="64"/>
      <c r="O310" s="73"/>
      <c r="P310" s="64"/>
      <c r="Q310" s="64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</row>
    <row r="311" spans="1:35">
      <c r="A311" s="112"/>
      <c r="B311" s="112"/>
      <c r="C311" s="112"/>
      <c r="D311" s="71"/>
      <c r="E311" s="71"/>
      <c r="F311" s="64"/>
      <c r="G311" s="64"/>
      <c r="H311" s="64"/>
      <c r="I311" s="64"/>
      <c r="J311" s="64"/>
      <c r="K311" s="64"/>
      <c r="L311" s="64"/>
      <c r="M311" s="64"/>
      <c r="N311" s="64"/>
      <c r="O311" s="73"/>
      <c r="P311" s="64"/>
      <c r="Q311" s="64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</row>
    <row r="312" spans="1:35">
      <c r="A312" s="112"/>
      <c r="B312" s="112"/>
      <c r="C312" s="112"/>
      <c r="D312" s="71"/>
      <c r="E312" s="71"/>
      <c r="F312" s="64"/>
      <c r="G312" s="64"/>
      <c r="H312" s="64"/>
      <c r="I312" s="64"/>
      <c r="J312" s="64"/>
      <c r="K312" s="64"/>
      <c r="L312" s="64"/>
      <c r="M312" s="64"/>
      <c r="N312" s="64"/>
      <c r="O312" s="73"/>
      <c r="P312" s="64"/>
      <c r="Q312" s="64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</row>
    <row r="313" spans="1:35">
      <c r="A313" s="112"/>
      <c r="B313" s="112"/>
      <c r="C313" s="112"/>
      <c r="D313" s="71"/>
      <c r="E313" s="71"/>
      <c r="F313" s="64"/>
      <c r="G313" s="64"/>
      <c r="H313" s="64"/>
      <c r="I313" s="64"/>
      <c r="J313" s="64"/>
      <c r="K313" s="64"/>
      <c r="L313" s="64"/>
      <c r="M313" s="64"/>
      <c r="N313" s="64"/>
      <c r="O313" s="73"/>
      <c r="P313" s="64"/>
      <c r="Q313" s="64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</row>
    <row r="314" spans="1:35">
      <c r="A314" s="112"/>
      <c r="B314" s="112"/>
      <c r="C314" s="112"/>
      <c r="D314" s="71"/>
      <c r="E314" s="71"/>
      <c r="F314" s="64"/>
      <c r="G314" s="64"/>
      <c r="H314" s="64"/>
      <c r="I314" s="64"/>
      <c r="J314" s="64"/>
      <c r="K314" s="64"/>
      <c r="L314" s="64"/>
      <c r="M314" s="64"/>
      <c r="N314" s="64"/>
      <c r="O314" s="73"/>
      <c r="P314" s="64"/>
      <c r="Q314" s="64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</row>
    <row r="315" spans="1:35">
      <c r="A315" s="112"/>
      <c r="B315" s="112"/>
      <c r="C315" s="112"/>
      <c r="D315" s="71"/>
      <c r="E315" s="71"/>
      <c r="F315" s="64"/>
      <c r="G315" s="64"/>
      <c r="H315" s="64"/>
      <c r="I315" s="64"/>
      <c r="J315" s="64"/>
      <c r="K315" s="64"/>
      <c r="L315" s="64"/>
      <c r="M315" s="64"/>
      <c r="N315" s="64"/>
      <c r="O315" s="73"/>
      <c r="P315" s="64"/>
      <c r="Q315" s="64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9"/>
      <c r="AI315" s="39"/>
    </row>
    <row r="316" spans="1:35">
      <c r="A316" s="112"/>
      <c r="B316" s="112"/>
      <c r="C316" s="112"/>
      <c r="D316" s="71"/>
      <c r="E316" s="71"/>
      <c r="F316" s="64"/>
      <c r="G316" s="64"/>
      <c r="H316" s="64"/>
      <c r="I316" s="64"/>
      <c r="J316" s="64"/>
      <c r="K316" s="64"/>
      <c r="L316" s="64"/>
      <c r="M316" s="64"/>
      <c r="N316" s="64"/>
      <c r="O316" s="73"/>
      <c r="P316" s="64"/>
      <c r="Q316" s="64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</row>
    <row r="317" spans="1:35">
      <c r="A317" s="112"/>
      <c r="B317" s="112"/>
      <c r="C317" s="112"/>
      <c r="D317" s="71"/>
      <c r="E317" s="71"/>
      <c r="F317" s="64"/>
      <c r="G317" s="64"/>
      <c r="H317" s="64"/>
      <c r="I317" s="64"/>
      <c r="J317" s="64"/>
      <c r="K317" s="64"/>
      <c r="L317" s="64"/>
      <c r="M317" s="64"/>
      <c r="N317" s="64"/>
      <c r="O317" s="73"/>
      <c r="P317" s="64"/>
      <c r="Q317" s="64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</row>
    <row r="318" spans="1:35">
      <c r="A318" s="112"/>
      <c r="B318" s="112"/>
      <c r="C318" s="112"/>
      <c r="D318" s="71"/>
      <c r="E318" s="71"/>
      <c r="F318" s="64"/>
      <c r="G318" s="64"/>
      <c r="H318" s="64"/>
      <c r="I318" s="64"/>
      <c r="J318" s="64"/>
      <c r="K318" s="64"/>
      <c r="L318" s="64"/>
      <c r="M318" s="64"/>
      <c r="N318" s="64"/>
      <c r="O318" s="73"/>
      <c r="P318" s="64"/>
      <c r="Q318" s="64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</row>
    <row r="319" spans="1:35">
      <c r="A319" s="112"/>
      <c r="B319" s="112"/>
      <c r="C319" s="112"/>
      <c r="D319" s="71"/>
      <c r="E319" s="71"/>
      <c r="F319" s="64"/>
      <c r="G319" s="64"/>
      <c r="H319" s="64"/>
      <c r="I319" s="64"/>
      <c r="J319" s="64"/>
      <c r="K319" s="64"/>
      <c r="L319" s="64"/>
      <c r="M319" s="64"/>
      <c r="N319" s="64"/>
      <c r="O319" s="73"/>
      <c r="P319" s="64"/>
      <c r="Q319" s="64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</row>
    <row r="320" spans="1:35">
      <c r="A320" s="112"/>
      <c r="B320" s="112"/>
      <c r="C320" s="112"/>
      <c r="D320" s="71"/>
      <c r="E320" s="71"/>
      <c r="F320" s="64"/>
      <c r="G320" s="64"/>
      <c r="H320" s="64"/>
      <c r="I320" s="64"/>
      <c r="J320" s="64"/>
      <c r="K320" s="64"/>
      <c r="L320" s="64"/>
      <c r="M320" s="64"/>
      <c r="N320" s="64"/>
      <c r="O320" s="73"/>
      <c r="P320" s="64"/>
      <c r="Q320" s="64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</row>
    <row r="321" spans="1:35">
      <c r="A321" s="112"/>
      <c r="B321" s="112"/>
      <c r="C321" s="112"/>
      <c r="D321" s="71"/>
      <c r="E321" s="71"/>
      <c r="F321" s="64"/>
      <c r="G321" s="64"/>
      <c r="H321" s="64"/>
      <c r="I321" s="64"/>
      <c r="J321" s="64"/>
      <c r="K321" s="64"/>
      <c r="L321" s="64"/>
      <c r="M321" s="64"/>
      <c r="N321" s="64"/>
      <c r="O321" s="73"/>
      <c r="P321" s="64"/>
      <c r="Q321" s="64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</row>
    <row r="322" spans="1:35">
      <c r="A322" s="112"/>
      <c r="B322" s="112"/>
      <c r="C322" s="112"/>
      <c r="D322" s="71"/>
      <c r="E322" s="71"/>
      <c r="F322" s="64"/>
      <c r="G322" s="64"/>
      <c r="H322" s="64"/>
      <c r="I322" s="64"/>
      <c r="J322" s="64"/>
      <c r="K322" s="64"/>
      <c r="L322" s="64"/>
      <c r="M322" s="64"/>
      <c r="N322" s="64"/>
      <c r="O322" s="73"/>
      <c r="P322" s="64"/>
      <c r="Q322" s="64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</row>
    <row r="323" spans="1:35">
      <c r="A323" s="112"/>
      <c r="B323" s="112"/>
      <c r="C323" s="112"/>
      <c r="D323" s="71"/>
      <c r="E323" s="71"/>
      <c r="F323" s="64"/>
      <c r="G323" s="64"/>
      <c r="H323" s="64"/>
      <c r="I323" s="64"/>
      <c r="J323" s="64"/>
      <c r="K323" s="64"/>
      <c r="L323" s="64"/>
      <c r="M323" s="64"/>
      <c r="N323" s="64"/>
      <c r="O323" s="73"/>
      <c r="P323" s="64"/>
      <c r="Q323" s="64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  <c r="AH323" s="39"/>
      <c r="AI323" s="39"/>
    </row>
    <row r="324" spans="1:35">
      <c r="A324" s="112"/>
      <c r="B324" s="112"/>
      <c r="C324" s="112"/>
      <c r="D324" s="71"/>
      <c r="E324" s="71"/>
      <c r="F324" s="64"/>
      <c r="G324" s="64"/>
      <c r="H324" s="64"/>
      <c r="I324" s="64"/>
      <c r="J324" s="64"/>
      <c r="K324" s="64"/>
      <c r="L324" s="64"/>
      <c r="M324" s="64"/>
      <c r="N324" s="64"/>
      <c r="O324" s="73"/>
      <c r="P324" s="64"/>
      <c r="Q324" s="64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  <c r="AH324" s="39"/>
      <c r="AI324" s="39"/>
    </row>
    <row r="325" spans="1:35">
      <c r="A325" s="112"/>
      <c r="B325" s="112"/>
      <c r="C325" s="112"/>
      <c r="D325" s="71"/>
      <c r="E325" s="71"/>
      <c r="F325" s="64"/>
      <c r="G325" s="64"/>
      <c r="H325" s="64"/>
      <c r="I325" s="64"/>
      <c r="J325" s="64"/>
      <c r="K325" s="64"/>
      <c r="L325" s="64"/>
      <c r="M325" s="64"/>
      <c r="N325" s="64"/>
      <c r="O325" s="73"/>
      <c r="P325" s="64"/>
      <c r="Q325" s="64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</row>
    <row r="326" spans="1:35">
      <c r="A326" s="112"/>
      <c r="B326" s="112"/>
      <c r="C326" s="112"/>
      <c r="D326" s="71"/>
      <c r="E326" s="71"/>
      <c r="F326" s="64"/>
      <c r="G326" s="64"/>
      <c r="H326" s="64"/>
      <c r="I326" s="64"/>
      <c r="J326" s="64"/>
      <c r="K326" s="64"/>
      <c r="L326" s="64"/>
      <c r="M326" s="64"/>
      <c r="N326" s="64"/>
      <c r="O326" s="73"/>
      <c r="P326" s="64"/>
      <c r="Q326" s="64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39"/>
      <c r="AI326" s="39"/>
    </row>
    <row r="327" spans="1:35">
      <c r="A327" s="112"/>
      <c r="B327" s="112"/>
      <c r="C327" s="112"/>
      <c r="D327" s="71"/>
      <c r="E327" s="71"/>
      <c r="F327" s="64"/>
      <c r="G327" s="64"/>
      <c r="H327" s="64"/>
      <c r="I327" s="64"/>
      <c r="J327" s="64"/>
      <c r="K327" s="64"/>
      <c r="L327" s="64"/>
      <c r="M327" s="64"/>
      <c r="N327" s="64"/>
      <c r="O327" s="73"/>
      <c r="P327" s="64"/>
      <c r="Q327" s="64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39"/>
      <c r="AI327" s="39"/>
    </row>
    <row r="328" spans="1:35">
      <c r="A328" s="112"/>
      <c r="B328" s="112"/>
      <c r="C328" s="112"/>
      <c r="D328" s="71"/>
      <c r="E328" s="71"/>
      <c r="F328" s="64"/>
      <c r="G328" s="64"/>
      <c r="H328" s="64"/>
      <c r="I328" s="64"/>
      <c r="J328" s="64"/>
      <c r="K328" s="64"/>
      <c r="L328" s="64"/>
      <c r="M328" s="64"/>
      <c r="N328" s="64"/>
      <c r="O328" s="73"/>
      <c r="P328" s="64"/>
      <c r="Q328" s="64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  <c r="AH328" s="39"/>
      <c r="AI328" s="39"/>
    </row>
    <row r="329" spans="1:35">
      <c r="A329" s="112"/>
      <c r="B329" s="112"/>
      <c r="C329" s="112"/>
      <c r="D329" s="71"/>
      <c r="E329" s="71"/>
      <c r="F329" s="64"/>
      <c r="G329" s="64"/>
      <c r="H329" s="64"/>
      <c r="I329" s="64"/>
      <c r="J329" s="64"/>
      <c r="K329" s="64"/>
      <c r="L329" s="64"/>
      <c r="M329" s="64"/>
      <c r="N329" s="64"/>
      <c r="O329" s="73"/>
      <c r="P329" s="64"/>
      <c r="Q329" s="64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39"/>
      <c r="AI329" s="39"/>
    </row>
    <row r="330" spans="1:35">
      <c r="A330" s="112"/>
      <c r="B330" s="112"/>
      <c r="C330" s="112"/>
      <c r="D330" s="71"/>
      <c r="E330" s="71"/>
      <c r="F330" s="64"/>
      <c r="G330" s="64"/>
      <c r="H330" s="64"/>
      <c r="I330" s="64"/>
      <c r="J330" s="64"/>
      <c r="K330" s="64"/>
      <c r="L330" s="64"/>
      <c r="M330" s="64"/>
      <c r="N330" s="64"/>
      <c r="O330" s="73"/>
      <c r="P330" s="64"/>
      <c r="Q330" s="64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39"/>
      <c r="AI330" s="39"/>
    </row>
    <row r="331" spans="1:35">
      <c r="C331" s="112"/>
      <c r="D331" s="71"/>
      <c r="E331" s="71"/>
      <c r="F331" s="64"/>
      <c r="G331" s="64"/>
      <c r="H331" s="64"/>
      <c r="I331" s="64"/>
      <c r="J331" s="64"/>
      <c r="K331" s="64"/>
      <c r="L331" s="64"/>
      <c r="M331" s="64"/>
      <c r="N331" s="64"/>
      <c r="O331" s="73"/>
      <c r="P331" s="64"/>
      <c r="Q331" s="64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</row>
    <row r="332" spans="1:35">
      <c r="C332" s="112"/>
      <c r="D332" s="71"/>
      <c r="E332" s="71"/>
      <c r="F332" s="64"/>
      <c r="G332" s="64"/>
      <c r="H332" s="64"/>
      <c r="I332" s="64"/>
      <c r="J332" s="64"/>
      <c r="K332" s="64"/>
      <c r="L332" s="64"/>
      <c r="M332" s="64"/>
      <c r="N332" s="64"/>
      <c r="O332" s="73"/>
      <c r="P332" s="64"/>
      <c r="Q332" s="64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</row>
    <row r="333" spans="1:35">
      <c r="C333" s="112"/>
      <c r="D333" s="71"/>
      <c r="E333" s="71"/>
      <c r="F333" s="64"/>
      <c r="G333" s="64"/>
      <c r="H333" s="64"/>
      <c r="I333" s="64"/>
      <c r="J333" s="64"/>
      <c r="K333" s="64"/>
      <c r="L333" s="64"/>
      <c r="M333" s="64"/>
      <c r="N333" s="64"/>
      <c r="O333" s="73"/>
      <c r="P333" s="64"/>
      <c r="Q333" s="64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39"/>
      <c r="AI333" s="39"/>
    </row>
    <row r="334" spans="1:35">
      <c r="C334" s="112"/>
      <c r="D334" s="71"/>
      <c r="E334" s="71"/>
      <c r="F334" s="64"/>
      <c r="G334" s="64"/>
      <c r="H334" s="64"/>
      <c r="I334" s="64"/>
      <c r="J334" s="64"/>
      <c r="K334" s="64"/>
      <c r="L334" s="64"/>
      <c r="M334" s="64"/>
      <c r="N334" s="64"/>
      <c r="O334" s="73"/>
      <c r="P334" s="64"/>
      <c r="Q334" s="64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39"/>
      <c r="AI334" s="39"/>
    </row>
    <row r="335" spans="1:35">
      <c r="C335" s="112"/>
      <c r="D335" s="71"/>
      <c r="E335" s="71"/>
      <c r="F335" s="64"/>
      <c r="G335" s="64"/>
      <c r="H335" s="64"/>
      <c r="I335" s="64"/>
      <c r="J335" s="64"/>
      <c r="K335" s="64"/>
      <c r="L335" s="64"/>
      <c r="M335" s="64"/>
      <c r="N335" s="64"/>
      <c r="O335" s="73"/>
      <c r="P335" s="64"/>
      <c r="Q335" s="64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  <c r="AH335" s="39"/>
      <c r="AI335" s="39"/>
    </row>
    <row r="336" spans="1:35">
      <c r="C336" s="112"/>
      <c r="D336" s="71"/>
      <c r="E336" s="71"/>
      <c r="F336" s="64"/>
      <c r="G336" s="64"/>
      <c r="H336" s="64"/>
      <c r="I336" s="64"/>
      <c r="J336" s="64"/>
      <c r="K336" s="64"/>
      <c r="L336" s="64"/>
      <c r="M336" s="64"/>
      <c r="N336" s="64"/>
      <c r="O336" s="73"/>
      <c r="P336" s="64"/>
      <c r="Q336" s="64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39"/>
      <c r="AI336" s="39"/>
    </row>
    <row r="337" spans="3:35">
      <c r="C337" s="112"/>
      <c r="D337" s="71"/>
      <c r="E337" s="71"/>
      <c r="F337" s="64"/>
      <c r="G337" s="64"/>
      <c r="H337" s="64"/>
      <c r="I337" s="64"/>
      <c r="J337" s="64"/>
      <c r="K337" s="64"/>
      <c r="L337" s="64"/>
      <c r="M337" s="64"/>
      <c r="N337" s="64"/>
      <c r="O337" s="73"/>
      <c r="P337" s="64"/>
      <c r="Q337" s="64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</row>
    <row r="338" spans="3:35">
      <c r="C338" s="112"/>
      <c r="D338" s="71"/>
      <c r="E338" s="71"/>
      <c r="F338" s="64"/>
      <c r="G338" s="64"/>
      <c r="H338" s="64"/>
      <c r="I338" s="64"/>
      <c r="J338" s="64"/>
      <c r="K338" s="64"/>
      <c r="L338" s="64"/>
      <c r="M338" s="64"/>
      <c r="N338" s="64"/>
      <c r="O338" s="73"/>
      <c r="P338" s="64"/>
      <c r="Q338" s="64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39"/>
    </row>
    <row r="339" spans="3:35">
      <c r="C339" s="112"/>
      <c r="D339" s="71"/>
      <c r="E339" s="71"/>
      <c r="F339" s="64"/>
      <c r="G339" s="64"/>
      <c r="H339" s="64"/>
      <c r="I339" s="64"/>
      <c r="J339" s="64"/>
      <c r="K339" s="64"/>
      <c r="L339" s="64"/>
      <c r="M339" s="64"/>
      <c r="N339" s="64"/>
      <c r="O339" s="73"/>
      <c r="P339" s="64"/>
      <c r="Q339" s="64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</row>
    <row r="340" spans="3:35">
      <c r="C340" s="112"/>
      <c r="D340" s="71"/>
      <c r="E340" s="71"/>
      <c r="F340" s="64"/>
      <c r="G340" s="64"/>
      <c r="H340" s="64"/>
      <c r="I340" s="64"/>
      <c r="J340" s="64"/>
      <c r="K340" s="64"/>
      <c r="L340" s="64"/>
      <c r="M340" s="64"/>
      <c r="N340" s="64"/>
      <c r="O340" s="73"/>
      <c r="P340" s="64"/>
      <c r="Q340" s="64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  <c r="AH340" s="39"/>
      <c r="AI340" s="39"/>
    </row>
    <row r="341" spans="3:35">
      <c r="C341" s="112"/>
      <c r="D341" s="71"/>
      <c r="E341" s="71"/>
      <c r="F341" s="64"/>
      <c r="G341" s="64"/>
      <c r="H341" s="64"/>
      <c r="I341" s="64"/>
      <c r="J341" s="64"/>
      <c r="K341" s="64"/>
      <c r="L341" s="64"/>
      <c r="M341" s="64"/>
      <c r="N341" s="64"/>
      <c r="O341" s="73"/>
      <c r="P341" s="64"/>
      <c r="Q341" s="64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</row>
    <row r="342" spans="3:35">
      <c r="C342" s="112"/>
      <c r="D342" s="71"/>
      <c r="E342" s="71"/>
      <c r="F342" s="64"/>
      <c r="G342" s="64"/>
      <c r="H342" s="64"/>
      <c r="I342" s="64"/>
      <c r="J342" s="64"/>
      <c r="K342" s="64"/>
      <c r="L342" s="64"/>
      <c r="M342" s="64"/>
      <c r="N342" s="64"/>
      <c r="O342" s="73"/>
      <c r="P342" s="64"/>
      <c r="Q342" s="64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</row>
    <row r="343" spans="3:35">
      <c r="C343" s="112"/>
      <c r="D343" s="71"/>
      <c r="E343" s="71"/>
      <c r="F343" s="64"/>
      <c r="G343" s="64"/>
      <c r="H343" s="64"/>
      <c r="I343" s="64"/>
      <c r="J343" s="64"/>
      <c r="K343" s="64"/>
      <c r="L343" s="64"/>
      <c r="M343" s="64"/>
      <c r="N343" s="64"/>
      <c r="O343" s="73"/>
      <c r="P343" s="64"/>
      <c r="Q343" s="64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  <c r="AH343" s="39"/>
      <c r="AI343" s="39"/>
    </row>
    <row r="344" spans="3:35">
      <c r="C344" s="112"/>
      <c r="D344" s="71"/>
      <c r="E344" s="71"/>
      <c r="F344" s="64"/>
      <c r="G344" s="64"/>
      <c r="H344" s="64"/>
      <c r="I344" s="64"/>
      <c r="J344" s="64"/>
      <c r="K344" s="64"/>
      <c r="L344" s="64"/>
      <c r="M344" s="64"/>
      <c r="N344" s="64"/>
      <c r="O344" s="73"/>
      <c r="P344" s="64"/>
      <c r="Q344" s="64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39"/>
      <c r="AI344" s="39"/>
    </row>
    <row r="345" spans="3:35">
      <c r="C345" s="112"/>
      <c r="D345" s="71"/>
      <c r="E345" s="71"/>
      <c r="F345" s="64"/>
      <c r="G345" s="64"/>
      <c r="H345" s="64"/>
      <c r="I345" s="64"/>
      <c r="J345" s="64"/>
      <c r="K345" s="64"/>
      <c r="L345" s="64"/>
      <c r="M345" s="64"/>
      <c r="N345" s="64"/>
      <c r="O345" s="73"/>
      <c r="P345" s="64"/>
      <c r="Q345" s="64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  <c r="AH345" s="39"/>
      <c r="AI345" s="39"/>
    </row>
    <row r="346" spans="3:35">
      <c r="C346" s="112"/>
      <c r="D346" s="71"/>
      <c r="E346" s="71"/>
      <c r="F346" s="64"/>
      <c r="G346" s="64"/>
      <c r="H346" s="64"/>
      <c r="I346" s="64"/>
      <c r="J346" s="64"/>
      <c r="K346" s="64"/>
      <c r="L346" s="64"/>
      <c r="M346" s="64"/>
      <c r="N346" s="64"/>
      <c r="O346" s="73"/>
      <c r="P346" s="64"/>
      <c r="Q346" s="64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</row>
    <row r="347" spans="3:35">
      <c r="C347" s="112"/>
      <c r="D347" s="71"/>
      <c r="E347" s="71"/>
      <c r="F347" s="64"/>
      <c r="G347" s="64"/>
      <c r="H347" s="64"/>
      <c r="I347" s="64"/>
      <c r="J347" s="64"/>
      <c r="K347" s="64"/>
      <c r="L347" s="64"/>
      <c r="M347" s="64"/>
      <c r="N347" s="64"/>
      <c r="O347" s="73"/>
      <c r="P347" s="64"/>
      <c r="Q347" s="64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</row>
    <row r="348" spans="3:35">
      <c r="C348" s="112"/>
      <c r="D348" s="71"/>
      <c r="E348" s="71"/>
      <c r="F348" s="64"/>
      <c r="G348" s="64"/>
      <c r="H348" s="64"/>
      <c r="I348" s="64"/>
      <c r="J348" s="64"/>
      <c r="K348" s="64"/>
      <c r="L348" s="64"/>
      <c r="M348" s="64"/>
      <c r="N348" s="64"/>
      <c r="O348" s="73"/>
      <c r="P348" s="64"/>
      <c r="Q348" s="64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39"/>
      <c r="AI348" s="39"/>
    </row>
    <row r="349" spans="3:35">
      <c r="C349" s="112"/>
      <c r="D349" s="71"/>
      <c r="E349" s="71"/>
      <c r="F349" s="64"/>
      <c r="G349" s="64"/>
      <c r="H349" s="64"/>
      <c r="I349" s="64"/>
      <c r="J349" s="64"/>
      <c r="K349" s="64"/>
      <c r="L349" s="64"/>
      <c r="M349" s="64"/>
      <c r="N349" s="64"/>
      <c r="O349" s="73"/>
      <c r="P349" s="64"/>
      <c r="Q349" s="64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39"/>
    </row>
    <row r="350" spans="3:35">
      <c r="C350" s="112"/>
      <c r="D350" s="71"/>
      <c r="E350" s="71"/>
      <c r="F350" s="64"/>
      <c r="G350" s="64"/>
      <c r="H350" s="64"/>
      <c r="I350" s="64"/>
      <c r="J350" s="64"/>
      <c r="K350" s="64"/>
      <c r="L350" s="64"/>
      <c r="M350" s="64"/>
      <c r="N350" s="64"/>
      <c r="O350" s="73"/>
      <c r="P350" s="64"/>
      <c r="Q350" s="64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39"/>
      <c r="AI350" s="39"/>
    </row>
    <row r="351" spans="3:35">
      <c r="C351" s="112"/>
      <c r="D351" s="71"/>
      <c r="E351" s="71"/>
      <c r="F351" s="64"/>
      <c r="G351" s="64"/>
      <c r="H351" s="64"/>
      <c r="I351" s="64"/>
      <c r="J351" s="64"/>
      <c r="K351" s="64"/>
      <c r="L351" s="64"/>
      <c r="M351" s="64"/>
      <c r="N351" s="64"/>
      <c r="O351" s="73"/>
      <c r="P351" s="64"/>
      <c r="Q351" s="64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  <c r="AH351" s="39"/>
      <c r="AI351" s="39"/>
    </row>
    <row r="352" spans="3:35">
      <c r="C352" s="112"/>
      <c r="D352" s="71"/>
      <c r="E352" s="71"/>
      <c r="F352" s="64"/>
      <c r="G352" s="64"/>
      <c r="H352" s="64"/>
      <c r="I352" s="64"/>
      <c r="J352" s="64"/>
      <c r="K352" s="64"/>
      <c r="L352" s="64"/>
      <c r="M352" s="64"/>
      <c r="N352" s="64"/>
      <c r="O352" s="73"/>
      <c r="P352" s="64"/>
      <c r="Q352" s="64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  <c r="AH352" s="39"/>
      <c r="AI352" s="39"/>
    </row>
    <row r="353" spans="3:35">
      <c r="C353" s="112"/>
      <c r="D353" s="71"/>
      <c r="E353" s="71"/>
      <c r="F353" s="64"/>
      <c r="G353" s="64"/>
      <c r="H353" s="64"/>
      <c r="I353" s="64"/>
      <c r="J353" s="64"/>
      <c r="K353" s="64"/>
      <c r="L353" s="64"/>
      <c r="M353" s="64"/>
      <c r="N353" s="64"/>
      <c r="O353" s="73"/>
      <c r="P353" s="64"/>
      <c r="Q353" s="64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  <c r="AH353" s="39"/>
      <c r="AI353" s="39"/>
    </row>
    <row r="354" spans="3:35">
      <c r="C354" s="112"/>
      <c r="D354" s="71"/>
      <c r="E354" s="71"/>
      <c r="F354" s="64"/>
      <c r="G354" s="64"/>
      <c r="H354" s="64"/>
      <c r="I354" s="64"/>
      <c r="J354" s="64"/>
      <c r="K354" s="64"/>
      <c r="L354" s="64"/>
      <c r="M354" s="64"/>
      <c r="N354" s="64"/>
      <c r="O354" s="73"/>
      <c r="P354" s="64"/>
      <c r="Q354" s="64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  <c r="AH354" s="39"/>
      <c r="AI354" s="39"/>
    </row>
    <row r="355" spans="3:35">
      <c r="C355" s="112"/>
      <c r="D355" s="71"/>
      <c r="E355" s="71"/>
      <c r="F355" s="64"/>
      <c r="G355" s="64"/>
      <c r="H355" s="64"/>
      <c r="I355" s="64"/>
      <c r="J355" s="64"/>
      <c r="K355" s="64"/>
      <c r="L355" s="64"/>
      <c r="M355" s="64"/>
      <c r="N355" s="64"/>
      <c r="O355" s="73"/>
      <c r="P355" s="64"/>
      <c r="Q355" s="64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39"/>
      <c r="AG355" s="39"/>
      <c r="AH355" s="39"/>
      <c r="AI355" s="39"/>
    </row>
    <row r="356" spans="3:35">
      <c r="C356" s="112"/>
      <c r="D356" s="71"/>
      <c r="E356" s="71"/>
      <c r="F356" s="64"/>
      <c r="G356" s="64"/>
      <c r="H356" s="64"/>
      <c r="I356" s="64"/>
      <c r="J356" s="64"/>
      <c r="K356" s="64"/>
      <c r="L356" s="64"/>
      <c r="M356" s="64"/>
      <c r="N356" s="64"/>
      <c r="O356" s="73"/>
      <c r="P356" s="64"/>
      <c r="Q356" s="64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39"/>
      <c r="AI356" s="39"/>
    </row>
    <row r="357" spans="3:35">
      <c r="C357" s="112"/>
      <c r="D357" s="71"/>
      <c r="E357" s="71"/>
      <c r="F357" s="64"/>
      <c r="G357" s="64"/>
      <c r="H357" s="64"/>
      <c r="I357" s="64"/>
      <c r="J357" s="64"/>
      <c r="K357" s="64"/>
      <c r="L357" s="64"/>
      <c r="M357" s="64"/>
      <c r="N357" s="64"/>
      <c r="O357" s="73"/>
      <c r="P357" s="64"/>
      <c r="Q357" s="64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  <c r="AH357" s="39"/>
      <c r="AI357" s="39"/>
    </row>
    <row r="358" spans="3:35">
      <c r="C358" s="112"/>
      <c r="D358" s="71"/>
      <c r="E358" s="71"/>
      <c r="F358" s="64"/>
      <c r="G358" s="64"/>
      <c r="H358" s="64"/>
      <c r="I358" s="64"/>
      <c r="J358" s="64"/>
      <c r="K358" s="64"/>
      <c r="L358" s="64"/>
      <c r="M358" s="64"/>
      <c r="N358" s="64"/>
      <c r="O358" s="73"/>
      <c r="P358" s="64"/>
      <c r="Q358" s="64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39"/>
      <c r="AI358" s="39"/>
    </row>
    <row r="359" spans="3:35">
      <c r="C359" s="112"/>
      <c r="D359" s="71"/>
      <c r="E359" s="71"/>
      <c r="F359" s="64"/>
      <c r="G359" s="64"/>
      <c r="H359" s="64"/>
      <c r="I359" s="64"/>
      <c r="J359" s="64"/>
      <c r="K359" s="64"/>
      <c r="L359" s="64"/>
      <c r="M359" s="64"/>
      <c r="N359" s="64"/>
      <c r="O359" s="73"/>
      <c r="P359" s="64"/>
      <c r="Q359" s="64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  <c r="AH359" s="39"/>
      <c r="AI359" s="39"/>
    </row>
    <row r="360" spans="3:35">
      <c r="C360" s="112"/>
      <c r="D360" s="71"/>
      <c r="E360" s="71"/>
      <c r="F360" s="64"/>
      <c r="G360" s="64"/>
      <c r="H360" s="64"/>
      <c r="I360" s="64"/>
      <c r="J360" s="64"/>
      <c r="K360" s="64"/>
      <c r="L360" s="64"/>
      <c r="M360" s="64"/>
      <c r="N360" s="64"/>
      <c r="O360" s="73"/>
      <c r="P360" s="64"/>
      <c r="Q360" s="64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39"/>
      <c r="AH360" s="39"/>
      <c r="AI360" s="39"/>
    </row>
    <row r="361" spans="3:35">
      <c r="C361" s="112"/>
      <c r="D361" s="71"/>
      <c r="E361" s="71"/>
      <c r="F361" s="64"/>
      <c r="G361" s="64"/>
      <c r="H361" s="64"/>
      <c r="I361" s="64"/>
      <c r="J361" s="64"/>
      <c r="K361" s="64"/>
      <c r="L361" s="64"/>
      <c r="M361" s="64"/>
      <c r="N361" s="64"/>
      <c r="O361" s="73"/>
      <c r="P361" s="64"/>
      <c r="Q361" s="64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39"/>
    </row>
    <row r="362" spans="3:35">
      <c r="C362" s="112"/>
      <c r="D362" s="71"/>
      <c r="E362" s="71"/>
      <c r="F362" s="64"/>
      <c r="G362" s="64"/>
      <c r="H362" s="64"/>
      <c r="I362" s="64"/>
      <c r="J362" s="64"/>
      <c r="K362" s="64"/>
      <c r="L362" s="64"/>
      <c r="M362" s="64"/>
      <c r="N362" s="64"/>
      <c r="O362" s="73"/>
      <c r="P362" s="64"/>
      <c r="Q362" s="64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39"/>
      <c r="AI362" s="39"/>
    </row>
    <row r="363" spans="3:35">
      <c r="C363" s="112"/>
      <c r="D363" s="71"/>
      <c r="E363" s="71"/>
      <c r="F363" s="64"/>
      <c r="G363" s="64"/>
      <c r="H363" s="64"/>
      <c r="I363" s="64"/>
      <c r="J363" s="64"/>
      <c r="K363" s="64"/>
      <c r="L363" s="64"/>
      <c r="M363" s="64"/>
      <c r="N363" s="64"/>
      <c r="O363" s="73"/>
      <c r="P363" s="64"/>
      <c r="Q363" s="64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  <c r="AH363" s="39"/>
      <c r="AI363" s="39"/>
    </row>
    <row r="364" spans="3:35">
      <c r="C364" s="112"/>
      <c r="D364" s="71"/>
      <c r="E364" s="71"/>
      <c r="F364" s="64"/>
      <c r="G364" s="64"/>
      <c r="H364" s="64"/>
      <c r="I364" s="64"/>
      <c r="J364" s="64"/>
      <c r="K364" s="64"/>
      <c r="L364" s="64"/>
      <c r="M364" s="64"/>
      <c r="N364" s="64"/>
      <c r="O364" s="73"/>
      <c r="P364" s="64"/>
      <c r="Q364" s="64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39"/>
      <c r="AI364" s="39"/>
    </row>
    <row r="365" spans="3:35">
      <c r="C365" s="112"/>
      <c r="D365" s="71"/>
      <c r="E365" s="71"/>
      <c r="F365" s="64"/>
      <c r="G365" s="64"/>
      <c r="H365" s="64"/>
      <c r="I365" s="64"/>
      <c r="J365" s="64"/>
      <c r="K365" s="64"/>
      <c r="L365" s="64"/>
      <c r="M365" s="64"/>
      <c r="N365" s="64"/>
      <c r="O365" s="73"/>
      <c r="P365" s="64"/>
      <c r="Q365" s="64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39"/>
      <c r="AI365" s="39"/>
    </row>
    <row r="366" spans="3:35">
      <c r="C366" s="112"/>
      <c r="D366" s="71"/>
      <c r="E366" s="71"/>
      <c r="F366" s="64"/>
      <c r="G366" s="64"/>
      <c r="H366" s="64"/>
      <c r="I366" s="64"/>
      <c r="J366" s="64"/>
      <c r="K366" s="64"/>
      <c r="L366" s="64"/>
      <c r="M366" s="64"/>
      <c r="N366" s="64"/>
      <c r="O366" s="73"/>
      <c r="P366" s="64"/>
      <c r="Q366" s="64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  <c r="AH366" s="39"/>
      <c r="AI366" s="39"/>
    </row>
    <row r="367" spans="3:35">
      <c r="C367" s="112"/>
      <c r="D367" s="71"/>
      <c r="E367" s="71"/>
      <c r="F367" s="64"/>
      <c r="G367" s="64"/>
      <c r="H367" s="64"/>
      <c r="I367" s="64"/>
      <c r="J367" s="64"/>
      <c r="K367" s="64"/>
      <c r="L367" s="64"/>
      <c r="M367" s="64"/>
      <c r="N367" s="64"/>
      <c r="O367" s="73"/>
      <c r="P367" s="64"/>
      <c r="Q367" s="64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  <c r="AH367" s="39"/>
      <c r="AI367" s="39"/>
    </row>
    <row r="368" spans="3:35">
      <c r="C368" s="112"/>
      <c r="D368" s="71"/>
      <c r="E368" s="71"/>
      <c r="F368" s="64"/>
      <c r="G368" s="64"/>
      <c r="H368" s="64"/>
      <c r="I368" s="64"/>
      <c r="J368" s="64"/>
      <c r="K368" s="64"/>
      <c r="L368" s="64"/>
      <c r="M368" s="64"/>
      <c r="N368" s="64"/>
      <c r="O368" s="73"/>
      <c r="P368" s="64"/>
      <c r="Q368" s="64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  <c r="AH368" s="39"/>
      <c r="AI368" s="39"/>
    </row>
    <row r="369" spans="3:35">
      <c r="C369" s="112"/>
      <c r="D369" s="71"/>
      <c r="E369" s="71"/>
      <c r="F369" s="64"/>
      <c r="G369" s="64"/>
      <c r="H369" s="64"/>
      <c r="I369" s="64"/>
      <c r="J369" s="64"/>
      <c r="K369" s="64"/>
      <c r="L369" s="64"/>
      <c r="M369" s="64"/>
      <c r="N369" s="64"/>
      <c r="O369" s="73"/>
      <c r="P369" s="64"/>
      <c r="Q369" s="64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39"/>
      <c r="AH369" s="39"/>
      <c r="AI369" s="39"/>
    </row>
    <row r="370" spans="3:35">
      <c r="C370" s="112"/>
      <c r="D370" s="71"/>
      <c r="E370" s="71"/>
      <c r="F370" s="64"/>
      <c r="G370" s="64"/>
      <c r="H370" s="64"/>
      <c r="I370" s="64"/>
      <c r="J370" s="64"/>
      <c r="K370" s="64"/>
      <c r="L370" s="64"/>
      <c r="M370" s="64"/>
      <c r="N370" s="64"/>
      <c r="O370" s="73"/>
      <c r="P370" s="64"/>
      <c r="Q370" s="64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39"/>
      <c r="AG370" s="39"/>
      <c r="AH370" s="39"/>
      <c r="AI370" s="39"/>
    </row>
    <row r="371" spans="3:35">
      <c r="C371" s="112"/>
      <c r="D371" s="71"/>
      <c r="E371" s="71"/>
      <c r="F371" s="64"/>
      <c r="G371" s="64"/>
      <c r="H371" s="64"/>
      <c r="I371" s="64"/>
      <c r="J371" s="64"/>
      <c r="K371" s="64"/>
      <c r="L371" s="64"/>
      <c r="M371" s="64"/>
      <c r="N371" s="64"/>
      <c r="O371" s="73"/>
      <c r="P371" s="64"/>
      <c r="Q371" s="64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39"/>
      <c r="AH371" s="39"/>
      <c r="AI371" s="39"/>
    </row>
    <row r="372" spans="3:35">
      <c r="C372" s="112"/>
      <c r="D372" s="71"/>
      <c r="E372" s="71"/>
      <c r="F372" s="64"/>
      <c r="G372" s="64"/>
      <c r="H372" s="64"/>
      <c r="I372" s="64"/>
      <c r="J372" s="64"/>
      <c r="K372" s="64"/>
      <c r="L372" s="64"/>
      <c r="M372" s="64"/>
      <c r="N372" s="64"/>
      <c r="O372" s="73"/>
      <c r="P372" s="64"/>
      <c r="Q372" s="64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39"/>
      <c r="AG372" s="39"/>
      <c r="AH372" s="39"/>
      <c r="AI372" s="39"/>
    </row>
    <row r="373" spans="3:35">
      <c r="C373" s="112"/>
      <c r="D373" s="71"/>
      <c r="E373" s="71"/>
      <c r="F373" s="64"/>
      <c r="G373" s="64"/>
      <c r="H373" s="64"/>
      <c r="I373" s="64"/>
      <c r="J373" s="64"/>
      <c r="K373" s="64"/>
      <c r="L373" s="64"/>
      <c r="M373" s="64"/>
      <c r="N373" s="64"/>
      <c r="O373" s="73"/>
      <c r="P373" s="64"/>
      <c r="Q373" s="64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  <c r="AH373" s="39"/>
      <c r="AI373" s="39"/>
    </row>
    <row r="374" spans="3:35">
      <c r="C374" s="112"/>
      <c r="D374" s="71"/>
      <c r="E374" s="71"/>
      <c r="F374" s="64"/>
      <c r="G374" s="64"/>
      <c r="H374" s="64"/>
      <c r="I374" s="64"/>
      <c r="J374" s="64"/>
      <c r="K374" s="64"/>
      <c r="L374" s="64"/>
      <c r="M374" s="64"/>
      <c r="N374" s="64"/>
      <c r="O374" s="73"/>
      <c r="P374" s="64"/>
      <c r="Q374" s="64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  <c r="AH374" s="39"/>
      <c r="AI374" s="39"/>
    </row>
    <row r="375" spans="3:35">
      <c r="C375" s="112"/>
      <c r="D375" s="71"/>
      <c r="E375" s="71"/>
      <c r="F375" s="64"/>
      <c r="G375" s="64"/>
      <c r="H375" s="64"/>
      <c r="I375" s="64"/>
      <c r="J375" s="64"/>
      <c r="K375" s="64"/>
      <c r="L375" s="64"/>
      <c r="M375" s="64"/>
      <c r="N375" s="64"/>
      <c r="O375" s="73"/>
      <c r="P375" s="64"/>
      <c r="Q375" s="64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39"/>
      <c r="AG375" s="39"/>
      <c r="AH375" s="39"/>
      <c r="AI375" s="39"/>
    </row>
    <row r="376" spans="3:35">
      <c r="C376" s="112"/>
      <c r="D376" s="71"/>
      <c r="E376" s="71"/>
      <c r="F376" s="64"/>
      <c r="G376" s="64"/>
      <c r="H376" s="64"/>
      <c r="I376" s="64"/>
      <c r="J376" s="64"/>
      <c r="K376" s="64"/>
      <c r="L376" s="64"/>
      <c r="M376" s="64"/>
      <c r="N376" s="64"/>
      <c r="O376" s="73"/>
      <c r="P376" s="64"/>
      <c r="Q376" s="64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39"/>
      <c r="AI376" s="39"/>
    </row>
    <row r="377" spans="3:35">
      <c r="C377" s="112"/>
      <c r="D377" s="71"/>
      <c r="E377" s="71"/>
      <c r="F377" s="64"/>
      <c r="G377" s="64"/>
      <c r="H377" s="64"/>
      <c r="I377" s="64"/>
      <c r="J377" s="64"/>
      <c r="K377" s="64"/>
      <c r="L377" s="64"/>
      <c r="M377" s="64"/>
      <c r="N377" s="64"/>
      <c r="O377" s="73"/>
      <c r="P377" s="64"/>
      <c r="Q377" s="64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  <c r="AH377" s="39"/>
      <c r="AI377" s="39"/>
    </row>
    <row r="378" spans="3:35">
      <c r="C378" s="112"/>
      <c r="D378" s="71"/>
      <c r="E378" s="71"/>
      <c r="F378" s="64"/>
      <c r="G378" s="64"/>
      <c r="H378" s="64"/>
      <c r="I378" s="64"/>
      <c r="J378" s="64"/>
      <c r="K378" s="64"/>
      <c r="L378" s="64"/>
      <c r="M378" s="64"/>
      <c r="N378" s="64"/>
      <c r="O378" s="73"/>
      <c r="P378" s="64"/>
      <c r="Q378" s="64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  <c r="AH378" s="39"/>
      <c r="AI378" s="39"/>
    </row>
    <row r="379" spans="3:35">
      <c r="C379" s="112"/>
      <c r="D379" s="71"/>
      <c r="E379" s="71"/>
      <c r="F379" s="64"/>
      <c r="G379" s="64"/>
      <c r="H379" s="64"/>
      <c r="I379" s="64"/>
      <c r="J379" s="64"/>
      <c r="K379" s="64"/>
      <c r="L379" s="64"/>
      <c r="M379" s="64"/>
      <c r="N379" s="64"/>
      <c r="O379" s="73"/>
      <c r="P379" s="64"/>
      <c r="Q379" s="64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  <c r="AH379" s="39"/>
      <c r="AI379" s="39"/>
    </row>
    <row r="380" spans="3:35">
      <c r="C380" s="112"/>
      <c r="D380" s="71"/>
      <c r="E380" s="71"/>
      <c r="F380" s="64"/>
      <c r="G380" s="64"/>
      <c r="H380" s="64"/>
      <c r="I380" s="64"/>
      <c r="J380" s="64"/>
      <c r="K380" s="64"/>
      <c r="L380" s="64"/>
      <c r="M380" s="64"/>
      <c r="N380" s="64"/>
      <c r="O380" s="73"/>
      <c r="P380" s="64"/>
      <c r="Q380" s="64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39"/>
      <c r="AI380" s="39"/>
    </row>
    <row r="381" spans="3:35">
      <c r="C381" s="112"/>
      <c r="D381" s="71"/>
      <c r="E381" s="71"/>
      <c r="F381" s="64"/>
      <c r="G381" s="64"/>
      <c r="H381" s="64"/>
      <c r="I381" s="64"/>
      <c r="J381" s="64"/>
      <c r="K381" s="64"/>
      <c r="L381" s="64"/>
      <c r="M381" s="64"/>
      <c r="N381" s="64"/>
      <c r="O381" s="73"/>
      <c r="P381" s="64"/>
      <c r="Q381" s="64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  <c r="AH381" s="39"/>
      <c r="AI381" s="39"/>
    </row>
    <row r="382" spans="3:35">
      <c r="C382" s="112"/>
      <c r="D382" s="71"/>
      <c r="E382" s="71"/>
      <c r="F382" s="64"/>
      <c r="G382" s="64"/>
      <c r="H382" s="64"/>
      <c r="I382" s="64"/>
      <c r="J382" s="64"/>
      <c r="K382" s="64"/>
      <c r="L382" s="64"/>
      <c r="M382" s="64"/>
      <c r="N382" s="64"/>
      <c r="O382" s="73"/>
      <c r="P382" s="64"/>
      <c r="Q382" s="64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  <c r="AH382" s="39"/>
      <c r="AI382" s="39"/>
    </row>
    <row r="383" spans="3:35">
      <c r="C383" s="112"/>
      <c r="D383" s="71"/>
      <c r="E383" s="71"/>
      <c r="F383" s="64"/>
      <c r="G383" s="64"/>
      <c r="H383" s="64"/>
      <c r="I383" s="64"/>
      <c r="J383" s="64"/>
      <c r="K383" s="64"/>
      <c r="L383" s="64"/>
      <c r="M383" s="64"/>
      <c r="N383" s="64"/>
      <c r="O383" s="73"/>
      <c r="P383" s="64"/>
      <c r="Q383" s="64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  <c r="AH383" s="39"/>
      <c r="AI383" s="39"/>
    </row>
    <row r="384" spans="3:35">
      <c r="C384" s="112"/>
      <c r="D384" s="71"/>
      <c r="E384" s="71"/>
      <c r="F384" s="64"/>
      <c r="G384" s="64"/>
      <c r="H384" s="64"/>
      <c r="I384" s="64"/>
      <c r="J384" s="64"/>
      <c r="K384" s="64"/>
      <c r="L384" s="64"/>
      <c r="M384" s="64"/>
      <c r="N384" s="64"/>
      <c r="O384" s="73"/>
      <c r="P384" s="64"/>
      <c r="Q384" s="64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39"/>
      <c r="AG384" s="39"/>
      <c r="AH384" s="39"/>
      <c r="AI384" s="39"/>
    </row>
    <row r="385" spans="3:35">
      <c r="C385" s="112"/>
      <c r="D385" s="71"/>
      <c r="E385" s="71"/>
      <c r="F385" s="64"/>
      <c r="G385" s="64"/>
      <c r="H385" s="64"/>
      <c r="I385" s="64"/>
      <c r="J385" s="64"/>
      <c r="K385" s="64"/>
      <c r="L385" s="64"/>
      <c r="M385" s="64"/>
      <c r="N385" s="64"/>
      <c r="O385" s="73"/>
      <c r="P385" s="64"/>
      <c r="Q385" s="64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39"/>
      <c r="AH385" s="39"/>
      <c r="AI385" s="39"/>
    </row>
    <row r="386" spans="3:35">
      <c r="C386" s="112"/>
      <c r="D386" s="71"/>
      <c r="E386" s="71"/>
      <c r="F386" s="64"/>
      <c r="G386" s="64"/>
      <c r="H386" s="64"/>
      <c r="I386" s="64"/>
      <c r="J386" s="64"/>
      <c r="K386" s="64"/>
      <c r="L386" s="64"/>
      <c r="M386" s="64"/>
      <c r="N386" s="64"/>
      <c r="O386" s="73"/>
      <c r="P386" s="64"/>
      <c r="Q386" s="64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39"/>
      <c r="AG386" s="39"/>
      <c r="AH386" s="39"/>
      <c r="AI386" s="39"/>
    </row>
    <row r="387" spans="3:35">
      <c r="C387" s="112"/>
      <c r="D387" s="71"/>
      <c r="E387" s="71"/>
      <c r="F387" s="64"/>
      <c r="G387" s="64"/>
      <c r="H387" s="64"/>
      <c r="I387" s="64"/>
      <c r="J387" s="64"/>
      <c r="K387" s="64"/>
      <c r="L387" s="64"/>
      <c r="M387" s="64"/>
      <c r="N387" s="64"/>
      <c r="O387" s="73"/>
      <c r="P387" s="64"/>
      <c r="Q387" s="64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39"/>
      <c r="AG387" s="39"/>
      <c r="AH387" s="39"/>
      <c r="AI387" s="39"/>
    </row>
    <row r="388" spans="3:35">
      <c r="C388" s="112"/>
      <c r="D388" s="71"/>
      <c r="E388" s="71"/>
      <c r="F388" s="64"/>
      <c r="G388" s="64"/>
      <c r="H388" s="64"/>
      <c r="I388" s="64"/>
      <c r="J388" s="64"/>
      <c r="K388" s="64"/>
      <c r="L388" s="64"/>
      <c r="M388" s="64"/>
      <c r="N388" s="64"/>
      <c r="O388" s="73"/>
      <c r="P388" s="64"/>
      <c r="Q388" s="64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39"/>
      <c r="AG388" s="39"/>
      <c r="AH388" s="39"/>
      <c r="AI388" s="39"/>
    </row>
    <row r="389" spans="3:35">
      <c r="C389" s="112"/>
      <c r="D389" s="71"/>
      <c r="E389" s="71"/>
      <c r="F389" s="64"/>
      <c r="G389" s="64"/>
      <c r="H389" s="64"/>
      <c r="I389" s="64"/>
      <c r="J389" s="64"/>
      <c r="K389" s="64"/>
      <c r="L389" s="64"/>
      <c r="M389" s="64"/>
      <c r="N389" s="64"/>
      <c r="O389" s="73"/>
      <c r="P389" s="64"/>
      <c r="Q389" s="64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39"/>
      <c r="AH389" s="39"/>
      <c r="AI389" s="39"/>
    </row>
    <row r="390" spans="3:35">
      <c r="C390" s="112"/>
      <c r="D390" s="71"/>
      <c r="E390" s="71"/>
      <c r="F390" s="64"/>
      <c r="G390" s="64"/>
      <c r="H390" s="64"/>
      <c r="I390" s="64"/>
      <c r="J390" s="64"/>
      <c r="K390" s="64"/>
      <c r="L390" s="64"/>
      <c r="M390" s="64"/>
      <c r="N390" s="64"/>
      <c r="O390" s="73"/>
      <c r="P390" s="64"/>
      <c r="Q390" s="64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39"/>
      <c r="AG390" s="39"/>
      <c r="AH390" s="39"/>
      <c r="AI390" s="39"/>
    </row>
    <row r="391" spans="3:35">
      <c r="C391" s="112"/>
      <c r="D391" s="71"/>
      <c r="E391" s="71"/>
      <c r="F391" s="64"/>
      <c r="G391" s="64"/>
      <c r="H391" s="64"/>
      <c r="I391" s="64"/>
      <c r="J391" s="64"/>
      <c r="K391" s="64"/>
      <c r="L391" s="64"/>
      <c r="M391" s="64"/>
      <c r="N391" s="64"/>
      <c r="O391" s="73"/>
      <c r="P391" s="64"/>
      <c r="Q391" s="64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39"/>
      <c r="AG391" s="39"/>
      <c r="AH391" s="39"/>
      <c r="AI391" s="39"/>
    </row>
    <row r="392" spans="3:35">
      <c r="C392" s="112"/>
      <c r="D392" s="71"/>
      <c r="E392" s="71"/>
      <c r="F392" s="64"/>
      <c r="G392" s="64"/>
      <c r="H392" s="64"/>
      <c r="I392" s="64"/>
      <c r="J392" s="64"/>
      <c r="K392" s="64"/>
      <c r="L392" s="64"/>
      <c r="M392" s="64"/>
      <c r="N392" s="64"/>
      <c r="O392" s="73"/>
      <c r="P392" s="64"/>
      <c r="Q392" s="64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  <c r="AH392" s="39"/>
      <c r="AI392" s="39"/>
    </row>
    <row r="393" spans="3:35">
      <c r="C393" s="112"/>
      <c r="D393" s="71"/>
      <c r="E393" s="71"/>
      <c r="F393" s="64"/>
      <c r="G393" s="64"/>
      <c r="H393" s="64"/>
      <c r="I393" s="64"/>
      <c r="J393" s="64"/>
      <c r="K393" s="64"/>
      <c r="L393" s="64"/>
      <c r="M393" s="64"/>
      <c r="N393" s="64"/>
      <c r="O393" s="73"/>
      <c r="P393" s="64"/>
      <c r="Q393" s="64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  <c r="AH393" s="39"/>
      <c r="AI393" s="39"/>
    </row>
    <row r="394" spans="3:35">
      <c r="C394" s="112"/>
      <c r="D394" s="71"/>
      <c r="E394" s="71"/>
      <c r="F394" s="64"/>
      <c r="G394" s="64"/>
      <c r="H394" s="64"/>
      <c r="I394" s="64"/>
      <c r="J394" s="64"/>
      <c r="K394" s="64"/>
      <c r="L394" s="64"/>
      <c r="M394" s="64"/>
      <c r="N394" s="64"/>
      <c r="O394" s="73"/>
      <c r="P394" s="64"/>
      <c r="Q394" s="64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39"/>
      <c r="AG394" s="39"/>
      <c r="AH394" s="39"/>
      <c r="AI394" s="39"/>
    </row>
    <row r="395" spans="3:35">
      <c r="C395" s="112"/>
      <c r="D395" s="71"/>
      <c r="E395" s="71"/>
      <c r="F395" s="64"/>
      <c r="G395" s="64"/>
      <c r="H395" s="64"/>
      <c r="I395" s="64"/>
      <c r="J395" s="64"/>
      <c r="K395" s="64"/>
      <c r="L395" s="64"/>
      <c r="M395" s="64"/>
      <c r="N395" s="64"/>
      <c r="O395" s="73"/>
      <c r="P395" s="64"/>
      <c r="Q395" s="64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39"/>
      <c r="AG395" s="39"/>
      <c r="AH395" s="39"/>
      <c r="AI395" s="39"/>
    </row>
    <row r="396" spans="3:35">
      <c r="C396" s="112"/>
      <c r="D396" s="71"/>
      <c r="E396" s="71"/>
      <c r="F396" s="64"/>
      <c r="G396" s="64"/>
      <c r="H396" s="64"/>
      <c r="I396" s="64"/>
      <c r="J396" s="64"/>
      <c r="K396" s="64"/>
      <c r="L396" s="64"/>
      <c r="M396" s="64"/>
      <c r="N396" s="64"/>
      <c r="O396" s="73"/>
      <c r="P396" s="64"/>
      <c r="Q396" s="64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39"/>
      <c r="AG396" s="39"/>
      <c r="AH396" s="39"/>
      <c r="AI396" s="39"/>
    </row>
    <row r="397" spans="3:35">
      <c r="C397" s="112"/>
      <c r="D397" s="71"/>
      <c r="E397" s="71"/>
      <c r="F397" s="64"/>
      <c r="G397" s="64"/>
      <c r="H397" s="64"/>
      <c r="I397" s="64"/>
      <c r="J397" s="64"/>
      <c r="K397" s="64"/>
      <c r="L397" s="64"/>
      <c r="M397" s="64"/>
      <c r="N397" s="64"/>
      <c r="O397" s="73"/>
      <c r="P397" s="64"/>
      <c r="Q397" s="64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  <c r="AH397" s="39"/>
      <c r="AI397" s="39"/>
    </row>
    <row r="398" spans="3:35">
      <c r="C398" s="112"/>
      <c r="D398" s="71"/>
      <c r="E398" s="71"/>
      <c r="F398" s="64"/>
      <c r="G398" s="64"/>
      <c r="H398" s="64"/>
      <c r="I398" s="64"/>
      <c r="J398" s="64"/>
      <c r="K398" s="64"/>
      <c r="L398" s="64"/>
      <c r="M398" s="64"/>
      <c r="N398" s="64"/>
      <c r="O398" s="73"/>
      <c r="P398" s="64"/>
      <c r="Q398" s="64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39"/>
      <c r="AG398" s="39"/>
      <c r="AH398" s="39"/>
      <c r="AI398" s="39"/>
    </row>
    <row r="399" spans="3:35">
      <c r="C399" s="112"/>
      <c r="D399" s="71"/>
      <c r="E399" s="71"/>
      <c r="F399" s="64"/>
      <c r="G399" s="64"/>
      <c r="H399" s="64"/>
      <c r="I399" s="64"/>
      <c r="J399" s="64"/>
      <c r="K399" s="64"/>
      <c r="L399" s="64"/>
      <c r="M399" s="64"/>
      <c r="N399" s="64"/>
      <c r="O399" s="73"/>
      <c r="P399" s="64"/>
      <c r="Q399" s="64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39"/>
      <c r="AG399" s="39"/>
      <c r="AH399" s="39"/>
      <c r="AI399" s="39"/>
    </row>
    <row r="400" spans="3:35">
      <c r="C400" s="112"/>
      <c r="D400" s="71"/>
      <c r="E400" s="71"/>
      <c r="F400" s="64"/>
      <c r="G400" s="64"/>
      <c r="H400" s="64"/>
      <c r="I400" s="64"/>
      <c r="J400" s="64"/>
      <c r="K400" s="64"/>
      <c r="L400" s="64"/>
      <c r="M400" s="64"/>
      <c r="N400" s="64"/>
      <c r="O400" s="73"/>
      <c r="P400" s="64"/>
      <c r="Q400" s="64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39"/>
      <c r="AG400" s="39"/>
      <c r="AH400" s="39"/>
      <c r="AI400" s="39"/>
    </row>
    <row r="401" spans="3:35">
      <c r="C401" s="112"/>
      <c r="D401" s="71"/>
      <c r="E401" s="71"/>
      <c r="F401" s="64"/>
      <c r="G401" s="64"/>
      <c r="H401" s="64"/>
      <c r="I401" s="64"/>
      <c r="J401" s="64"/>
      <c r="K401" s="64"/>
      <c r="L401" s="64"/>
      <c r="M401" s="64"/>
      <c r="N401" s="64"/>
      <c r="O401" s="73"/>
      <c r="P401" s="64"/>
      <c r="Q401" s="64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39"/>
      <c r="AH401" s="39"/>
      <c r="AI401" s="39"/>
    </row>
    <row r="402" spans="3:35">
      <c r="C402" s="112"/>
      <c r="D402" s="71"/>
      <c r="E402" s="71"/>
      <c r="F402" s="64"/>
      <c r="G402" s="64"/>
      <c r="H402" s="64"/>
      <c r="I402" s="64"/>
      <c r="J402" s="64"/>
      <c r="K402" s="64"/>
      <c r="L402" s="64"/>
      <c r="M402" s="64"/>
      <c r="N402" s="64"/>
      <c r="O402" s="73"/>
      <c r="P402" s="64"/>
      <c r="Q402" s="64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39"/>
      <c r="AH402" s="39"/>
      <c r="AI402" s="39"/>
    </row>
    <row r="403" spans="3:35">
      <c r="C403" s="112"/>
      <c r="D403" s="71"/>
      <c r="E403" s="71"/>
      <c r="F403" s="64"/>
      <c r="G403" s="64"/>
      <c r="H403" s="64"/>
      <c r="I403" s="64"/>
      <c r="J403" s="64"/>
      <c r="K403" s="64"/>
      <c r="L403" s="64"/>
      <c r="M403" s="64"/>
      <c r="N403" s="64"/>
      <c r="O403" s="73"/>
      <c r="P403" s="64"/>
      <c r="Q403" s="64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39"/>
      <c r="AG403" s="39"/>
      <c r="AH403" s="39"/>
      <c r="AI403" s="39"/>
    </row>
    <row r="404" spans="3:35">
      <c r="C404" s="112"/>
      <c r="D404" s="71"/>
      <c r="E404" s="71"/>
      <c r="F404" s="64"/>
      <c r="G404" s="64"/>
      <c r="H404" s="64"/>
      <c r="I404" s="64"/>
      <c r="J404" s="64"/>
      <c r="K404" s="64"/>
      <c r="L404" s="64"/>
      <c r="M404" s="64"/>
      <c r="N404" s="64"/>
      <c r="O404" s="73"/>
      <c r="P404" s="64"/>
      <c r="Q404" s="64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  <c r="AH404" s="39"/>
      <c r="AI404" s="39"/>
    </row>
    <row r="405" spans="3:35">
      <c r="C405" s="112"/>
      <c r="D405" s="71"/>
      <c r="E405" s="71"/>
      <c r="F405" s="64"/>
      <c r="G405" s="64"/>
      <c r="H405" s="64"/>
      <c r="I405" s="64"/>
      <c r="J405" s="64"/>
      <c r="K405" s="64"/>
      <c r="L405" s="64"/>
      <c r="M405" s="64"/>
      <c r="N405" s="64"/>
      <c r="O405" s="73"/>
      <c r="P405" s="64"/>
      <c r="Q405" s="64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39"/>
      <c r="AG405" s="39"/>
      <c r="AH405" s="39"/>
      <c r="AI405" s="39"/>
    </row>
    <row r="406" spans="3:35">
      <c r="C406" s="112"/>
      <c r="D406" s="71"/>
      <c r="E406" s="71"/>
      <c r="F406" s="64"/>
      <c r="G406" s="64"/>
      <c r="H406" s="64"/>
      <c r="I406" s="64"/>
      <c r="J406" s="64"/>
      <c r="K406" s="64"/>
      <c r="L406" s="64"/>
      <c r="M406" s="64"/>
      <c r="N406" s="64"/>
      <c r="O406" s="73"/>
      <c r="P406" s="64"/>
      <c r="Q406" s="64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39"/>
      <c r="AG406" s="39"/>
      <c r="AH406" s="39"/>
      <c r="AI406" s="39"/>
    </row>
    <row r="407" spans="3:35">
      <c r="C407" s="112"/>
      <c r="D407" s="71"/>
      <c r="E407" s="71"/>
      <c r="F407" s="64"/>
      <c r="G407" s="64"/>
      <c r="H407" s="64"/>
      <c r="I407" s="64"/>
      <c r="J407" s="64"/>
      <c r="K407" s="64"/>
      <c r="L407" s="64"/>
      <c r="M407" s="64"/>
      <c r="N407" s="64"/>
      <c r="O407" s="73"/>
      <c r="P407" s="64"/>
      <c r="Q407" s="64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39"/>
      <c r="AG407" s="39"/>
      <c r="AH407" s="39"/>
      <c r="AI407" s="39"/>
    </row>
    <row r="408" spans="3:35">
      <c r="C408" s="112"/>
      <c r="D408" s="71"/>
      <c r="E408" s="71"/>
      <c r="F408" s="64"/>
      <c r="G408" s="64"/>
      <c r="H408" s="64"/>
      <c r="I408" s="64"/>
      <c r="J408" s="64"/>
      <c r="K408" s="64"/>
      <c r="L408" s="64"/>
      <c r="M408" s="64"/>
      <c r="N408" s="64"/>
      <c r="O408" s="73"/>
      <c r="P408" s="64"/>
      <c r="Q408" s="64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39"/>
      <c r="AH408" s="39"/>
      <c r="AI408" s="39"/>
    </row>
    <row r="409" spans="3:35">
      <c r="C409" s="112"/>
      <c r="D409" s="71"/>
      <c r="E409" s="71"/>
      <c r="F409" s="64"/>
      <c r="G409" s="64"/>
      <c r="H409" s="64"/>
      <c r="I409" s="64"/>
      <c r="J409" s="64"/>
      <c r="K409" s="64"/>
      <c r="L409" s="64"/>
      <c r="M409" s="64"/>
      <c r="N409" s="64"/>
      <c r="O409" s="73"/>
      <c r="P409" s="64"/>
      <c r="Q409" s="64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  <c r="AH409" s="39"/>
      <c r="AI409" s="39"/>
    </row>
    <row r="410" spans="3:35">
      <c r="C410" s="112"/>
      <c r="D410" s="71"/>
      <c r="E410" s="71"/>
      <c r="F410" s="64"/>
      <c r="G410" s="64"/>
      <c r="H410" s="64"/>
      <c r="I410" s="64"/>
      <c r="J410" s="64"/>
      <c r="K410" s="64"/>
      <c r="L410" s="64"/>
      <c r="M410" s="64"/>
      <c r="N410" s="64"/>
      <c r="O410" s="73"/>
      <c r="P410" s="64"/>
      <c r="Q410" s="64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39"/>
      <c r="AG410" s="39"/>
      <c r="AH410" s="39"/>
      <c r="AI410" s="39"/>
    </row>
    <row r="411" spans="3:35">
      <c r="C411" s="112"/>
      <c r="D411" s="71"/>
      <c r="E411" s="71"/>
      <c r="F411" s="64"/>
      <c r="G411" s="64"/>
      <c r="H411" s="64"/>
      <c r="I411" s="64"/>
      <c r="J411" s="64"/>
      <c r="K411" s="64"/>
      <c r="L411" s="64"/>
      <c r="M411" s="64"/>
      <c r="N411" s="64"/>
      <c r="O411" s="73"/>
      <c r="P411" s="64"/>
      <c r="Q411" s="64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39"/>
      <c r="AG411" s="39"/>
      <c r="AH411" s="39"/>
      <c r="AI411" s="39"/>
    </row>
    <row r="412" spans="3:35">
      <c r="C412" s="112"/>
      <c r="D412" s="71"/>
      <c r="E412" s="71"/>
      <c r="F412" s="64"/>
      <c r="G412" s="64"/>
      <c r="H412" s="64"/>
      <c r="I412" s="64"/>
      <c r="J412" s="64"/>
      <c r="K412" s="64"/>
      <c r="L412" s="64"/>
      <c r="M412" s="64"/>
      <c r="N412" s="64"/>
      <c r="O412" s="73"/>
      <c r="P412" s="64"/>
      <c r="Q412" s="64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39"/>
      <c r="AG412" s="39"/>
      <c r="AH412" s="39"/>
      <c r="AI412" s="39"/>
    </row>
    <row r="413" spans="3:35">
      <c r="C413" s="112"/>
      <c r="D413" s="71"/>
      <c r="E413" s="71"/>
      <c r="F413" s="64"/>
      <c r="G413" s="64"/>
      <c r="H413" s="64"/>
      <c r="I413" s="64"/>
      <c r="J413" s="64"/>
      <c r="K413" s="64"/>
      <c r="L413" s="64"/>
      <c r="M413" s="64"/>
      <c r="N413" s="64"/>
      <c r="O413" s="73"/>
      <c r="P413" s="64"/>
      <c r="Q413" s="64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39"/>
      <c r="AH413" s="39"/>
      <c r="AI413" s="39"/>
    </row>
    <row r="414" spans="3:35">
      <c r="C414" s="112"/>
      <c r="D414" s="71"/>
      <c r="E414" s="71"/>
      <c r="F414" s="64"/>
      <c r="G414" s="64"/>
      <c r="H414" s="64"/>
      <c r="I414" s="64"/>
      <c r="J414" s="64"/>
      <c r="K414" s="64"/>
      <c r="L414" s="64"/>
      <c r="M414" s="64"/>
      <c r="N414" s="64"/>
      <c r="O414" s="73"/>
      <c r="P414" s="64"/>
      <c r="Q414" s="64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39"/>
      <c r="AG414" s="39"/>
      <c r="AH414" s="39"/>
      <c r="AI414" s="39"/>
    </row>
    <row r="415" spans="3:35">
      <c r="C415" s="112"/>
      <c r="D415" s="71"/>
      <c r="E415" s="71"/>
      <c r="F415" s="64"/>
      <c r="G415" s="64"/>
      <c r="H415" s="64"/>
      <c r="I415" s="64"/>
      <c r="J415" s="64"/>
      <c r="K415" s="64"/>
      <c r="L415" s="64"/>
      <c r="M415" s="64"/>
      <c r="N415" s="64"/>
      <c r="O415" s="73"/>
      <c r="P415" s="64"/>
      <c r="Q415" s="64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39"/>
      <c r="AG415" s="39"/>
      <c r="AH415" s="39"/>
      <c r="AI415" s="39"/>
    </row>
    <row r="416" spans="3:35">
      <c r="C416" s="112"/>
      <c r="D416" s="71"/>
      <c r="E416" s="71"/>
      <c r="F416" s="64"/>
      <c r="G416" s="64"/>
      <c r="H416" s="64"/>
      <c r="I416" s="64"/>
      <c r="J416" s="64"/>
      <c r="K416" s="64"/>
      <c r="L416" s="64"/>
      <c r="M416" s="64"/>
      <c r="N416" s="64"/>
      <c r="O416" s="73"/>
      <c r="P416" s="64"/>
      <c r="Q416" s="64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39"/>
      <c r="AG416" s="39"/>
      <c r="AH416" s="39"/>
      <c r="AI416" s="39"/>
    </row>
    <row r="417" spans="3:35">
      <c r="C417" s="112"/>
      <c r="D417" s="71"/>
      <c r="E417" s="71"/>
      <c r="F417" s="64"/>
      <c r="G417" s="64"/>
      <c r="H417" s="64"/>
      <c r="I417" s="64"/>
      <c r="J417" s="64"/>
      <c r="K417" s="64"/>
      <c r="L417" s="64"/>
      <c r="M417" s="64"/>
      <c r="N417" s="64"/>
      <c r="O417" s="73"/>
      <c r="P417" s="64"/>
      <c r="Q417" s="64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39"/>
      <c r="AG417" s="39"/>
      <c r="AH417" s="39"/>
      <c r="AI417" s="39"/>
    </row>
    <row r="418" spans="3:35">
      <c r="C418" s="112"/>
      <c r="D418" s="71"/>
      <c r="E418" s="71"/>
      <c r="F418" s="64"/>
      <c r="G418" s="64"/>
      <c r="H418" s="64"/>
      <c r="I418" s="64"/>
      <c r="J418" s="64"/>
      <c r="K418" s="64"/>
      <c r="L418" s="64"/>
      <c r="M418" s="64"/>
      <c r="N418" s="64"/>
      <c r="O418" s="73"/>
      <c r="P418" s="64"/>
      <c r="Q418" s="64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39"/>
      <c r="AG418" s="39"/>
      <c r="AH418" s="39"/>
      <c r="AI418" s="39"/>
    </row>
    <row r="419" spans="3:35">
      <c r="C419" s="112"/>
      <c r="D419" s="71"/>
      <c r="E419" s="71"/>
      <c r="F419" s="64"/>
      <c r="G419" s="64"/>
      <c r="H419" s="64"/>
      <c r="I419" s="64"/>
      <c r="J419" s="64"/>
      <c r="K419" s="64"/>
      <c r="L419" s="64"/>
      <c r="M419" s="64"/>
      <c r="N419" s="64"/>
      <c r="O419" s="73"/>
      <c r="P419" s="64"/>
      <c r="Q419" s="64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39"/>
      <c r="AG419" s="39"/>
      <c r="AH419" s="39"/>
      <c r="AI419" s="39"/>
    </row>
    <row r="420" spans="3:35">
      <c r="C420" s="112"/>
      <c r="D420" s="71"/>
      <c r="E420" s="71"/>
      <c r="F420" s="64"/>
      <c r="G420" s="64"/>
      <c r="H420" s="64"/>
      <c r="I420" s="64"/>
      <c r="J420" s="64"/>
      <c r="K420" s="64"/>
      <c r="L420" s="64"/>
      <c r="M420" s="64"/>
      <c r="N420" s="64"/>
      <c r="O420" s="73"/>
      <c r="P420" s="64"/>
      <c r="Q420" s="64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39"/>
      <c r="AG420" s="39"/>
      <c r="AH420" s="39"/>
      <c r="AI420" s="39"/>
    </row>
    <row r="421" spans="3:35">
      <c r="C421" s="112"/>
      <c r="D421" s="71"/>
      <c r="E421" s="71"/>
      <c r="F421" s="64"/>
      <c r="G421" s="64"/>
      <c r="H421" s="64"/>
      <c r="I421" s="64"/>
      <c r="J421" s="64"/>
      <c r="K421" s="64"/>
      <c r="L421" s="64"/>
      <c r="M421" s="64"/>
      <c r="N421" s="64"/>
      <c r="O421" s="73"/>
      <c r="P421" s="64"/>
      <c r="Q421" s="64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39"/>
      <c r="AG421" s="39"/>
      <c r="AH421" s="39"/>
      <c r="AI421" s="39"/>
    </row>
    <row r="422" spans="3:35">
      <c r="C422" s="112"/>
      <c r="D422" s="71"/>
      <c r="E422" s="71"/>
      <c r="F422" s="64"/>
      <c r="G422" s="64"/>
      <c r="H422" s="64"/>
      <c r="I422" s="64"/>
      <c r="J422" s="64"/>
      <c r="K422" s="64"/>
      <c r="L422" s="64"/>
      <c r="M422" s="64"/>
      <c r="N422" s="64"/>
      <c r="O422" s="73"/>
      <c r="P422" s="64"/>
      <c r="Q422" s="64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39"/>
      <c r="AG422" s="39"/>
      <c r="AH422" s="39"/>
      <c r="AI422" s="39"/>
    </row>
    <row r="423" spans="3:35">
      <c r="C423" s="112"/>
      <c r="D423" s="71"/>
      <c r="E423" s="71"/>
      <c r="F423" s="64"/>
      <c r="G423" s="64"/>
      <c r="H423" s="64"/>
      <c r="I423" s="64"/>
      <c r="J423" s="64"/>
      <c r="K423" s="64"/>
      <c r="L423" s="64"/>
      <c r="M423" s="64"/>
      <c r="N423" s="64"/>
      <c r="O423" s="73"/>
      <c r="P423" s="64"/>
      <c r="Q423" s="64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39"/>
      <c r="AG423" s="39"/>
      <c r="AH423" s="39"/>
      <c r="AI423" s="39"/>
    </row>
    <row r="424" spans="3:35">
      <c r="C424" s="112"/>
      <c r="D424" s="71"/>
      <c r="E424" s="71"/>
      <c r="F424" s="64"/>
      <c r="G424" s="64"/>
      <c r="H424" s="64"/>
      <c r="I424" s="64"/>
      <c r="J424" s="64"/>
      <c r="K424" s="64"/>
      <c r="L424" s="64"/>
      <c r="M424" s="64"/>
      <c r="N424" s="64"/>
      <c r="O424" s="73"/>
      <c r="P424" s="64"/>
      <c r="Q424" s="64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39"/>
      <c r="AG424" s="39"/>
      <c r="AH424" s="39"/>
      <c r="AI424" s="39"/>
    </row>
    <row r="425" spans="3:35">
      <c r="C425" s="112"/>
      <c r="D425" s="71"/>
      <c r="E425" s="71"/>
      <c r="F425" s="64"/>
      <c r="G425" s="64"/>
      <c r="H425" s="64"/>
      <c r="I425" s="64"/>
      <c r="J425" s="64"/>
      <c r="K425" s="64"/>
      <c r="L425" s="64"/>
      <c r="M425" s="64"/>
      <c r="N425" s="64"/>
      <c r="O425" s="73"/>
      <c r="P425" s="64"/>
      <c r="Q425" s="64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39"/>
      <c r="AG425" s="39"/>
      <c r="AH425" s="39"/>
      <c r="AI425" s="39"/>
    </row>
    <row r="426" spans="3:35">
      <c r="C426" s="112"/>
      <c r="D426" s="71"/>
      <c r="E426" s="71"/>
      <c r="F426" s="64"/>
      <c r="G426" s="64"/>
      <c r="H426" s="64"/>
      <c r="I426" s="64"/>
      <c r="J426" s="64"/>
      <c r="K426" s="64"/>
      <c r="L426" s="64"/>
      <c r="M426" s="64"/>
      <c r="N426" s="64"/>
      <c r="O426" s="73"/>
      <c r="P426" s="64"/>
      <c r="Q426" s="64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39"/>
      <c r="AG426" s="39"/>
      <c r="AH426" s="39"/>
      <c r="AI426" s="39"/>
    </row>
    <row r="427" spans="3:35">
      <c r="C427" s="112"/>
      <c r="D427" s="71"/>
      <c r="E427" s="71"/>
      <c r="F427" s="64"/>
      <c r="G427" s="64"/>
      <c r="H427" s="64"/>
      <c r="I427" s="64"/>
      <c r="J427" s="64"/>
      <c r="K427" s="64"/>
      <c r="L427" s="64"/>
      <c r="M427" s="64"/>
      <c r="N427" s="64"/>
      <c r="O427" s="73"/>
      <c r="P427" s="64"/>
      <c r="Q427" s="64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39"/>
      <c r="AG427" s="39"/>
      <c r="AH427" s="39"/>
      <c r="AI427" s="39"/>
    </row>
    <row r="428" spans="3:35">
      <c r="C428" s="112"/>
      <c r="D428" s="71"/>
      <c r="E428" s="71"/>
      <c r="F428" s="64"/>
      <c r="G428" s="64"/>
      <c r="H428" s="64"/>
      <c r="I428" s="64"/>
      <c r="J428" s="64"/>
      <c r="K428" s="64"/>
      <c r="L428" s="64"/>
      <c r="M428" s="64"/>
      <c r="N428" s="64"/>
      <c r="O428" s="73"/>
      <c r="P428" s="64"/>
      <c r="Q428" s="64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39"/>
      <c r="AG428" s="39"/>
      <c r="AH428" s="39"/>
      <c r="AI428" s="39"/>
    </row>
    <row r="429" spans="3:35">
      <c r="C429" s="112"/>
      <c r="D429" s="71"/>
      <c r="E429" s="71"/>
      <c r="F429" s="64"/>
      <c r="G429" s="64"/>
      <c r="H429" s="64"/>
      <c r="I429" s="64"/>
      <c r="J429" s="64"/>
      <c r="K429" s="64"/>
      <c r="L429" s="64"/>
      <c r="M429" s="64"/>
      <c r="N429" s="64"/>
      <c r="O429" s="73"/>
      <c r="P429" s="64"/>
      <c r="Q429" s="64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39"/>
      <c r="AG429" s="39"/>
      <c r="AH429" s="39"/>
      <c r="AI429" s="39"/>
    </row>
    <row r="430" spans="3:35">
      <c r="C430" s="112"/>
      <c r="D430" s="71"/>
      <c r="E430" s="71"/>
      <c r="F430" s="64"/>
      <c r="G430" s="64"/>
      <c r="H430" s="64"/>
      <c r="I430" s="64"/>
      <c r="J430" s="64"/>
      <c r="K430" s="64"/>
      <c r="L430" s="64"/>
      <c r="M430" s="64"/>
      <c r="N430" s="64"/>
      <c r="O430" s="73"/>
      <c r="P430" s="64"/>
      <c r="Q430" s="64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39"/>
      <c r="AG430" s="39"/>
      <c r="AH430" s="39"/>
      <c r="AI430" s="39"/>
    </row>
    <row r="431" spans="3:35">
      <c r="C431" s="112"/>
      <c r="D431" s="71"/>
      <c r="E431" s="71"/>
      <c r="F431" s="64"/>
      <c r="G431" s="64"/>
      <c r="H431" s="64"/>
      <c r="I431" s="64"/>
      <c r="J431" s="64"/>
      <c r="K431" s="64"/>
      <c r="L431" s="64"/>
      <c r="M431" s="64"/>
      <c r="N431" s="64"/>
      <c r="O431" s="73"/>
      <c r="P431" s="64"/>
      <c r="Q431" s="64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39"/>
      <c r="AG431" s="39"/>
      <c r="AH431" s="39"/>
      <c r="AI431" s="39"/>
    </row>
    <row r="432" spans="3:35">
      <c r="C432" s="112"/>
      <c r="D432" s="71"/>
      <c r="E432" s="71"/>
      <c r="F432" s="64"/>
      <c r="G432" s="64"/>
      <c r="H432" s="64"/>
      <c r="I432" s="64"/>
      <c r="J432" s="64"/>
      <c r="K432" s="64"/>
      <c r="L432" s="64"/>
      <c r="M432" s="64"/>
      <c r="N432" s="64"/>
      <c r="O432" s="73"/>
      <c r="P432" s="64"/>
      <c r="Q432" s="64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39"/>
      <c r="AG432" s="39"/>
      <c r="AH432" s="39"/>
      <c r="AI432" s="39"/>
    </row>
    <row r="433" spans="3:35">
      <c r="C433" s="112"/>
      <c r="D433" s="71"/>
      <c r="E433" s="71"/>
      <c r="F433" s="64"/>
      <c r="G433" s="64"/>
      <c r="H433" s="64"/>
      <c r="I433" s="64"/>
      <c r="J433" s="64"/>
      <c r="K433" s="64"/>
      <c r="L433" s="64"/>
      <c r="M433" s="64"/>
      <c r="N433" s="64"/>
      <c r="O433" s="73"/>
      <c r="P433" s="64"/>
      <c r="Q433" s="64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39"/>
      <c r="AG433" s="39"/>
      <c r="AH433" s="39"/>
      <c r="AI433" s="39"/>
    </row>
    <row r="434" spans="3:35">
      <c r="C434" s="112"/>
      <c r="D434" s="71"/>
      <c r="E434" s="71"/>
      <c r="F434" s="64"/>
      <c r="G434" s="64"/>
      <c r="H434" s="64"/>
      <c r="I434" s="64"/>
      <c r="J434" s="64"/>
      <c r="K434" s="64"/>
      <c r="L434" s="64"/>
      <c r="M434" s="64"/>
      <c r="N434" s="64"/>
      <c r="O434" s="73"/>
      <c r="P434" s="64"/>
      <c r="Q434" s="64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F434" s="39"/>
      <c r="AG434" s="39"/>
      <c r="AH434" s="39"/>
      <c r="AI434" s="39"/>
    </row>
    <row r="435" spans="3:35">
      <c r="C435" s="112"/>
      <c r="D435" s="71"/>
      <c r="E435" s="71"/>
      <c r="F435" s="64"/>
      <c r="G435" s="64"/>
      <c r="H435" s="64"/>
      <c r="I435" s="64"/>
      <c r="J435" s="64"/>
      <c r="K435" s="64"/>
      <c r="L435" s="64"/>
      <c r="M435" s="64"/>
      <c r="N435" s="64"/>
      <c r="O435" s="73"/>
      <c r="P435" s="64"/>
      <c r="Q435" s="64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F435" s="39"/>
      <c r="AG435" s="39"/>
      <c r="AH435" s="39"/>
      <c r="AI435" s="39"/>
    </row>
    <row r="436" spans="3:35">
      <c r="C436" s="112"/>
      <c r="D436" s="71"/>
      <c r="E436" s="71"/>
      <c r="F436" s="64"/>
      <c r="G436" s="64"/>
      <c r="H436" s="64"/>
      <c r="I436" s="64"/>
      <c r="J436" s="64"/>
      <c r="K436" s="64"/>
      <c r="L436" s="64"/>
      <c r="M436" s="64"/>
      <c r="N436" s="64"/>
      <c r="O436" s="73"/>
      <c r="P436" s="64"/>
      <c r="Q436" s="64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F436" s="39"/>
      <c r="AG436" s="39"/>
      <c r="AH436" s="39"/>
      <c r="AI436" s="39"/>
    </row>
    <row r="437" spans="3:35">
      <c r="C437" s="112"/>
      <c r="D437" s="71"/>
      <c r="E437" s="71"/>
      <c r="F437" s="64"/>
      <c r="G437" s="64"/>
      <c r="H437" s="64"/>
      <c r="I437" s="64"/>
      <c r="J437" s="64"/>
      <c r="K437" s="64"/>
      <c r="L437" s="64"/>
      <c r="M437" s="64"/>
      <c r="N437" s="64"/>
      <c r="O437" s="73"/>
      <c r="P437" s="64"/>
      <c r="Q437" s="64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39"/>
      <c r="AG437" s="39"/>
      <c r="AH437" s="39"/>
      <c r="AI437" s="39"/>
    </row>
    <row r="438" spans="3:35">
      <c r="C438" s="112"/>
      <c r="D438" s="71"/>
      <c r="E438" s="71"/>
      <c r="F438" s="64"/>
      <c r="G438" s="64"/>
      <c r="H438" s="64"/>
      <c r="I438" s="64"/>
      <c r="J438" s="64"/>
      <c r="K438" s="64"/>
      <c r="L438" s="64"/>
      <c r="M438" s="64"/>
      <c r="N438" s="64"/>
      <c r="O438" s="73"/>
      <c r="P438" s="64"/>
      <c r="Q438" s="64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39"/>
      <c r="AG438" s="39"/>
      <c r="AH438" s="39"/>
      <c r="AI438" s="39"/>
    </row>
    <row r="439" spans="3:35">
      <c r="C439" s="112"/>
      <c r="D439" s="71"/>
      <c r="E439" s="71"/>
      <c r="F439" s="64"/>
      <c r="G439" s="64"/>
      <c r="H439" s="64"/>
      <c r="I439" s="64"/>
      <c r="J439" s="64"/>
      <c r="K439" s="64"/>
      <c r="L439" s="64"/>
      <c r="M439" s="64"/>
      <c r="N439" s="64"/>
      <c r="O439" s="73"/>
      <c r="P439" s="64"/>
      <c r="Q439" s="64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39"/>
      <c r="AG439" s="39"/>
      <c r="AH439" s="39"/>
      <c r="AI439" s="39"/>
    </row>
    <row r="440" spans="3:35">
      <c r="C440" s="112"/>
      <c r="D440" s="71"/>
      <c r="E440" s="71"/>
      <c r="F440" s="64"/>
      <c r="G440" s="64"/>
      <c r="H440" s="64"/>
      <c r="I440" s="64"/>
      <c r="J440" s="64"/>
      <c r="K440" s="64"/>
      <c r="L440" s="64"/>
      <c r="M440" s="64"/>
      <c r="N440" s="64"/>
      <c r="O440" s="73"/>
      <c r="P440" s="64"/>
      <c r="Q440" s="64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F440" s="39"/>
      <c r="AG440" s="39"/>
      <c r="AH440" s="39"/>
      <c r="AI440" s="39"/>
    </row>
    <row r="441" spans="3:35">
      <c r="C441" s="112"/>
      <c r="D441" s="71"/>
      <c r="E441" s="71"/>
      <c r="F441" s="64"/>
      <c r="G441" s="64"/>
      <c r="H441" s="64"/>
      <c r="I441" s="64"/>
      <c r="J441" s="64"/>
      <c r="K441" s="64"/>
      <c r="L441" s="64"/>
      <c r="M441" s="64"/>
      <c r="N441" s="64"/>
      <c r="O441" s="73"/>
      <c r="P441" s="64"/>
      <c r="Q441" s="64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F441" s="39"/>
      <c r="AG441" s="39"/>
      <c r="AH441" s="39"/>
      <c r="AI441" s="39"/>
    </row>
    <row r="442" spans="3:35">
      <c r="C442" s="112"/>
      <c r="D442" s="71"/>
      <c r="E442" s="71"/>
      <c r="F442" s="64"/>
      <c r="G442" s="64"/>
      <c r="H442" s="64"/>
      <c r="I442" s="64"/>
      <c r="J442" s="64"/>
      <c r="K442" s="64"/>
      <c r="L442" s="64"/>
      <c r="M442" s="64"/>
      <c r="N442" s="64"/>
      <c r="O442" s="73"/>
      <c r="P442" s="64"/>
      <c r="Q442" s="64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39"/>
      <c r="AG442" s="39"/>
      <c r="AH442" s="39"/>
      <c r="AI442" s="39"/>
    </row>
    <row r="443" spans="3:35">
      <c r="C443" s="112"/>
      <c r="D443" s="71"/>
      <c r="E443" s="71"/>
      <c r="F443" s="64"/>
      <c r="G443" s="64"/>
      <c r="H443" s="64"/>
      <c r="I443" s="64"/>
      <c r="J443" s="64"/>
      <c r="K443" s="64"/>
      <c r="L443" s="64"/>
      <c r="M443" s="64"/>
      <c r="N443" s="64"/>
      <c r="O443" s="73"/>
      <c r="P443" s="64"/>
      <c r="Q443" s="64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39"/>
      <c r="AG443" s="39"/>
      <c r="AH443" s="39"/>
      <c r="AI443" s="39"/>
    </row>
    <row r="444" spans="3:35">
      <c r="C444" s="112"/>
      <c r="D444" s="71"/>
      <c r="E444" s="71"/>
      <c r="F444" s="64"/>
      <c r="G444" s="64"/>
      <c r="H444" s="64"/>
      <c r="I444" s="64"/>
      <c r="J444" s="64"/>
      <c r="K444" s="64"/>
      <c r="L444" s="64"/>
      <c r="M444" s="64"/>
      <c r="N444" s="64"/>
      <c r="O444" s="73"/>
      <c r="P444" s="64"/>
      <c r="Q444" s="64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39"/>
      <c r="AG444" s="39"/>
      <c r="AH444" s="39"/>
      <c r="AI444" s="39"/>
    </row>
    <row r="445" spans="3:35">
      <c r="C445" s="112"/>
      <c r="D445" s="71"/>
      <c r="E445" s="71"/>
      <c r="F445" s="64"/>
      <c r="G445" s="64"/>
      <c r="H445" s="64"/>
      <c r="I445" s="64"/>
      <c r="J445" s="64"/>
      <c r="K445" s="64"/>
      <c r="L445" s="64"/>
      <c r="M445" s="64"/>
      <c r="N445" s="64"/>
      <c r="O445" s="73"/>
      <c r="P445" s="64"/>
      <c r="Q445" s="64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39"/>
      <c r="AG445" s="39"/>
      <c r="AH445" s="39"/>
      <c r="AI445" s="39"/>
    </row>
    <row r="446" spans="3:35">
      <c r="C446" s="112"/>
      <c r="D446" s="71"/>
      <c r="E446" s="71"/>
      <c r="F446" s="64"/>
      <c r="G446" s="64"/>
      <c r="H446" s="64"/>
      <c r="I446" s="64"/>
      <c r="J446" s="64"/>
      <c r="K446" s="64"/>
      <c r="L446" s="64"/>
      <c r="M446" s="64"/>
      <c r="N446" s="64"/>
      <c r="O446" s="73"/>
      <c r="P446" s="64"/>
      <c r="Q446" s="64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39"/>
      <c r="AG446" s="39"/>
      <c r="AH446" s="39"/>
      <c r="AI446" s="39"/>
    </row>
    <row r="447" spans="3:35">
      <c r="C447" s="112"/>
      <c r="D447" s="71"/>
      <c r="E447" s="71"/>
      <c r="F447" s="64"/>
      <c r="G447" s="64"/>
      <c r="H447" s="64"/>
      <c r="I447" s="64"/>
      <c r="J447" s="64"/>
      <c r="K447" s="64"/>
      <c r="L447" s="64"/>
      <c r="M447" s="64"/>
      <c r="N447" s="64"/>
      <c r="O447" s="73"/>
      <c r="P447" s="64"/>
      <c r="Q447" s="64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39"/>
      <c r="AG447" s="39"/>
      <c r="AH447" s="39"/>
      <c r="AI447" s="39"/>
    </row>
    <row r="448" spans="3:35">
      <c r="C448" s="112"/>
      <c r="D448" s="71"/>
      <c r="E448" s="71"/>
      <c r="F448" s="64"/>
      <c r="G448" s="64"/>
      <c r="H448" s="64"/>
      <c r="I448" s="64"/>
      <c r="J448" s="64"/>
      <c r="K448" s="64"/>
      <c r="L448" s="64"/>
      <c r="M448" s="64"/>
      <c r="N448" s="64"/>
      <c r="O448" s="73"/>
      <c r="P448" s="64"/>
      <c r="Q448" s="64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39"/>
      <c r="AG448" s="39"/>
      <c r="AH448" s="39"/>
      <c r="AI448" s="39"/>
    </row>
    <row r="449" spans="1:35">
      <c r="C449" s="112"/>
      <c r="D449" s="71"/>
      <c r="E449" s="71"/>
      <c r="F449" s="64"/>
      <c r="G449" s="64"/>
      <c r="H449" s="64"/>
      <c r="I449" s="64"/>
      <c r="J449" s="64"/>
      <c r="K449" s="64"/>
      <c r="L449" s="64"/>
      <c r="M449" s="64"/>
      <c r="N449" s="64"/>
      <c r="O449" s="73"/>
      <c r="P449" s="64"/>
      <c r="Q449" s="64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39"/>
      <c r="AG449" s="39"/>
      <c r="AH449" s="39"/>
      <c r="AI449" s="39"/>
    </row>
    <row r="450" spans="1:35">
      <c r="C450" s="112"/>
      <c r="D450" s="71"/>
      <c r="E450" s="71"/>
      <c r="F450" s="64"/>
      <c r="G450" s="64"/>
      <c r="H450" s="64"/>
      <c r="I450" s="64"/>
      <c r="J450" s="64"/>
      <c r="K450" s="64"/>
      <c r="L450" s="64"/>
      <c r="M450" s="64"/>
      <c r="N450" s="64"/>
      <c r="O450" s="73"/>
      <c r="P450" s="64"/>
      <c r="Q450" s="64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F450" s="39"/>
      <c r="AG450" s="39"/>
      <c r="AH450" s="39"/>
      <c r="AI450" s="39"/>
    </row>
    <row r="451" spans="1:35">
      <c r="A451" s="113"/>
      <c r="B451" s="113"/>
      <c r="C451" s="70"/>
      <c r="D451" s="71"/>
      <c r="E451" s="71"/>
      <c r="F451" s="64"/>
      <c r="G451" s="64"/>
      <c r="H451" s="64"/>
      <c r="I451" s="64"/>
      <c r="J451" s="64"/>
      <c r="K451" s="64"/>
      <c r="L451" s="64"/>
      <c r="M451" s="64"/>
      <c r="N451" s="64"/>
      <c r="O451" s="73"/>
      <c r="P451" s="64"/>
      <c r="Q451" s="64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39"/>
      <c r="AG451" s="39"/>
      <c r="AH451" s="39"/>
      <c r="AI451" s="39"/>
    </row>
    <row r="452" spans="1:35">
      <c r="A452" s="113"/>
      <c r="B452" s="113"/>
      <c r="C452" s="70"/>
      <c r="D452" s="71"/>
      <c r="E452" s="71"/>
      <c r="F452" s="64"/>
      <c r="G452" s="64"/>
      <c r="H452" s="64"/>
      <c r="I452" s="64"/>
      <c r="J452" s="64"/>
      <c r="K452" s="64"/>
      <c r="L452" s="64"/>
      <c r="M452" s="64"/>
      <c r="N452" s="64"/>
      <c r="O452" s="73"/>
      <c r="P452" s="64"/>
      <c r="Q452" s="64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39"/>
      <c r="AG452" s="39"/>
      <c r="AH452" s="39"/>
      <c r="AI452" s="39"/>
    </row>
    <row r="453" spans="1:35">
      <c r="A453" s="113"/>
      <c r="B453" s="113"/>
      <c r="C453" s="70"/>
      <c r="D453" s="71"/>
      <c r="E453" s="71"/>
      <c r="F453" s="64"/>
      <c r="G453" s="64"/>
      <c r="H453" s="64"/>
      <c r="I453" s="64"/>
      <c r="J453" s="64"/>
      <c r="K453" s="64"/>
      <c r="L453" s="64"/>
      <c r="M453" s="64"/>
      <c r="N453" s="64"/>
      <c r="O453" s="73"/>
      <c r="P453" s="64"/>
      <c r="Q453" s="64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39"/>
      <c r="AG453" s="39"/>
      <c r="AH453" s="39"/>
      <c r="AI453" s="39"/>
    </row>
    <row r="454" spans="1:35">
      <c r="A454" s="113"/>
      <c r="B454" s="113"/>
      <c r="C454" s="70"/>
      <c r="D454" s="71"/>
      <c r="E454" s="71"/>
      <c r="F454" s="64"/>
      <c r="G454" s="64"/>
      <c r="H454" s="64"/>
      <c r="I454" s="64"/>
      <c r="J454" s="64"/>
      <c r="K454" s="64"/>
      <c r="L454" s="64"/>
      <c r="M454" s="64"/>
      <c r="N454" s="64"/>
      <c r="O454" s="73"/>
      <c r="P454" s="64"/>
      <c r="Q454" s="64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39"/>
      <c r="AG454" s="39"/>
      <c r="AH454" s="39"/>
      <c r="AI454" s="39"/>
    </row>
    <row r="455" spans="1:35">
      <c r="A455" s="113"/>
      <c r="B455" s="113"/>
      <c r="C455" s="70"/>
      <c r="D455" s="71"/>
      <c r="E455" s="71"/>
      <c r="F455" s="64"/>
      <c r="G455" s="64"/>
      <c r="H455" s="64"/>
      <c r="I455" s="64"/>
      <c r="J455" s="64"/>
      <c r="K455" s="64"/>
      <c r="L455" s="64"/>
      <c r="M455" s="64"/>
      <c r="N455" s="64"/>
      <c r="O455" s="73"/>
      <c r="P455" s="64"/>
      <c r="Q455" s="64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F455" s="39"/>
      <c r="AG455" s="39"/>
      <c r="AH455" s="39"/>
      <c r="AI455" s="39"/>
    </row>
    <row r="456" spans="1:35">
      <c r="A456" s="113"/>
      <c r="B456" s="113"/>
      <c r="C456" s="70"/>
      <c r="D456" s="71"/>
      <c r="E456" s="71"/>
      <c r="F456" s="64"/>
      <c r="G456" s="64"/>
      <c r="H456" s="64"/>
      <c r="I456" s="64"/>
      <c r="J456" s="64"/>
      <c r="K456" s="64"/>
      <c r="L456" s="64"/>
      <c r="M456" s="64"/>
      <c r="N456" s="64"/>
      <c r="O456" s="73"/>
      <c r="P456" s="64"/>
      <c r="Q456" s="64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39"/>
      <c r="AG456" s="39"/>
      <c r="AH456" s="39"/>
      <c r="AI456" s="39"/>
    </row>
    <row r="457" spans="1:35">
      <c r="A457" s="113"/>
      <c r="B457" s="113"/>
      <c r="C457" s="70"/>
      <c r="D457" s="71"/>
      <c r="E457" s="71"/>
      <c r="F457" s="64"/>
      <c r="G457" s="64"/>
      <c r="H457" s="64"/>
      <c r="I457" s="64"/>
      <c r="J457" s="64"/>
      <c r="K457" s="64"/>
      <c r="L457" s="64"/>
      <c r="M457" s="64"/>
      <c r="N457" s="64"/>
      <c r="O457" s="73"/>
      <c r="P457" s="64"/>
      <c r="Q457" s="64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39"/>
      <c r="AG457" s="39"/>
      <c r="AH457" s="39"/>
      <c r="AI457" s="39"/>
    </row>
    <row r="458" spans="1:35">
      <c r="A458" s="113"/>
      <c r="B458" s="113"/>
      <c r="C458" s="70"/>
      <c r="D458" s="71"/>
      <c r="E458" s="71"/>
      <c r="F458" s="64"/>
      <c r="G458" s="64"/>
      <c r="H458" s="64"/>
      <c r="I458" s="64"/>
      <c r="J458" s="64"/>
      <c r="K458" s="64"/>
      <c r="L458" s="64"/>
      <c r="M458" s="64"/>
      <c r="N458" s="64"/>
      <c r="O458" s="73"/>
      <c r="P458" s="64"/>
      <c r="Q458" s="64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39"/>
      <c r="AG458" s="39"/>
      <c r="AH458" s="39"/>
      <c r="AI458" s="39"/>
    </row>
    <row r="459" spans="1:35">
      <c r="A459" s="113"/>
      <c r="B459" s="113"/>
      <c r="C459" s="70"/>
      <c r="D459" s="71"/>
      <c r="E459" s="71"/>
      <c r="F459" s="64"/>
      <c r="G459" s="64"/>
      <c r="H459" s="64"/>
      <c r="I459" s="64"/>
      <c r="J459" s="64"/>
      <c r="K459" s="64"/>
      <c r="L459" s="64"/>
      <c r="M459" s="64"/>
      <c r="N459" s="64"/>
      <c r="O459" s="73"/>
      <c r="P459" s="64"/>
      <c r="Q459" s="64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39"/>
      <c r="AG459" s="39"/>
      <c r="AH459" s="39"/>
      <c r="AI459" s="39"/>
    </row>
    <row r="460" spans="1:35">
      <c r="A460" s="113"/>
      <c r="B460" s="113"/>
      <c r="C460" s="70"/>
      <c r="D460" s="71"/>
      <c r="E460" s="71"/>
      <c r="F460" s="64"/>
      <c r="G460" s="64"/>
      <c r="H460" s="64"/>
      <c r="I460" s="64"/>
      <c r="J460" s="64"/>
      <c r="K460" s="64"/>
      <c r="L460" s="64"/>
      <c r="M460" s="64"/>
      <c r="N460" s="64"/>
      <c r="O460" s="73"/>
      <c r="P460" s="64"/>
      <c r="Q460" s="64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39"/>
      <c r="AG460" s="39"/>
      <c r="AH460" s="39"/>
      <c r="AI460" s="39"/>
    </row>
    <row r="461" spans="1:35">
      <c r="A461" s="113"/>
      <c r="B461" s="113"/>
      <c r="C461" s="70"/>
      <c r="D461" s="71"/>
      <c r="E461" s="71"/>
      <c r="F461" s="64"/>
      <c r="G461" s="64"/>
      <c r="H461" s="64"/>
      <c r="I461" s="64"/>
      <c r="J461" s="64"/>
      <c r="K461" s="64"/>
      <c r="L461" s="64"/>
      <c r="M461" s="64"/>
      <c r="N461" s="64"/>
      <c r="O461" s="73"/>
      <c r="P461" s="64"/>
      <c r="Q461" s="64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39"/>
      <c r="AG461" s="39"/>
      <c r="AH461" s="39"/>
      <c r="AI461" s="39"/>
    </row>
    <row r="462" spans="1:35">
      <c r="A462" s="113"/>
      <c r="B462" s="113"/>
      <c r="C462" s="70"/>
      <c r="D462" s="71"/>
      <c r="E462" s="71"/>
      <c r="F462" s="64"/>
      <c r="G462" s="64"/>
      <c r="H462" s="64"/>
      <c r="I462" s="64"/>
      <c r="J462" s="64"/>
      <c r="K462" s="64"/>
      <c r="L462" s="64"/>
      <c r="M462" s="64"/>
      <c r="N462" s="64"/>
      <c r="O462" s="73"/>
      <c r="P462" s="64"/>
      <c r="Q462" s="64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39"/>
      <c r="AG462" s="39"/>
      <c r="AH462" s="39"/>
      <c r="AI462" s="39"/>
    </row>
    <row r="463" spans="1:35">
      <c r="A463" s="113"/>
      <c r="B463" s="113"/>
      <c r="C463" s="70"/>
      <c r="D463" s="71"/>
      <c r="E463" s="71"/>
      <c r="F463" s="64"/>
      <c r="G463" s="64"/>
      <c r="H463" s="64"/>
      <c r="I463" s="64"/>
      <c r="J463" s="64"/>
      <c r="K463" s="64"/>
      <c r="L463" s="64"/>
      <c r="M463" s="64"/>
      <c r="N463" s="64"/>
      <c r="O463" s="73"/>
      <c r="P463" s="64"/>
      <c r="Q463" s="64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39"/>
      <c r="AG463" s="39"/>
      <c r="AH463" s="39"/>
      <c r="AI463" s="39"/>
    </row>
    <row r="464" spans="1:35">
      <c r="A464" s="113"/>
      <c r="B464" s="113"/>
      <c r="C464" s="70"/>
      <c r="D464" s="71"/>
      <c r="E464" s="71"/>
      <c r="F464" s="64"/>
      <c r="G464" s="64"/>
      <c r="H464" s="64"/>
      <c r="I464" s="64"/>
      <c r="J464" s="64"/>
      <c r="K464" s="64"/>
      <c r="L464" s="64"/>
      <c r="M464" s="64"/>
      <c r="N464" s="64"/>
      <c r="O464" s="73"/>
      <c r="P464" s="64"/>
      <c r="Q464" s="64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39"/>
      <c r="AG464" s="39"/>
      <c r="AH464" s="39"/>
      <c r="AI464" s="39"/>
    </row>
    <row r="465" spans="1:35">
      <c r="A465" s="113"/>
      <c r="B465" s="113"/>
      <c r="C465" s="70"/>
      <c r="D465" s="71"/>
      <c r="E465" s="71"/>
      <c r="F465" s="64"/>
      <c r="G465" s="64"/>
      <c r="H465" s="64"/>
      <c r="I465" s="64"/>
      <c r="J465" s="64"/>
      <c r="K465" s="64"/>
      <c r="L465" s="64"/>
      <c r="M465" s="64"/>
      <c r="N465" s="64"/>
      <c r="O465" s="73"/>
      <c r="P465" s="64"/>
      <c r="Q465" s="64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39"/>
      <c r="AG465" s="39"/>
      <c r="AH465" s="39"/>
      <c r="AI465" s="39"/>
    </row>
    <row r="466" spans="1:35">
      <c r="A466" s="113"/>
      <c r="B466" s="113"/>
      <c r="C466" s="70"/>
      <c r="D466" s="71"/>
      <c r="E466" s="71"/>
      <c r="F466" s="64"/>
      <c r="G466" s="64"/>
      <c r="H466" s="64"/>
      <c r="I466" s="64"/>
      <c r="J466" s="64"/>
      <c r="K466" s="64"/>
      <c r="L466" s="64"/>
      <c r="M466" s="64"/>
      <c r="N466" s="64"/>
      <c r="O466" s="73"/>
      <c r="P466" s="64"/>
      <c r="Q466" s="64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39"/>
      <c r="AG466" s="39"/>
      <c r="AH466" s="39"/>
      <c r="AI466" s="39"/>
    </row>
    <row r="467" spans="1:35">
      <c r="A467" s="113"/>
      <c r="B467" s="113"/>
      <c r="C467" s="70"/>
      <c r="D467" s="71"/>
      <c r="E467" s="71"/>
      <c r="F467" s="64"/>
      <c r="G467" s="64"/>
      <c r="H467" s="64"/>
      <c r="I467" s="64"/>
      <c r="J467" s="64"/>
      <c r="K467" s="64"/>
      <c r="L467" s="64"/>
      <c r="M467" s="64"/>
      <c r="N467" s="64"/>
      <c r="O467" s="73"/>
      <c r="P467" s="64"/>
      <c r="Q467" s="64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39"/>
      <c r="AG467" s="39"/>
      <c r="AH467" s="39"/>
      <c r="AI467" s="39"/>
    </row>
    <row r="468" spans="1:35">
      <c r="A468" s="113"/>
      <c r="B468" s="113"/>
      <c r="C468" s="70"/>
      <c r="D468" s="71"/>
      <c r="E468" s="71"/>
      <c r="F468" s="64"/>
      <c r="G468" s="64"/>
      <c r="H468" s="64"/>
      <c r="I468" s="64"/>
      <c r="J468" s="64"/>
      <c r="K468" s="64"/>
      <c r="L468" s="64"/>
      <c r="M468" s="64"/>
      <c r="N468" s="64"/>
      <c r="O468" s="73"/>
      <c r="P468" s="64"/>
      <c r="Q468" s="64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F468" s="39"/>
      <c r="AG468" s="39"/>
      <c r="AH468" s="39"/>
      <c r="AI468" s="39"/>
    </row>
    <row r="469" spans="1:35">
      <c r="A469" s="113"/>
      <c r="B469" s="113"/>
      <c r="C469" s="70"/>
      <c r="D469" s="71"/>
      <c r="E469" s="71"/>
      <c r="F469" s="64"/>
      <c r="G469" s="64"/>
      <c r="H469" s="64"/>
      <c r="I469" s="64"/>
      <c r="J469" s="64"/>
      <c r="K469" s="64"/>
      <c r="L469" s="64"/>
      <c r="M469" s="64"/>
      <c r="N469" s="64"/>
      <c r="O469" s="73"/>
      <c r="P469" s="64"/>
      <c r="Q469" s="64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39"/>
      <c r="AG469" s="39"/>
      <c r="AH469" s="39"/>
      <c r="AI469" s="39"/>
    </row>
    <row r="470" spans="1:35">
      <c r="A470" s="113"/>
      <c r="B470" s="113"/>
      <c r="C470" s="70"/>
      <c r="D470" s="71"/>
      <c r="E470" s="71"/>
      <c r="F470" s="64"/>
      <c r="G470" s="64"/>
      <c r="H470" s="64"/>
      <c r="I470" s="64"/>
      <c r="J470" s="64"/>
      <c r="K470" s="64"/>
      <c r="L470" s="64"/>
      <c r="M470" s="64"/>
      <c r="N470" s="64"/>
      <c r="O470" s="73"/>
      <c r="P470" s="64"/>
      <c r="Q470" s="64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39"/>
      <c r="AG470" s="39"/>
      <c r="AH470" s="39"/>
      <c r="AI470" s="39"/>
    </row>
    <row r="471" spans="1:35">
      <c r="A471" s="113"/>
      <c r="B471" s="113"/>
      <c r="C471" s="70"/>
      <c r="D471" s="71"/>
      <c r="E471" s="71"/>
      <c r="F471" s="64"/>
      <c r="G471" s="64"/>
      <c r="H471" s="64"/>
      <c r="I471" s="64"/>
      <c r="J471" s="64"/>
      <c r="K471" s="64"/>
      <c r="L471" s="64"/>
      <c r="M471" s="64"/>
      <c r="N471" s="64"/>
      <c r="O471" s="73"/>
      <c r="P471" s="64"/>
      <c r="Q471" s="64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39"/>
      <c r="AG471" s="39"/>
      <c r="AH471" s="39"/>
      <c r="AI471" s="39"/>
    </row>
    <row r="472" spans="1:35">
      <c r="A472" s="113"/>
      <c r="B472" s="113"/>
      <c r="C472" s="70"/>
      <c r="D472" s="71"/>
      <c r="E472" s="71"/>
      <c r="F472" s="64"/>
      <c r="G472" s="64"/>
      <c r="H472" s="64"/>
      <c r="I472" s="64"/>
      <c r="J472" s="64"/>
      <c r="K472" s="64"/>
      <c r="L472" s="64"/>
      <c r="M472" s="64"/>
      <c r="N472" s="64"/>
      <c r="O472" s="73"/>
      <c r="P472" s="64"/>
      <c r="Q472" s="64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39"/>
      <c r="AG472" s="39"/>
      <c r="AH472" s="39"/>
      <c r="AI472" s="39"/>
    </row>
    <row r="473" spans="1:35">
      <c r="A473" s="113"/>
      <c r="B473" s="113"/>
      <c r="C473" s="70"/>
      <c r="D473" s="71"/>
      <c r="E473" s="71"/>
      <c r="F473" s="64"/>
      <c r="G473" s="64"/>
      <c r="H473" s="64"/>
      <c r="I473" s="64"/>
      <c r="J473" s="64"/>
      <c r="K473" s="64"/>
      <c r="L473" s="64"/>
      <c r="M473" s="64"/>
      <c r="N473" s="64"/>
      <c r="O473" s="73"/>
      <c r="P473" s="64"/>
      <c r="Q473" s="64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39"/>
      <c r="AG473" s="39"/>
      <c r="AH473" s="39"/>
      <c r="AI473" s="39"/>
    </row>
    <row r="474" spans="1:35">
      <c r="A474" s="113"/>
      <c r="B474" s="113"/>
      <c r="C474" s="70"/>
      <c r="D474" s="71"/>
      <c r="E474" s="71"/>
      <c r="F474" s="64"/>
      <c r="G474" s="64"/>
      <c r="H474" s="64"/>
      <c r="I474" s="64"/>
      <c r="J474" s="64"/>
      <c r="K474" s="64"/>
      <c r="L474" s="64"/>
      <c r="M474" s="64"/>
      <c r="N474" s="64"/>
      <c r="O474" s="73"/>
      <c r="P474" s="64"/>
      <c r="Q474" s="64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F474" s="39"/>
      <c r="AG474" s="39"/>
      <c r="AH474" s="39"/>
      <c r="AI474" s="39"/>
    </row>
    <row r="475" spans="1:35">
      <c r="A475" s="113"/>
      <c r="B475" s="113"/>
      <c r="C475" s="70"/>
      <c r="D475" s="71"/>
      <c r="E475" s="71"/>
      <c r="F475" s="64"/>
      <c r="G475" s="64"/>
      <c r="H475" s="64"/>
      <c r="I475" s="64"/>
      <c r="J475" s="64"/>
      <c r="K475" s="64"/>
      <c r="L475" s="64"/>
      <c r="M475" s="64"/>
      <c r="N475" s="64"/>
      <c r="O475" s="73"/>
      <c r="P475" s="64"/>
      <c r="Q475" s="64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F475" s="39"/>
      <c r="AG475" s="39"/>
      <c r="AH475" s="39"/>
      <c r="AI475" s="39"/>
    </row>
    <row r="476" spans="1:35">
      <c r="A476" s="113"/>
      <c r="B476" s="113"/>
      <c r="C476" s="70"/>
      <c r="D476" s="71"/>
      <c r="E476" s="71"/>
      <c r="F476" s="64"/>
      <c r="G476" s="64"/>
      <c r="H476" s="64"/>
      <c r="I476" s="64"/>
      <c r="J476" s="64"/>
      <c r="K476" s="64"/>
      <c r="L476" s="64"/>
      <c r="M476" s="64"/>
      <c r="N476" s="64"/>
      <c r="O476" s="73"/>
      <c r="P476" s="64"/>
      <c r="Q476" s="64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39"/>
      <c r="AG476" s="39"/>
      <c r="AH476" s="39"/>
      <c r="AI476" s="39"/>
    </row>
    <row r="477" spans="1:35">
      <c r="A477" s="113"/>
      <c r="B477" s="113"/>
      <c r="C477" s="70"/>
      <c r="D477" s="71"/>
      <c r="E477" s="71"/>
      <c r="F477" s="64"/>
      <c r="G477" s="64"/>
      <c r="H477" s="64"/>
      <c r="I477" s="64"/>
      <c r="J477" s="64"/>
      <c r="K477" s="64"/>
      <c r="L477" s="64"/>
      <c r="M477" s="64"/>
      <c r="N477" s="64"/>
      <c r="O477" s="73"/>
      <c r="P477" s="64"/>
      <c r="Q477" s="64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39"/>
      <c r="AG477" s="39"/>
      <c r="AH477" s="39"/>
      <c r="AI477" s="39"/>
    </row>
    <row r="478" spans="1:35">
      <c r="A478" s="113"/>
      <c r="B478" s="113"/>
      <c r="C478" s="70"/>
      <c r="D478" s="71"/>
      <c r="E478" s="71"/>
      <c r="F478" s="64"/>
      <c r="G478" s="64"/>
      <c r="H478" s="64"/>
      <c r="I478" s="64"/>
      <c r="J478" s="64"/>
      <c r="K478" s="64"/>
      <c r="L478" s="64"/>
      <c r="M478" s="64"/>
      <c r="N478" s="64"/>
      <c r="O478" s="73"/>
      <c r="P478" s="64"/>
      <c r="Q478" s="64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39"/>
      <c r="AG478" s="39"/>
      <c r="AH478" s="39"/>
      <c r="AI478" s="39"/>
    </row>
    <row r="479" spans="1:35">
      <c r="A479" s="113"/>
      <c r="B479" s="113"/>
      <c r="C479" s="70"/>
      <c r="D479" s="71"/>
      <c r="E479" s="71"/>
      <c r="F479" s="64"/>
      <c r="G479" s="64"/>
      <c r="H479" s="64"/>
      <c r="I479" s="64"/>
      <c r="J479" s="64"/>
      <c r="K479" s="64"/>
      <c r="L479" s="64"/>
      <c r="M479" s="64"/>
      <c r="N479" s="64"/>
      <c r="O479" s="73"/>
      <c r="P479" s="64"/>
      <c r="Q479" s="64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F479" s="39"/>
      <c r="AG479" s="39"/>
      <c r="AH479" s="39"/>
      <c r="AI479" s="39"/>
    </row>
    <row r="480" spans="1:35">
      <c r="A480" s="113"/>
      <c r="B480" s="113"/>
      <c r="C480" s="70"/>
      <c r="D480" s="71"/>
      <c r="E480" s="71"/>
      <c r="F480" s="64"/>
      <c r="G480" s="64"/>
      <c r="H480" s="64"/>
      <c r="I480" s="64"/>
      <c r="J480" s="64"/>
      <c r="K480" s="64"/>
      <c r="L480" s="64"/>
      <c r="M480" s="64"/>
      <c r="N480" s="64"/>
      <c r="O480" s="73"/>
      <c r="P480" s="64"/>
      <c r="Q480" s="64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F480" s="39"/>
      <c r="AG480" s="39"/>
      <c r="AH480" s="39"/>
      <c r="AI480" s="39"/>
    </row>
    <row r="481" spans="1:35">
      <c r="A481" s="113"/>
      <c r="B481" s="113"/>
      <c r="C481" s="70"/>
      <c r="D481" s="71"/>
      <c r="E481" s="71"/>
      <c r="F481" s="64"/>
      <c r="G481" s="64"/>
      <c r="H481" s="64"/>
      <c r="I481" s="64"/>
      <c r="J481" s="64"/>
      <c r="K481" s="64"/>
      <c r="L481" s="64"/>
      <c r="M481" s="64"/>
      <c r="N481" s="64"/>
      <c r="O481" s="73"/>
      <c r="P481" s="64"/>
      <c r="Q481" s="64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F481" s="39"/>
      <c r="AG481" s="39"/>
      <c r="AH481" s="39"/>
      <c r="AI481" s="39"/>
    </row>
    <row r="482" spans="1:35">
      <c r="A482" s="113"/>
      <c r="B482" s="113"/>
      <c r="C482" s="70"/>
      <c r="D482" s="71"/>
      <c r="E482" s="71"/>
      <c r="F482" s="64"/>
      <c r="G482" s="64"/>
      <c r="H482" s="64"/>
      <c r="I482" s="64"/>
      <c r="J482" s="64"/>
      <c r="K482" s="64"/>
      <c r="L482" s="64"/>
      <c r="M482" s="64"/>
      <c r="N482" s="64"/>
      <c r="O482" s="73"/>
      <c r="P482" s="64"/>
      <c r="Q482" s="64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39"/>
      <c r="AG482" s="39"/>
      <c r="AH482" s="39"/>
      <c r="AI482" s="39"/>
    </row>
    <row r="483" spans="1:35">
      <c r="A483" s="113"/>
      <c r="B483" s="113"/>
      <c r="C483" s="70"/>
      <c r="D483" s="71"/>
      <c r="E483" s="71"/>
      <c r="F483" s="64"/>
      <c r="G483" s="64"/>
      <c r="H483" s="64"/>
      <c r="I483" s="64"/>
      <c r="J483" s="64"/>
      <c r="K483" s="64"/>
      <c r="L483" s="64"/>
      <c r="M483" s="64"/>
      <c r="N483" s="64"/>
      <c r="O483" s="73"/>
      <c r="P483" s="64"/>
      <c r="Q483" s="64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39"/>
      <c r="AG483" s="39"/>
      <c r="AH483" s="39"/>
      <c r="AI483" s="39"/>
    </row>
    <row r="484" spans="1:35">
      <c r="A484" s="113"/>
      <c r="B484" s="113"/>
      <c r="C484" s="70"/>
      <c r="D484" s="71"/>
      <c r="E484" s="71"/>
      <c r="F484" s="64"/>
      <c r="G484" s="64"/>
      <c r="H484" s="64"/>
      <c r="I484" s="64"/>
      <c r="J484" s="64"/>
      <c r="K484" s="64"/>
      <c r="L484" s="64"/>
      <c r="M484" s="64"/>
      <c r="N484" s="64"/>
      <c r="O484" s="73"/>
      <c r="P484" s="64"/>
      <c r="Q484" s="64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F484" s="39"/>
      <c r="AG484" s="39"/>
      <c r="AH484" s="39"/>
      <c r="AI484" s="39"/>
    </row>
    <row r="485" spans="1:35">
      <c r="A485" s="113"/>
      <c r="B485" s="113"/>
      <c r="C485" s="70"/>
      <c r="D485" s="71"/>
      <c r="E485" s="71"/>
      <c r="F485" s="64"/>
      <c r="G485" s="64"/>
      <c r="H485" s="64"/>
      <c r="I485" s="64"/>
      <c r="J485" s="64"/>
      <c r="K485" s="64"/>
      <c r="L485" s="64"/>
      <c r="M485" s="64"/>
      <c r="N485" s="64"/>
      <c r="O485" s="73"/>
      <c r="P485" s="64"/>
      <c r="Q485" s="64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F485" s="39"/>
      <c r="AG485" s="39"/>
      <c r="AH485" s="39"/>
      <c r="AI485" s="39"/>
    </row>
    <row r="486" spans="1:35">
      <c r="A486" s="113"/>
      <c r="B486" s="113"/>
      <c r="C486" s="70"/>
      <c r="D486" s="71"/>
      <c r="E486" s="71"/>
      <c r="F486" s="64"/>
      <c r="G486" s="64"/>
      <c r="H486" s="64"/>
      <c r="I486" s="64"/>
      <c r="J486" s="64"/>
      <c r="K486" s="64"/>
      <c r="L486" s="64"/>
      <c r="M486" s="64"/>
      <c r="N486" s="64"/>
      <c r="O486" s="73"/>
      <c r="P486" s="64"/>
      <c r="Q486" s="64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39"/>
      <c r="AG486" s="39"/>
      <c r="AH486" s="39"/>
      <c r="AI486" s="39"/>
    </row>
    <row r="487" spans="1:35">
      <c r="A487" s="113"/>
      <c r="B487" s="113"/>
      <c r="C487" s="70"/>
      <c r="D487" s="71"/>
      <c r="E487" s="71"/>
      <c r="F487" s="64"/>
      <c r="G487" s="64"/>
      <c r="H487" s="64"/>
      <c r="I487" s="64"/>
      <c r="J487" s="64"/>
      <c r="K487" s="64"/>
      <c r="L487" s="64"/>
      <c r="M487" s="64"/>
      <c r="N487" s="64"/>
      <c r="O487" s="73"/>
      <c r="P487" s="64"/>
      <c r="Q487" s="64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39"/>
      <c r="AG487" s="39"/>
      <c r="AH487" s="39"/>
      <c r="AI487" s="39"/>
    </row>
    <row r="488" spans="1:35">
      <c r="A488" s="113"/>
      <c r="B488" s="113"/>
      <c r="C488" s="70"/>
      <c r="D488" s="71"/>
      <c r="E488" s="71"/>
      <c r="F488" s="64"/>
      <c r="G488" s="64"/>
      <c r="H488" s="64"/>
      <c r="I488" s="64"/>
      <c r="J488" s="64"/>
      <c r="K488" s="64"/>
      <c r="L488" s="64"/>
      <c r="M488" s="64"/>
      <c r="N488" s="64"/>
      <c r="O488" s="73"/>
      <c r="P488" s="64"/>
      <c r="Q488" s="64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F488" s="39"/>
      <c r="AG488" s="39"/>
      <c r="AH488" s="39"/>
      <c r="AI488" s="39"/>
    </row>
    <row r="489" spans="1:35">
      <c r="A489" s="113"/>
      <c r="B489" s="113"/>
      <c r="C489" s="70"/>
      <c r="D489" s="71"/>
      <c r="E489" s="71"/>
      <c r="F489" s="64"/>
      <c r="G489" s="64"/>
      <c r="H489" s="64"/>
      <c r="I489" s="64"/>
      <c r="J489" s="64"/>
      <c r="K489" s="64"/>
      <c r="L489" s="64"/>
      <c r="M489" s="64"/>
      <c r="N489" s="64"/>
      <c r="O489" s="73"/>
      <c r="P489" s="64"/>
      <c r="Q489" s="64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39"/>
      <c r="AG489" s="39"/>
      <c r="AH489" s="39"/>
      <c r="AI489" s="39"/>
    </row>
    <row r="490" spans="1:35">
      <c r="A490" s="113"/>
      <c r="B490" s="113"/>
      <c r="C490" s="70"/>
      <c r="D490" s="71"/>
      <c r="E490" s="71"/>
      <c r="F490" s="64"/>
      <c r="G490" s="64"/>
      <c r="H490" s="64"/>
      <c r="I490" s="64"/>
      <c r="J490" s="64"/>
      <c r="K490" s="64"/>
      <c r="L490" s="64"/>
      <c r="M490" s="64"/>
      <c r="N490" s="64"/>
      <c r="O490" s="73"/>
      <c r="P490" s="64"/>
      <c r="Q490" s="64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F490" s="39"/>
      <c r="AG490" s="39"/>
      <c r="AH490" s="39"/>
      <c r="AI490" s="39"/>
    </row>
    <row r="491" spans="1:35">
      <c r="A491" s="113"/>
      <c r="B491" s="113"/>
      <c r="C491" s="70"/>
      <c r="D491" s="71"/>
      <c r="E491" s="71"/>
      <c r="F491" s="64"/>
      <c r="G491" s="64"/>
      <c r="H491" s="64"/>
      <c r="I491" s="64"/>
      <c r="J491" s="64"/>
      <c r="K491" s="64"/>
      <c r="L491" s="64"/>
      <c r="M491" s="64"/>
      <c r="N491" s="64"/>
      <c r="O491" s="73"/>
      <c r="P491" s="64"/>
      <c r="Q491" s="64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F491" s="39"/>
      <c r="AG491" s="39"/>
      <c r="AH491" s="39"/>
      <c r="AI491" s="39"/>
    </row>
    <row r="492" spans="1:35">
      <c r="A492" s="113"/>
      <c r="B492" s="113"/>
      <c r="C492" s="70"/>
      <c r="D492" s="71"/>
      <c r="E492" s="71"/>
      <c r="F492" s="64"/>
      <c r="G492" s="64"/>
      <c r="H492" s="64"/>
      <c r="I492" s="64"/>
      <c r="J492" s="64"/>
      <c r="K492" s="64"/>
      <c r="L492" s="64"/>
      <c r="M492" s="64"/>
      <c r="N492" s="64"/>
      <c r="O492" s="73"/>
      <c r="P492" s="64"/>
      <c r="Q492" s="64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F492" s="39"/>
      <c r="AG492" s="39"/>
      <c r="AH492" s="39"/>
      <c r="AI492" s="39"/>
    </row>
    <row r="493" spans="1:35">
      <c r="A493" s="113"/>
      <c r="B493" s="113"/>
      <c r="C493" s="70"/>
      <c r="D493" s="71"/>
      <c r="E493" s="71"/>
      <c r="F493" s="64"/>
      <c r="G493" s="64"/>
      <c r="H493" s="64"/>
      <c r="I493" s="64"/>
      <c r="J493" s="64"/>
      <c r="K493" s="64"/>
      <c r="L493" s="64"/>
      <c r="M493" s="64"/>
      <c r="N493" s="64"/>
      <c r="O493" s="73"/>
      <c r="P493" s="64"/>
      <c r="Q493" s="64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F493" s="39"/>
      <c r="AG493" s="39"/>
      <c r="AH493" s="39"/>
      <c r="AI493" s="39"/>
    </row>
    <row r="494" spans="1:35">
      <c r="A494" s="113"/>
      <c r="B494" s="113"/>
      <c r="C494" s="70"/>
      <c r="D494" s="71"/>
      <c r="E494" s="71"/>
      <c r="F494" s="64"/>
      <c r="G494" s="64"/>
      <c r="H494" s="64"/>
      <c r="I494" s="64"/>
      <c r="J494" s="64"/>
      <c r="K494" s="64"/>
      <c r="L494" s="64"/>
      <c r="M494" s="64"/>
      <c r="N494" s="64"/>
      <c r="O494" s="73"/>
      <c r="P494" s="64"/>
      <c r="Q494" s="64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39"/>
      <c r="AG494" s="39"/>
      <c r="AH494" s="39"/>
      <c r="AI494" s="39"/>
    </row>
    <row r="495" spans="1:35">
      <c r="A495" s="113"/>
      <c r="B495" s="113"/>
      <c r="C495" s="70"/>
      <c r="D495" s="71"/>
      <c r="E495" s="71"/>
      <c r="F495" s="64"/>
      <c r="G495" s="64"/>
      <c r="H495" s="64"/>
      <c r="I495" s="64"/>
      <c r="J495" s="64"/>
      <c r="K495" s="64"/>
      <c r="L495" s="64"/>
      <c r="M495" s="64"/>
      <c r="N495" s="64"/>
      <c r="O495" s="73"/>
      <c r="P495" s="64"/>
      <c r="Q495" s="64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F495" s="39"/>
      <c r="AG495" s="39"/>
      <c r="AH495" s="39"/>
      <c r="AI495" s="39"/>
    </row>
    <row r="496" spans="1:35">
      <c r="A496" s="113"/>
      <c r="B496" s="113"/>
      <c r="C496" s="70"/>
      <c r="D496" s="71"/>
      <c r="E496" s="71"/>
      <c r="F496" s="64"/>
      <c r="G496" s="64"/>
      <c r="H496" s="64"/>
      <c r="I496" s="64"/>
      <c r="J496" s="64"/>
      <c r="K496" s="64"/>
      <c r="L496" s="64"/>
      <c r="M496" s="64"/>
      <c r="N496" s="64"/>
      <c r="O496" s="73"/>
      <c r="P496" s="64"/>
      <c r="Q496" s="64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39"/>
      <c r="AG496" s="39"/>
      <c r="AH496" s="39"/>
      <c r="AI496" s="39"/>
    </row>
    <row r="497" spans="1:35">
      <c r="A497" s="113"/>
      <c r="B497" s="113"/>
      <c r="C497" s="70"/>
      <c r="D497" s="71"/>
      <c r="E497" s="71"/>
      <c r="F497" s="64"/>
      <c r="G497" s="64"/>
      <c r="H497" s="64"/>
      <c r="I497" s="64"/>
      <c r="J497" s="64"/>
      <c r="K497" s="64"/>
      <c r="L497" s="64"/>
      <c r="M497" s="64"/>
      <c r="N497" s="64"/>
      <c r="O497" s="73"/>
      <c r="P497" s="64"/>
      <c r="Q497" s="64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F497" s="39"/>
      <c r="AG497" s="39"/>
      <c r="AH497" s="39"/>
      <c r="AI497" s="39"/>
    </row>
    <row r="498" spans="1:35">
      <c r="A498" s="113"/>
      <c r="B498" s="113"/>
      <c r="C498" s="70"/>
      <c r="D498" s="71"/>
      <c r="E498" s="71"/>
      <c r="F498" s="64"/>
      <c r="G498" s="64"/>
      <c r="H498" s="64"/>
      <c r="I498" s="64"/>
      <c r="J498" s="64"/>
      <c r="K498" s="64"/>
      <c r="L498" s="64"/>
      <c r="M498" s="64"/>
      <c r="N498" s="64"/>
      <c r="O498" s="73"/>
      <c r="P498" s="64"/>
      <c r="Q498" s="64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F498" s="39"/>
      <c r="AG498" s="39"/>
      <c r="AH498" s="39"/>
      <c r="AI498" s="39"/>
    </row>
    <row r="499" spans="1:35">
      <c r="A499" s="113"/>
      <c r="B499" s="113"/>
      <c r="C499" s="70"/>
      <c r="D499" s="71"/>
      <c r="E499" s="71"/>
      <c r="F499" s="64"/>
      <c r="G499" s="64"/>
      <c r="H499" s="64"/>
      <c r="I499" s="64"/>
      <c r="J499" s="64"/>
      <c r="K499" s="64"/>
      <c r="L499" s="64"/>
      <c r="M499" s="64"/>
      <c r="N499" s="64"/>
      <c r="O499" s="73"/>
      <c r="P499" s="64"/>
      <c r="Q499" s="64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F499" s="39"/>
      <c r="AG499" s="39"/>
      <c r="AH499" s="39"/>
      <c r="AI499" s="39"/>
    </row>
    <row r="500" spans="1:35">
      <c r="A500" s="113"/>
      <c r="B500" s="113"/>
      <c r="C500" s="70"/>
      <c r="D500" s="71"/>
      <c r="E500" s="71"/>
      <c r="F500" s="64"/>
      <c r="G500" s="64"/>
      <c r="H500" s="64"/>
      <c r="I500" s="64"/>
      <c r="J500" s="64"/>
      <c r="K500" s="64"/>
      <c r="L500" s="64"/>
      <c r="M500" s="64"/>
      <c r="N500" s="64"/>
      <c r="O500" s="73"/>
      <c r="P500" s="64"/>
      <c r="Q500" s="64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F500" s="39"/>
      <c r="AG500" s="39"/>
      <c r="AH500" s="39"/>
      <c r="AI500" s="39"/>
    </row>
    <row r="501" spans="1:35">
      <c r="A501" s="113"/>
      <c r="B501" s="113"/>
      <c r="C501" s="70"/>
      <c r="D501" s="71"/>
      <c r="E501" s="71"/>
      <c r="F501" s="64"/>
      <c r="G501" s="64"/>
      <c r="H501" s="64"/>
      <c r="I501" s="64"/>
      <c r="J501" s="64"/>
      <c r="K501" s="64"/>
      <c r="L501" s="64"/>
      <c r="M501" s="64"/>
      <c r="N501" s="64"/>
      <c r="O501" s="73"/>
      <c r="P501" s="64"/>
      <c r="Q501" s="64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F501" s="39"/>
      <c r="AG501" s="39"/>
      <c r="AH501" s="39"/>
      <c r="AI501" s="39"/>
    </row>
    <row r="502" spans="1:35">
      <c r="A502" s="113"/>
      <c r="B502" s="113"/>
      <c r="C502" s="70"/>
      <c r="D502" s="71"/>
      <c r="E502" s="71"/>
      <c r="F502" s="64"/>
      <c r="G502" s="64"/>
      <c r="H502" s="64"/>
      <c r="I502" s="64"/>
      <c r="J502" s="64"/>
      <c r="K502" s="64"/>
      <c r="L502" s="64"/>
      <c r="M502" s="64"/>
      <c r="N502" s="64"/>
      <c r="O502" s="73"/>
      <c r="P502" s="64"/>
      <c r="Q502" s="64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F502" s="39"/>
      <c r="AG502" s="39"/>
      <c r="AH502" s="39"/>
      <c r="AI502" s="39"/>
    </row>
    <row r="503" spans="1:35">
      <c r="A503" s="113"/>
      <c r="B503" s="113"/>
      <c r="C503" s="70"/>
      <c r="D503" s="71"/>
      <c r="E503" s="71"/>
      <c r="F503" s="64"/>
      <c r="G503" s="64"/>
      <c r="H503" s="64"/>
      <c r="I503" s="64"/>
      <c r="J503" s="64"/>
      <c r="K503" s="64"/>
      <c r="L503" s="64"/>
      <c r="M503" s="64"/>
      <c r="N503" s="64"/>
      <c r="O503" s="73"/>
      <c r="P503" s="64"/>
      <c r="Q503" s="64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F503" s="39"/>
      <c r="AG503" s="39"/>
      <c r="AH503" s="39"/>
      <c r="AI503" s="39"/>
    </row>
    <row r="504" spans="1:35">
      <c r="A504" s="113"/>
      <c r="B504" s="113"/>
      <c r="C504" s="70"/>
      <c r="D504" s="71"/>
      <c r="E504" s="71"/>
      <c r="F504" s="64"/>
      <c r="G504" s="64"/>
      <c r="H504" s="64"/>
      <c r="I504" s="64"/>
      <c r="J504" s="64"/>
      <c r="K504" s="64"/>
      <c r="L504" s="64"/>
      <c r="M504" s="64"/>
      <c r="N504" s="64"/>
      <c r="O504" s="73"/>
      <c r="P504" s="64"/>
      <c r="Q504" s="64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F504" s="39"/>
      <c r="AG504" s="39"/>
      <c r="AH504" s="39"/>
      <c r="AI504" s="39"/>
    </row>
    <row r="505" spans="1:35">
      <c r="A505" s="113"/>
      <c r="B505" s="113"/>
      <c r="C505" s="70"/>
      <c r="D505" s="71"/>
      <c r="E505" s="71"/>
      <c r="F505" s="64"/>
      <c r="G505" s="64"/>
      <c r="H505" s="64"/>
      <c r="I505" s="64"/>
      <c r="J505" s="64"/>
      <c r="K505" s="64"/>
      <c r="L505" s="64"/>
      <c r="M505" s="64"/>
      <c r="N505" s="64"/>
      <c r="O505" s="73"/>
      <c r="P505" s="64"/>
      <c r="Q505" s="64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F505" s="39"/>
      <c r="AG505" s="39"/>
      <c r="AH505" s="39"/>
      <c r="AI505" s="39"/>
    </row>
    <row r="506" spans="1:35">
      <c r="A506" s="113"/>
      <c r="B506" s="113"/>
      <c r="C506" s="70"/>
      <c r="D506" s="71"/>
      <c r="E506" s="71"/>
      <c r="F506" s="64"/>
      <c r="G506" s="64"/>
      <c r="H506" s="64"/>
      <c r="I506" s="64"/>
      <c r="J506" s="64"/>
      <c r="K506" s="64"/>
      <c r="L506" s="64"/>
      <c r="M506" s="64"/>
      <c r="N506" s="64"/>
      <c r="O506" s="73"/>
      <c r="P506" s="64"/>
      <c r="Q506" s="64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F506" s="39"/>
      <c r="AG506" s="39"/>
      <c r="AH506" s="39"/>
      <c r="AI506" s="39"/>
    </row>
    <row r="507" spans="1:35">
      <c r="A507" s="113"/>
      <c r="B507" s="113"/>
      <c r="C507" s="70"/>
      <c r="D507" s="71"/>
      <c r="E507" s="71"/>
      <c r="F507" s="64"/>
      <c r="G507" s="64"/>
      <c r="H507" s="64"/>
      <c r="I507" s="64"/>
      <c r="J507" s="64"/>
      <c r="K507" s="64"/>
      <c r="L507" s="64"/>
      <c r="M507" s="64"/>
      <c r="N507" s="64"/>
      <c r="O507" s="73"/>
      <c r="P507" s="64"/>
      <c r="Q507" s="64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F507" s="39"/>
      <c r="AG507" s="39"/>
      <c r="AH507" s="39"/>
      <c r="AI507" s="39"/>
    </row>
    <row r="508" spans="1:35">
      <c r="A508" s="113"/>
      <c r="B508" s="113"/>
      <c r="C508" s="70"/>
      <c r="D508" s="71"/>
      <c r="E508" s="71"/>
      <c r="F508" s="64"/>
      <c r="G508" s="64"/>
      <c r="H508" s="64"/>
      <c r="I508" s="64"/>
      <c r="J508" s="64"/>
      <c r="K508" s="64"/>
      <c r="L508" s="64"/>
      <c r="M508" s="64"/>
      <c r="N508" s="64"/>
      <c r="O508" s="73"/>
      <c r="P508" s="64"/>
      <c r="Q508" s="64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F508" s="39"/>
      <c r="AG508" s="39"/>
      <c r="AH508" s="39"/>
      <c r="AI508" s="39"/>
    </row>
    <row r="509" spans="1:35">
      <c r="A509" s="113"/>
      <c r="B509" s="113"/>
      <c r="C509" s="70"/>
      <c r="D509" s="71"/>
      <c r="E509" s="71"/>
      <c r="F509" s="64"/>
      <c r="G509" s="64"/>
      <c r="H509" s="64"/>
      <c r="I509" s="64"/>
      <c r="J509" s="64"/>
      <c r="K509" s="64"/>
      <c r="L509" s="64"/>
      <c r="M509" s="64"/>
      <c r="N509" s="64"/>
      <c r="O509" s="73"/>
      <c r="P509" s="64"/>
      <c r="Q509" s="64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F509" s="39"/>
      <c r="AG509" s="39"/>
      <c r="AH509" s="39"/>
      <c r="AI509" s="39"/>
    </row>
    <row r="510" spans="1:35">
      <c r="A510" s="113"/>
      <c r="B510" s="113"/>
      <c r="C510" s="70"/>
      <c r="D510" s="71"/>
      <c r="E510" s="71"/>
      <c r="F510" s="64"/>
      <c r="G510" s="64"/>
      <c r="H510" s="64"/>
      <c r="I510" s="64"/>
      <c r="J510" s="64"/>
      <c r="K510" s="64"/>
      <c r="L510" s="64"/>
      <c r="M510" s="64"/>
      <c r="N510" s="64"/>
      <c r="O510" s="73"/>
      <c r="P510" s="64"/>
      <c r="Q510" s="64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F510" s="39"/>
      <c r="AG510" s="39"/>
      <c r="AH510" s="39"/>
      <c r="AI510" s="39"/>
    </row>
    <row r="511" spans="1:35">
      <c r="A511" s="113"/>
      <c r="B511" s="113"/>
      <c r="C511" s="70"/>
      <c r="D511" s="71"/>
      <c r="E511" s="71"/>
      <c r="F511" s="64"/>
      <c r="G511" s="64"/>
      <c r="H511" s="64"/>
      <c r="I511" s="64"/>
      <c r="J511" s="64"/>
      <c r="K511" s="64"/>
      <c r="L511" s="64"/>
      <c r="M511" s="64"/>
      <c r="N511" s="64"/>
      <c r="O511" s="73"/>
      <c r="P511" s="64"/>
      <c r="Q511" s="64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F511" s="39"/>
      <c r="AG511" s="39"/>
      <c r="AH511" s="39"/>
      <c r="AI511" s="39"/>
    </row>
    <row r="512" spans="1:35">
      <c r="A512" s="113"/>
      <c r="B512" s="113"/>
      <c r="C512" s="70"/>
      <c r="D512" s="71"/>
      <c r="E512" s="71"/>
      <c r="F512" s="64"/>
      <c r="G512" s="64"/>
      <c r="H512" s="64"/>
      <c r="I512" s="64"/>
      <c r="J512" s="64"/>
      <c r="K512" s="64"/>
      <c r="L512" s="64"/>
      <c r="M512" s="64"/>
      <c r="N512" s="64"/>
      <c r="O512" s="73"/>
      <c r="P512" s="64"/>
      <c r="Q512" s="64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F512" s="39"/>
      <c r="AG512" s="39"/>
      <c r="AH512" s="39"/>
      <c r="AI512" s="39"/>
    </row>
    <row r="513" spans="1:35">
      <c r="A513" s="113"/>
      <c r="B513" s="113"/>
      <c r="C513" s="70"/>
      <c r="D513" s="71"/>
      <c r="E513" s="71"/>
      <c r="F513" s="64"/>
      <c r="G513" s="64"/>
      <c r="H513" s="64"/>
      <c r="I513" s="64"/>
      <c r="J513" s="64"/>
      <c r="K513" s="64"/>
      <c r="L513" s="64"/>
      <c r="M513" s="64"/>
      <c r="N513" s="64"/>
      <c r="O513" s="73"/>
      <c r="P513" s="64"/>
      <c r="Q513" s="64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F513" s="39"/>
      <c r="AG513" s="39"/>
      <c r="AH513" s="39"/>
      <c r="AI513" s="39"/>
    </row>
    <row r="514" spans="1:35">
      <c r="A514" s="113"/>
      <c r="B514" s="113"/>
      <c r="C514" s="70"/>
      <c r="D514" s="71"/>
      <c r="E514" s="71"/>
      <c r="F514" s="64"/>
      <c r="G514" s="64"/>
      <c r="H514" s="64"/>
      <c r="I514" s="64"/>
      <c r="J514" s="64"/>
      <c r="K514" s="64"/>
      <c r="L514" s="64"/>
      <c r="M514" s="64"/>
      <c r="N514" s="64"/>
      <c r="O514" s="73"/>
      <c r="P514" s="64"/>
      <c r="Q514" s="64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F514" s="39"/>
      <c r="AG514" s="39"/>
      <c r="AH514" s="39"/>
      <c r="AI514" s="39"/>
    </row>
    <row r="515" spans="1:35">
      <c r="A515" s="113"/>
      <c r="B515" s="113"/>
      <c r="C515" s="70"/>
      <c r="D515" s="71"/>
      <c r="E515" s="71"/>
      <c r="F515" s="64"/>
      <c r="G515" s="64"/>
      <c r="H515" s="64"/>
      <c r="I515" s="64"/>
      <c r="J515" s="64"/>
      <c r="K515" s="64"/>
      <c r="L515" s="64"/>
      <c r="M515" s="64"/>
      <c r="N515" s="64"/>
      <c r="O515" s="73"/>
      <c r="P515" s="64"/>
      <c r="Q515" s="64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F515" s="39"/>
      <c r="AG515" s="39"/>
      <c r="AH515" s="39"/>
      <c r="AI515" s="39"/>
    </row>
    <row r="516" spans="1:35">
      <c r="A516" s="113"/>
      <c r="B516" s="113"/>
      <c r="C516" s="70"/>
      <c r="D516" s="71"/>
      <c r="E516" s="71"/>
      <c r="F516" s="64"/>
      <c r="G516" s="64"/>
      <c r="H516" s="64"/>
      <c r="I516" s="64"/>
      <c r="J516" s="64"/>
      <c r="K516" s="64"/>
      <c r="L516" s="64"/>
      <c r="M516" s="64"/>
      <c r="N516" s="64"/>
      <c r="O516" s="73"/>
      <c r="P516" s="64"/>
      <c r="Q516" s="64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F516" s="39"/>
      <c r="AG516" s="39"/>
      <c r="AH516" s="39"/>
      <c r="AI516" s="39"/>
    </row>
    <row r="517" spans="1:35">
      <c r="A517" s="113"/>
      <c r="B517" s="113"/>
      <c r="C517" s="70"/>
      <c r="D517" s="71"/>
      <c r="E517" s="71"/>
      <c r="F517" s="64"/>
      <c r="G517" s="64"/>
      <c r="H517" s="64"/>
      <c r="I517" s="64"/>
      <c r="J517" s="64"/>
      <c r="K517" s="64"/>
      <c r="L517" s="64"/>
      <c r="M517" s="64"/>
      <c r="N517" s="64"/>
      <c r="O517" s="73"/>
      <c r="P517" s="64"/>
      <c r="Q517" s="64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F517" s="39"/>
      <c r="AG517" s="39"/>
      <c r="AH517" s="39"/>
      <c r="AI517" s="39"/>
    </row>
    <row r="518" spans="1:35">
      <c r="A518" s="113"/>
      <c r="B518" s="113"/>
      <c r="C518" s="70"/>
      <c r="D518" s="71"/>
      <c r="E518" s="71"/>
      <c r="F518" s="64"/>
      <c r="G518" s="64"/>
      <c r="H518" s="64"/>
      <c r="I518" s="64"/>
      <c r="J518" s="64"/>
      <c r="K518" s="64"/>
      <c r="L518" s="64"/>
      <c r="M518" s="64"/>
      <c r="N518" s="64"/>
      <c r="O518" s="73"/>
      <c r="P518" s="64"/>
      <c r="Q518" s="64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F518" s="39"/>
      <c r="AG518" s="39"/>
      <c r="AH518" s="39"/>
      <c r="AI518" s="39"/>
    </row>
    <row r="519" spans="1:35">
      <c r="A519" s="113"/>
      <c r="B519" s="113"/>
      <c r="C519" s="70"/>
      <c r="D519" s="71"/>
      <c r="E519" s="71"/>
      <c r="F519" s="64"/>
      <c r="G519" s="64"/>
      <c r="H519" s="64"/>
      <c r="I519" s="64"/>
      <c r="J519" s="64"/>
      <c r="K519" s="64"/>
      <c r="L519" s="64"/>
      <c r="M519" s="64"/>
      <c r="N519" s="64"/>
      <c r="O519" s="73"/>
      <c r="P519" s="64"/>
      <c r="Q519" s="64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F519" s="39"/>
      <c r="AG519" s="39"/>
      <c r="AH519" s="39"/>
      <c r="AI519" s="39"/>
    </row>
    <row r="520" spans="1:35">
      <c r="A520" s="113"/>
      <c r="B520" s="113"/>
      <c r="C520" s="70"/>
      <c r="D520" s="71"/>
      <c r="E520" s="71"/>
      <c r="F520" s="64"/>
      <c r="G520" s="64"/>
      <c r="H520" s="64"/>
      <c r="I520" s="64"/>
      <c r="J520" s="64"/>
      <c r="K520" s="64"/>
      <c r="L520" s="64"/>
      <c r="M520" s="64"/>
      <c r="N520" s="64"/>
      <c r="O520" s="73"/>
      <c r="P520" s="64"/>
      <c r="Q520" s="64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F520" s="39"/>
      <c r="AG520" s="39"/>
      <c r="AH520" s="39"/>
      <c r="AI520" s="39"/>
    </row>
    <row r="521" spans="1:35">
      <c r="A521" s="113"/>
      <c r="B521" s="113"/>
      <c r="C521" s="70"/>
      <c r="D521" s="71"/>
      <c r="E521" s="71"/>
      <c r="F521" s="64"/>
      <c r="G521" s="64"/>
      <c r="H521" s="64"/>
      <c r="I521" s="64"/>
      <c r="J521" s="64"/>
      <c r="K521" s="64"/>
      <c r="L521" s="64"/>
      <c r="M521" s="64"/>
      <c r="N521" s="64"/>
      <c r="O521" s="73"/>
      <c r="P521" s="64"/>
      <c r="Q521" s="64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F521" s="39"/>
      <c r="AG521" s="39"/>
      <c r="AH521" s="39"/>
      <c r="AI521" s="39"/>
    </row>
    <row r="522" spans="1:35">
      <c r="A522" s="113"/>
      <c r="B522" s="113"/>
      <c r="C522" s="70"/>
      <c r="D522" s="71"/>
      <c r="E522" s="71"/>
      <c r="F522" s="64"/>
      <c r="G522" s="64"/>
      <c r="H522" s="64"/>
      <c r="I522" s="64"/>
      <c r="J522" s="64"/>
      <c r="K522" s="64"/>
      <c r="L522" s="64"/>
      <c r="M522" s="64"/>
      <c r="N522" s="64"/>
      <c r="O522" s="73"/>
      <c r="P522" s="64"/>
      <c r="Q522" s="64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F522" s="39"/>
      <c r="AG522" s="39"/>
      <c r="AH522" s="39"/>
      <c r="AI522" s="39"/>
    </row>
    <row r="523" spans="1:35">
      <c r="A523" s="113"/>
      <c r="B523" s="113"/>
      <c r="C523" s="70"/>
      <c r="D523" s="71"/>
      <c r="E523" s="71"/>
      <c r="F523" s="64"/>
      <c r="G523" s="64"/>
      <c r="H523" s="64"/>
      <c r="I523" s="64"/>
      <c r="J523" s="64"/>
      <c r="K523" s="64"/>
      <c r="L523" s="64"/>
      <c r="M523" s="64"/>
      <c r="N523" s="64"/>
      <c r="O523" s="73"/>
      <c r="P523" s="64"/>
      <c r="Q523" s="64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F523" s="39"/>
      <c r="AG523" s="39"/>
      <c r="AH523" s="39"/>
      <c r="AI523" s="39"/>
    </row>
    <row r="524" spans="1:35">
      <c r="A524" s="113"/>
      <c r="B524" s="113"/>
      <c r="C524" s="70"/>
      <c r="D524" s="71"/>
      <c r="E524" s="71"/>
      <c r="F524" s="64"/>
      <c r="G524" s="64"/>
      <c r="H524" s="64"/>
      <c r="I524" s="64"/>
      <c r="J524" s="64"/>
      <c r="K524" s="64"/>
      <c r="L524" s="64"/>
      <c r="M524" s="64"/>
      <c r="N524" s="64"/>
      <c r="O524" s="73"/>
      <c r="P524" s="64"/>
      <c r="Q524" s="64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F524" s="39"/>
      <c r="AG524" s="39"/>
      <c r="AH524" s="39"/>
      <c r="AI524" s="39"/>
    </row>
    <row r="525" spans="1:35">
      <c r="A525" s="113"/>
      <c r="B525" s="113"/>
      <c r="C525" s="70"/>
      <c r="D525" s="71"/>
      <c r="E525" s="71"/>
      <c r="F525" s="64"/>
      <c r="G525" s="64"/>
      <c r="H525" s="64"/>
      <c r="I525" s="64"/>
      <c r="J525" s="64"/>
      <c r="K525" s="64"/>
      <c r="L525" s="64"/>
      <c r="M525" s="64"/>
      <c r="N525" s="64"/>
      <c r="O525" s="73"/>
      <c r="P525" s="64"/>
      <c r="Q525" s="64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F525" s="39"/>
      <c r="AG525" s="39"/>
      <c r="AH525" s="39"/>
      <c r="AI525" s="39"/>
    </row>
    <row r="526" spans="1:35">
      <c r="A526" s="113"/>
      <c r="B526" s="113"/>
      <c r="C526" s="70"/>
      <c r="D526" s="71"/>
      <c r="E526" s="71"/>
      <c r="F526" s="64"/>
      <c r="G526" s="64"/>
      <c r="H526" s="64"/>
      <c r="I526" s="64"/>
      <c r="J526" s="64"/>
      <c r="K526" s="64"/>
      <c r="L526" s="64"/>
      <c r="M526" s="64"/>
      <c r="N526" s="64"/>
      <c r="O526" s="73"/>
      <c r="P526" s="64"/>
      <c r="Q526" s="64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F526" s="39"/>
      <c r="AG526" s="39"/>
      <c r="AH526" s="39"/>
      <c r="AI526" s="39"/>
    </row>
    <row r="527" spans="1:35">
      <c r="A527" s="113"/>
      <c r="B527" s="113"/>
      <c r="C527" s="70"/>
      <c r="D527" s="71"/>
      <c r="E527" s="71"/>
      <c r="F527" s="64"/>
      <c r="G527" s="64"/>
      <c r="H527" s="64"/>
      <c r="I527" s="64"/>
      <c r="J527" s="64"/>
      <c r="K527" s="64"/>
      <c r="L527" s="64"/>
      <c r="M527" s="64"/>
      <c r="N527" s="64"/>
      <c r="O527" s="73"/>
      <c r="P527" s="64"/>
      <c r="Q527" s="64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F527" s="39"/>
      <c r="AG527" s="39"/>
      <c r="AH527" s="39"/>
      <c r="AI527" s="39"/>
    </row>
    <row r="528" spans="1:35">
      <c r="A528" s="113"/>
      <c r="B528" s="113"/>
      <c r="C528" s="70"/>
      <c r="D528" s="71"/>
      <c r="E528" s="71"/>
      <c r="F528" s="64"/>
      <c r="G528" s="64"/>
      <c r="H528" s="64"/>
      <c r="I528" s="64"/>
      <c r="J528" s="64"/>
      <c r="K528" s="64"/>
      <c r="L528" s="64"/>
      <c r="M528" s="64"/>
      <c r="N528" s="64"/>
      <c r="O528" s="73"/>
      <c r="P528" s="64"/>
      <c r="Q528" s="64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F528" s="39"/>
      <c r="AG528" s="39"/>
      <c r="AH528" s="39"/>
      <c r="AI528" s="39"/>
    </row>
    <row r="529" spans="1:35">
      <c r="A529" s="113"/>
      <c r="B529" s="113"/>
      <c r="C529" s="70"/>
      <c r="D529" s="71"/>
      <c r="E529" s="71"/>
      <c r="F529" s="64"/>
      <c r="G529" s="64"/>
      <c r="H529" s="64"/>
      <c r="I529" s="64"/>
      <c r="J529" s="64"/>
      <c r="K529" s="64"/>
      <c r="L529" s="64"/>
      <c r="M529" s="64"/>
      <c r="N529" s="64"/>
      <c r="O529" s="73"/>
      <c r="P529" s="64"/>
      <c r="Q529" s="64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F529" s="39"/>
      <c r="AG529" s="39"/>
      <c r="AH529" s="39"/>
      <c r="AI529" s="39"/>
    </row>
    <row r="530" spans="1:35">
      <c r="A530" s="113"/>
      <c r="B530" s="113"/>
      <c r="C530" s="70"/>
      <c r="D530" s="71"/>
      <c r="E530" s="71"/>
      <c r="F530" s="64"/>
      <c r="G530" s="64"/>
      <c r="H530" s="64"/>
      <c r="I530" s="64"/>
      <c r="J530" s="64"/>
      <c r="K530" s="64"/>
      <c r="L530" s="64"/>
      <c r="M530" s="64"/>
      <c r="N530" s="64"/>
      <c r="O530" s="73"/>
      <c r="P530" s="64"/>
      <c r="Q530" s="64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F530" s="39"/>
      <c r="AG530" s="39"/>
      <c r="AH530" s="39"/>
      <c r="AI530" s="39"/>
    </row>
    <row r="531" spans="1:35">
      <c r="A531" s="113"/>
      <c r="B531" s="113"/>
      <c r="C531" s="70"/>
      <c r="D531" s="71"/>
      <c r="E531" s="71"/>
      <c r="F531" s="64"/>
      <c r="G531" s="64"/>
      <c r="H531" s="64"/>
      <c r="I531" s="64"/>
      <c r="J531" s="64"/>
      <c r="K531" s="64"/>
      <c r="L531" s="64"/>
      <c r="M531" s="64"/>
      <c r="N531" s="64"/>
      <c r="O531" s="73"/>
      <c r="P531" s="64"/>
      <c r="Q531" s="64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F531" s="39"/>
      <c r="AG531" s="39"/>
      <c r="AH531" s="39"/>
      <c r="AI531" s="39"/>
    </row>
    <row r="532" spans="1:35">
      <c r="A532" s="113"/>
      <c r="B532" s="113"/>
      <c r="C532" s="70"/>
      <c r="D532" s="71"/>
      <c r="E532" s="71"/>
      <c r="F532" s="64"/>
      <c r="G532" s="64"/>
      <c r="H532" s="64"/>
      <c r="I532" s="64"/>
      <c r="J532" s="64"/>
      <c r="K532" s="64"/>
      <c r="L532" s="64"/>
      <c r="M532" s="64"/>
      <c r="N532" s="64"/>
      <c r="O532" s="73"/>
      <c r="P532" s="64"/>
      <c r="Q532" s="64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F532" s="39"/>
      <c r="AG532" s="39"/>
      <c r="AH532" s="39"/>
      <c r="AI532" s="39"/>
    </row>
    <row r="533" spans="1:35">
      <c r="A533" s="113"/>
      <c r="B533" s="113"/>
      <c r="C533" s="70"/>
      <c r="D533" s="71"/>
      <c r="E533" s="71"/>
      <c r="F533" s="64"/>
      <c r="G533" s="64"/>
      <c r="H533" s="64"/>
      <c r="I533" s="64"/>
      <c r="J533" s="64"/>
      <c r="K533" s="64"/>
      <c r="L533" s="64"/>
      <c r="M533" s="64"/>
      <c r="N533" s="64"/>
      <c r="O533" s="73"/>
      <c r="P533" s="64"/>
      <c r="Q533" s="64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F533" s="39"/>
      <c r="AG533" s="39"/>
      <c r="AH533" s="39"/>
      <c r="AI533" s="39"/>
    </row>
    <row r="534" spans="1:35">
      <c r="A534" s="113"/>
      <c r="B534" s="113"/>
      <c r="C534" s="70"/>
      <c r="D534" s="71"/>
      <c r="E534" s="71"/>
      <c r="F534" s="64"/>
      <c r="G534" s="64"/>
      <c r="H534" s="64"/>
      <c r="I534" s="64"/>
      <c r="J534" s="64"/>
      <c r="K534" s="64"/>
      <c r="L534" s="64"/>
      <c r="M534" s="64"/>
      <c r="N534" s="64"/>
      <c r="O534" s="73"/>
      <c r="P534" s="64"/>
      <c r="Q534" s="64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F534" s="39"/>
      <c r="AG534" s="39"/>
      <c r="AH534" s="39"/>
      <c r="AI534" s="39"/>
    </row>
    <row r="535" spans="1:35">
      <c r="A535" s="113"/>
      <c r="B535" s="113"/>
      <c r="C535" s="70"/>
      <c r="D535" s="71"/>
      <c r="E535" s="71"/>
      <c r="F535" s="64"/>
      <c r="G535" s="64"/>
      <c r="H535" s="64"/>
      <c r="I535" s="64"/>
      <c r="J535" s="64"/>
      <c r="K535" s="64"/>
      <c r="L535" s="64"/>
      <c r="M535" s="64"/>
      <c r="N535" s="64"/>
      <c r="O535" s="73"/>
      <c r="P535" s="64"/>
      <c r="Q535" s="64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F535" s="39"/>
      <c r="AG535" s="39"/>
      <c r="AH535" s="39"/>
      <c r="AI535" s="39"/>
    </row>
    <row r="536" spans="1:35">
      <c r="A536" s="113"/>
      <c r="B536" s="113"/>
      <c r="C536" s="70"/>
      <c r="D536" s="71"/>
      <c r="E536" s="71"/>
      <c r="F536" s="64"/>
      <c r="G536" s="64"/>
      <c r="H536" s="64"/>
      <c r="I536" s="64"/>
      <c r="J536" s="64"/>
      <c r="K536" s="64"/>
      <c r="L536" s="64"/>
      <c r="M536" s="64"/>
      <c r="N536" s="64"/>
      <c r="O536" s="73"/>
      <c r="P536" s="64"/>
      <c r="Q536" s="64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F536" s="39"/>
      <c r="AG536" s="39"/>
      <c r="AH536" s="39"/>
      <c r="AI536" s="39"/>
    </row>
    <row r="537" spans="1:35">
      <c r="A537" s="113"/>
      <c r="B537" s="113"/>
      <c r="C537" s="70"/>
      <c r="D537" s="71"/>
      <c r="E537" s="71"/>
      <c r="F537" s="64"/>
      <c r="G537" s="64"/>
      <c r="H537" s="64"/>
      <c r="I537" s="64"/>
      <c r="J537" s="64"/>
      <c r="K537" s="64"/>
      <c r="L537" s="64"/>
      <c r="M537" s="64"/>
      <c r="N537" s="64"/>
      <c r="O537" s="73"/>
      <c r="P537" s="64"/>
      <c r="Q537" s="64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F537" s="39"/>
      <c r="AG537" s="39"/>
      <c r="AH537" s="39"/>
      <c r="AI537" s="39"/>
    </row>
    <row r="538" spans="1:35">
      <c r="A538" s="113"/>
      <c r="B538" s="113"/>
      <c r="C538" s="70"/>
      <c r="D538" s="71"/>
      <c r="E538" s="71"/>
      <c r="F538" s="64"/>
      <c r="G538" s="64"/>
      <c r="H538" s="64"/>
      <c r="I538" s="64"/>
      <c r="J538" s="64"/>
      <c r="K538" s="64"/>
      <c r="L538" s="64"/>
      <c r="M538" s="64"/>
      <c r="N538" s="64"/>
      <c r="O538" s="73"/>
      <c r="P538" s="64"/>
      <c r="Q538" s="64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F538" s="39"/>
      <c r="AG538" s="39"/>
      <c r="AH538" s="39"/>
      <c r="AI538" s="39"/>
    </row>
    <row r="539" spans="1:35">
      <c r="A539" s="113"/>
      <c r="B539" s="113"/>
      <c r="C539" s="70"/>
      <c r="D539" s="71"/>
      <c r="E539" s="71"/>
      <c r="F539" s="64"/>
      <c r="G539" s="64"/>
      <c r="H539" s="64"/>
      <c r="I539" s="64"/>
      <c r="J539" s="64"/>
      <c r="K539" s="64"/>
      <c r="L539" s="64"/>
      <c r="M539" s="64"/>
      <c r="N539" s="64"/>
      <c r="O539" s="73"/>
      <c r="P539" s="64"/>
      <c r="Q539" s="64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F539" s="39"/>
      <c r="AG539" s="39"/>
      <c r="AH539" s="39"/>
      <c r="AI539" s="39"/>
    </row>
    <row r="540" spans="1:35">
      <c r="A540" s="113"/>
      <c r="B540" s="113"/>
      <c r="C540" s="70"/>
      <c r="D540" s="71"/>
      <c r="E540" s="71"/>
      <c r="F540" s="64"/>
      <c r="G540" s="64"/>
      <c r="H540" s="64"/>
      <c r="I540" s="64"/>
      <c r="J540" s="64"/>
      <c r="K540" s="64"/>
      <c r="L540" s="64"/>
      <c r="M540" s="64"/>
      <c r="N540" s="64"/>
      <c r="O540" s="73"/>
      <c r="P540" s="64"/>
      <c r="Q540" s="64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F540" s="39"/>
      <c r="AG540" s="39"/>
      <c r="AH540" s="39"/>
      <c r="AI540" s="39"/>
    </row>
    <row r="541" spans="1:35">
      <c r="A541" s="113"/>
      <c r="B541" s="113"/>
      <c r="C541" s="70"/>
      <c r="D541" s="71"/>
      <c r="E541" s="71"/>
      <c r="F541" s="64"/>
      <c r="G541" s="64"/>
      <c r="H541" s="64"/>
      <c r="I541" s="64"/>
      <c r="J541" s="64"/>
      <c r="K541" s="64"/>
      <c r="L541" s="64"/>
      <c r="M541" s="64"/>
      <c r="N541" s="64"/>
      <c r="O541" s="73"/>
      <c r="P541" s="64"/>
      <c r="Q541" s="64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F541" s="39"/>
      <c r="AG541" s="39"/>
      <c r="AH541" s="39"/>
      <c r="AI541" s="39"/>
    </row>
    <row r="542" spans="1:35">
      <c r="A542" s="113"/>
      <c r="B542" s="113"/>
      <c r="C542" s="70"/>
      <c r="D542" s="71"/>
      <c r="E542" s="71"/>
      <c r="F542" s="64"/>
      <c r="G542" s="64"/>
      <c r="H542" s="64"/>
      <c r="I542" s="64"/>
      <c r="J542" s="64"/>
      <c r="K542" s="64"/>
      <c r="L542" s="64"/>
      <c r="M542" s="64"/>
      <c r="N542" s="64"/>
      <c r="O542" s="73"/>
      <c r="P542" s="64"/>
      <c r="Q542" s="64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F542" s="39"/>
      <c r="AG542" s="39"/>
      <c r="AH542" s="39"/>
      <c r="AI542" s="39"/>
    </row>
    <row r="543" spans="1:35">
      <c r="A543" s="113"/>
      <c r="B543" s="113"/>
      <c r="C543" s="70"/>
      <c r="D543" s="71"/>
      <c r="E543" s="71"/>
      <c r="F543" s="64"/>
      <c r="G543" s="64"/>
      <c r="H543" s="64"/>
      <c r="I543" s="64"/>
      <c r="J543" s="64"/>
      <c r="K543" s="64"/>
      <c r="L543" s="64"/>
      <c r="M543" s="64"/>
      <c r="N543" s="64"/>
      <c r="O543" s="73"/>
      <c r="P543" s="64"/>
      <c r="Q543" s="64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F543" s="39"/>
      <c r="AG543" s="39"/>
      <c r="AH543" s="39"/>
      <c r="AI543" s="39"/>
    </row>
    <row r="544" spans="1:35">
      <c r="A544" s="113"/>
      <c r="B544" s="113"/>
      <c r="C544" s="70"/>
      <c r="D544" s="71"/>
      <c r="E544" s="71"/>
      <c r="F544" s="64"/>
      <c r="G544" s="64"/>
      <c r="H544" s="64"/>
      <c r="I544" s="64"/>
      <c r="J544" s="64"/>
      <c r="K544" s="64"/>
      <c r="L544" s="64"/>
      <c r="M544" s="64"/>
      <c r="N544" s="64"/>
      <c r="O544" s="73"/>
      <c r="P544" s="64"/>
      <c r="Q544" s="64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F544" s="39"/>
      <c r="AG544" s="39"/>
      <c r="AH544" s="39"/>
      <c r="AI544" s="39"/>
    </row>
    <row r="545" spans="1:35">
      <c r="A545" s="113"/>
      <c r="B545" s="113"/>
      <c r="C545" s="70"/>
      <c r="D545" s="71"/>
      <c r="E545" s="71"/>
      <c r="F545" s="64"/>
      <c r="G545" s="64"/>
      <c r="H545" s="64"/>
      <c r="I545" s="64"/>
      <c r="J545" s="64"/>
      <c r="K545" s="64"/>
      <c r="L545" s="64"/>
      <c r="M545" s="64"/>
      <c r="N545" s="64"/>
      <c r="O545" s="73"/>
      <c r="P545" s="64"/>
      <c r="Q545" s="64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F545" s="39"/>
      <c r="AG545" s="39"/>
      <c r="AH545" s="39"/>
      <c r="AI545" s="39"/>
    </row>
    <row r="546" spans="1:35">
      <c r="A546" s="113"/>
      <c r="B546" s="113"/>
      <c r="C546" s="70"/>
      <c r="D546" s="71"/>
      <c r="E546" s="71"/>
      <c r="F546" s="64"/>
      <c r="G546" s="64"/>
      <c r="H546" s="64"/>
      <c r="I546" s="64"/>
      <c r="J546" s="64"/>
      <c r="K546" s="64"/>
      <c r="L546" s="64"/>
      <c r="M546" s="64"/>
      <c r="N546" s="64"/>
      <c r="O546" s="73"/>
      <c r="P546" s="64"/>
      <c r="Q546" s="64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F546" s="39"/>
      <c r="AG546" s="39"/>
      <c r="AH546" s="39"/>
      <c r="AI546" s="39"/>
    </row>
    <row r="547" spans="1:35">
      <c r="A547" s="113"/>
      <c r="B547" s="113"/>
      <c r="C547" s="70"/>
      <c r="D547" s="71"/>
      <c r="E547" s="71"/>
      <c r="F547" s="64"/>
      <c r="G547" s="64"/>
      <c r="H547" s="64"/>
      <c r="I547" s="64"/>
      <c r="J547" s="64"/>
      <c r="K547" s="64"/>
      <c r="L547" s="64"/>
      <c r="M547" s="64"/>
      <c r="N547" s="64"/>
      <c r="O547" s="73"/>
      <c r="P547" s="64"/>
      <c r="Q547" s="64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F547" s="39"/>
      <c r="AG547" s="39"/>
      <c r="AH547" s="39"/>
      <c r="AI547" s="39"/>
    </row>
    <row r="548" spans="1:35">
      <c r="A548" s="113"/>
      <c r="B548" s="113"/>
      <c r="C548" s="70"/>
      <c r="D548" s="71"/>
      <c r="E548" s="71"/>
      <c r="F548" s="64"/>
      <c r="G548" s="64"/>
      <c r="H548" s="64"/>
      <c r="I548" s="64"/>
      <c r="J548" s="64"/>
      <c r="K548" s="64"/>
      <c r="L548" s="64"/>
      <c r="M548" s="64"/>
      <c r="N548" s="64"/>
      <c r="O548" s="73"/>
      <c r="P548" s="64"/>
      <c r="Q548" s="64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F548" s="39"/>
      <c r="AG548" s="39"/>
      <c r="AH548" s="39"/>
      <c r="AI548" s="39"/>
    </row>
    <row r="549" spans="1:35">
      <c r="A549" s="113"/>
      <c r="B549" s="113"/>
      <c r="C549" s="70"/>
      <c r="D549" s="71"/>
      <c r="E549" s="71"/>
      <c r="F549" s="64"/>
      <c r="G549" s="64"/>
      <c r="H549" s="64"/>
      <c r="I549" s="64"/>
      <c r="J549" s="64"/>
      <c r="K549" s="64"/>
      <c r="L549" s="64"/>
      <c r="M549" s="64"/>
      <c r="N549" s="64"/>
      <c r="O549" s="73"/>
      <c r="P549" s="64"/>
      <c r="Q549" s="64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F549" s="39"/>
      <c r="AG549" s="39"/>
      <c r="AH549" s="39"/>
      <c r="AI549" s="39"/>
    </row>
    <row r="550" spans="1:35">
      <c r="A550" s="113"/>
      <c r="B550" s="113"/>
      <c r="C550" s="70"/>
      <c r="D550" s="71"/>
      <c r="E550" s="71"/>
      <c r="F550" s="64"/>
      <c r="G550" s="64"/>
      <c r="H550" s="64"/>
      <c r="I550" s="64"/>
      <c r="J550" s="64"/>
      <c r="K550" s="64"/>
      <c r="L550" s="64"/>
      <c r="M550" s="64"/>
      <c r="N550" s="64"/>
      <c r="O550" s="73"/>
      <c r="P550" s="64"/>
      <c r="Q550" s="64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F550" s="39"/>
      <c r="AG550" s="39"/>
      <c r="AH550" s="39"/>
      <c r="AI550" s="39"/>
    </row>
    <row r="551" spans="1:35">
      <c r="A551" s="113"/>
      <c r="B551" s="113"/>
      <c r="C551" s="70"/>
      <c r="D551" s="71"/>
      <c r="E551" s="71"/>
      <c r="F551" s="64"/>
      <c r="G551" s="64"/>
      <c r="H551" s="64"/>
      <c r="I551" s="64"/>
      <c r="J551" s="64"/>
      <c r="K551" s="64"/>
      <c r="L551" s="64"/>
      <c r="M551" s="64"/>
      <c r="N551" s="64"/>
      <c r="O551" s="73"/>
      <c r="P551" s="64"/>
      <c r="Q551" s="64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F551" s="39"/>
      <c r="AG551" s="39"/>
      <c r="AH551" s="39"/>
      <c r="AI551" s="39"/>
    </row>
    <row r="552" spans="1:35">
      <c r="A552" s="113"/>
      <c r="B552" s="113"/>
      <c r="C552" s="70"/>
      <c r="D552" s="71"/>
      <c r="E552" s="71"/>
      <c r="F552" s="64"/>
      <c r="G552" s="64"/>
      <c r="H552" s="64"/>
      <c r="I552" s="64"/>
      <c r="J552" s="64"/>
      <c r="K552" s="64"/>
      <c r="L552" s="64"/>
      <c r="M552" s="64"/>
      <c r="N552" s="64"/>
      <c r="O552" s="73"/>
      <c r="P552" s="64"/>
      <c r="Q552" s="64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F552" s="39"/>
      <c r="AG552" s="39"/>
      <c r="AH552" s="39"/>
      <c r="AI552" s="39"/>
    </row>
    <row r="553" spans="1:35">
      <c r="A553" s="113"/>
      <c r="B553" s="113"/>
      <c r="C553" s="70"/>
      <c r="D553" s="71"/>
      <c r="E553" s="71"/>
      <c r="F553" s="64"/>
      <c r="G553" s="64"/>
      <c r="H553" s="64"/>
      <c r="I553" s="64"/>
      <c r="J553" s="64"/>
      <c r="K553" s="64"/>
      <c r="L553" s="64"/>
      <c r="M553" s="64"/>
      <c r="N553" s="64"/>
      <c r="O553" s="73"/>
      <c r="P553" s="64"/>
      <c r="Q553" s="64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F553" s="39"/>
      <c r="AG553" s="39"/>
      <c r="AH553" s="39"/>
      <c r="AI553" s="39"/>
    </row>
    <row r="554" spans="1:35">
      <c r="A554" s="113"/>
      <c r="B554" s="113"/>
      <c r="C554" s="70"/>
      <c r="D554" s="71"/>
      <c r="E554" s="71"/>
      <c r="F554" s="64"/>
      <c r="G554" s="64"/>
      <c r="H554" s="64"/>
      <c r="I554" s="64"/>
      <c r="J554" s="64"/>
      <c r="K554" s="64"/>
      <c r="L554" s="64"/>
      <c r="M554" s="64"/>
      <c r="N554" s="64"/>
      <c r="O554" s="73"/>
      <c r="P554" s="64"/>
      <c r="Q554" s="64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F554" s="39"/>
      <c r="AG554" s="39"/>
      <c r="AH554" s="39"/>
      <c r="AI554" s="39"/>
    </row>
    <row r="555" spans="1:35">
      <c r="A555" s="113"/>
      <c r="B555" s="113"/>
      <c r="C555" s="70"/>
      <c r="D555" s="71"/>
      <c r="E555" s="71"/>
      <c r="F555" s="64"/>
      <c r="G555" s="64"/>
      <c r="H555" s="64"/>
      <c r="I555" s="64"/>
      <c r="J555" s="64"/>
      <c r="K555" s="64"/>
      <c r="L555" s="64"/>
      <c r="M555" s="64"/>
      <c r="N555" s="64"/>
      <c r="O555" s="73"/>
      <c r="P555" s="64"/>
      <c r="Q555" s="64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F555" s="39"/>
      <c r="AG555" s="39"/>
      <c r="AH555" s="39"/>
      <c r="AI555" s="39"/>
    </row>
    <row r="556" spans="1:35">
      <c r="A556" s="113"/>
      <c r="B556" s="113"/>
      <c r="C556" s="70"/>
      <c r="D556" s="71"/>
      <c r="E556" s="71"/>
      <c r="F556" s="64"/>
      <c r="G556" s="64"/>
      <c r="H556" s="64"/>
      <c r="I556" s="64"/>
      <c r="J556" s="64"/>
      <c r="K556" s="64"/>
      <c r="L556" s="64"/>
      <c r="M556" s="64"/>
      <c r="N556" s="64"/>
      <c r="O556" s="73"/>
      <c r="P556" s="64"/>
      <c r="Q556" s="64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F556" s="39"/>
      <c r="AG556" s="39"/>
      <c r="AH556" s="39"/>
      <c r="AI556" s="39"/>
    </row>
    <row r="557" spans="1:35">
      <c r="A557" s="113"/>
      <c r="B557" s="113"/>
      <c r="C557" s="70"/>
      <c r="D557" s="71"/>
      <c r="E557" s="71"/>
      <c r="F557" s="64"/>
      <c r="G557" s="64"/>
      <c r="H557" s="64"/>
      <c r="I557" s="64"/>
      <c r="J557" s="64"/>
      <c r="K557" s="64"/>
      <c r="L557" s="64"/>
      <c r="M557" s="64"/>
      <c r="N557" s="64"/>
      <c r="O557" s="73"/>
      <c r="P557" s="64"/>
      <c r="Q557" s="64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F557" s="39"/>
      <c r="AG557" s="39"/>
      <c r="AH557" s="39"/>
      <c r="AI557" s="39"/>
    </row>
    <row r="558" spans="1:35">
      <c r="A558" s="113"/>
      <c r="B558" s="113"/>
      <c r="C558" s="70"/>
      <c r="D558" s="71"/>
      <c r="E558" s="71"/>
      <c r="F558" s="64"/>
      <c r="G558" s="64"/>
      <c r="H558" s="64"/>
      <c r="I558" s="64"/>
      <c r="J558" s="64"/>
      <c r="K558" s="64"/>
      <c r="L558" s="64"/>
      <c r="M558" s="64"/>
      <c r="N558" s="64"/>
      <c r="O558" s="73"/>
      <c r="P558" s="64"/>
      <c r="Q558" s="64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F558" s="39"/>
      <c r="AG558" s="39"/>
      <c r="AH558" s="39"/>
      <c r="AI558" s="39"/>
    </row>
    <row r="559" spans="1:35">
      <c r="A559" s="113"/>
      <c r="B559" s="113"/>
      <c r="C559" s="70"/>
      <c r="D559" s="71"/>
      <c r="E559" s="71"/>
      <c r="F559" s="64"/>
      <c r="G559" s="64"/>
      <c r="H559" s="64"/>
      <c r="I559" s="64"/>
      <c r="J559" s="64"/>
      <c r="K559" s="64"/>
      <c r="L559" s="64"/>
      <c r="M559" s="64"/>
      <c r="N559" s="64"/>
      <c r="O559" s="73"/>
      <c r="P559" s="64"/>
      <c r="Q559" s="64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F559" s="39"/>
      <c r="AG559" s="39"/>
      <c r="AH559" s="39"/>
      <c r="AI559" s="39"/>
    </row>
    <row r="560" spans="1:35">
      <c r="A560" s="113"/>
      <c r="B560" s="113"/>
      <c r="C560" s="70"/>
      <c r="D560" s="71"/>
      <c r="E560" s="71"/>
      <c r="F560" s="64"/>
      <c r="G560" s="64"/>
      <c r="H560" s="64"/>
      <c r="I560" s="64"/>
      <c r="J560" s="64"/>
      <c r="K560" s="64"/>
      <c r="L560" s="64"/>
      <c r="M560" s="64"/>
      <c r="N560" s="64"/>
      <c r="O560" s="73"/>
      <c r="P560" s="64"/>
      <c r="Q560" s="64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F560" s="39"/>
      <c r="AG560" s="39"/>
      <c r="AH560" s="39"/>
      <c r="AI560" s="39"/>
    </row>
    <row r="561" spans="1:35">
      <c r="A561" s="113"/>
      <c r="B561" s="113"/>
      <c r="C561" s="70"/>
      <c r="D561" s="71"/>
      <c r="E561" s="71"/>
      <c r="F561" s="64"/>
      <c r="G561" s="64"/>
      <c r="H561" s="64"/>
      <c r="I561" s="64"/>
      <c r="J561" s="64"/>
      <c r="K561" s="64"/>
      <c r="L561" s="64"/>
      <c r="M561" s="64"/>
      <c r="N561" s="64"/>
      <c r="O561" s="73"/>
      <c r="P561" s="64"/>
      <c r="Q561" s="64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F561" s="39"/>
      <c r="AG561" s="39"/>
      <c r="AH561" s="39"/>
      <c r="AI561" s="39"/>
    </row>
    <row r="562" spans="1:35">
      <c r="A562" s="113"/>
      <c r="B562" s="113"/>
      <c r="C562" s="70"/>
      <c r="D562" s="71"/>
      <c r="E562" s="71"/>
      <c r="F562" s="64"/>
      <c r="G562" s="64"/>
      <c r="H562" s="64"/>
      <c r="I562" s="64"/>
      <c r="J562" s="64"/>
      <c r="K562" s="64"/>
      <c r="L562" s="64"/>
      <c r="M562" s="64"/>
      <c r="N562" s="64"/>
      <c r="O562" s="73"/>
      <c r="P562" s="64"/>
      <c r="Q562" s="64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F562" s="39"/>
      <c r="AG562" s="39"/>
      <c r="AH562" s="39"/>
      <c r="AI562" s="39"/>
    </row>
    <row r="563" spans="1:35">
      <c r="A563" s="113"/>
      <c r="B563" s="113"/>
      <c r="C563" s="70"/>
      <c r="D563" s="71"/>
      <c r="E563" s="71"/>
      <c r="F563" s="64"/>
      <c r="G563" s="64"/>
      <c r="H563" s="64"/>
      <c r="I563" s="64"/>
      <c r="J563" s="64"/>
      <c r="K563" s="64"/>
      <c r="L563" s="64"/>
      <c r="M563" s="64"/>
      <c r="N563" s="64"/>
      <c r="O563" s="73"/>
      <c r="P563" s="64"/>
      <c r="Q563" s="64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F563" s="39"/>
      <c r="AG563" s="39"/>
      <c r="AH563" s="39"/>
      <c r="AI563" s="39"/>
    </row>
    <row r="564" spans="1:35">
      <c r="A564" s="113"/>
      <c r="B564" s="113"/>
      <c r="C564" s="70"/>
      <c r="D564" s="71"/>
      <c r="E564" s="71"/>
      <c r="F564" s="64"/>
      <c r="G564" s="64"/>
      <c r="H564" s="64"/>
      <c r="I564" s="64"/>
      <c r="J564" s="64"/>
      <c r="K564" s="64"/>
      <c r="L564" s="64"/>
      <c r="M564" s="64"/>
      <c r="N564" s="64"/>
      <c r="O564" s="73"/>
      <c r="P564" s="64"/>
      <c r="Q564" s="64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F564" s="39"/>
      <c r="AG564" s="39"/>
      <c r="AH564" s="39"/>
      <c r="AI564" s="39"/>
    </row>
    <row r="565" spans="1:35">
      <c r="A565" s="113"/>
      <c r="B565" s="113"/>
      <c r="C565" s="70"/>
      <c r="D565" s="71"/>
      <c r="E565" s="71"/>
      <c r="F565" s="64"/>
      <c r="G565" s="64"/>
      <c r="H565" s="64"/>
      <c r="I565" s="64"/>
      <c r="J565" s="64"/>
      <c r="K565" s="64"/>
      <c r="L565" s="64"/>
      <c r="M565" s="64"/>
      <c r="N565" s="64"/>
      <c r="O565" s="73"/>
      <c r="P565" s="64"/>
      <c r="Q565" s="64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F565" s="39"/>
      <c r="AG565" s="39"/>
      <c r="AH565" s="39"/>
      <c r="AI565" s="39"/>
    </row>
    <row r="566" spans="1:35">
      <c r="A566" s="113"/>
      <c r="B566" s="113"/>
      <c r="C566" s="70"/>
      <c r="D566" s="71"/>
      <c r="E566" s="71"/>
      <c r="F566" s="64"/>
      <c r="G566" s="64"/>
      <c r="H566" s="64"/>
      <c r="I566" s="64"/>
      <c r="J566" s="64"/>
      <c r="K566" s="64"/>
      <c r="L566" s="64"/>
      <c r="M566" s="64"/>
      <c r="N566" s="64"/>
      <c r="O566" s="73"/>
      <c r="P566" s="64"/>
      <c r="Q566" s="64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F566" s="39"/>
      <c r="AG566" s="39"/>
      <c r="AH566" s="39"/>
      <c r="AI566" s="39"/>
    </row>
    <row r="567" spans="1:35">
      <c r="A567" s="113"/>
      <c r="B567" s="113"/>
      <c r="C567" s="70"/>
      <c r="D567" s="71"/>
      <c r="E567" s="71"/>
      <c r="F567" s="64"/>
      <c r="G567" s="64"/>
      <c r="H567" s="64"/>
      <c r="I567" s="64"/>
      <c r="J567" s="64"/>
      <c r="K567" s="64"/>
      <c r="L567" s="64"/>
      <c r="M567" s="64"/>
      <c r="N567" s="64"/>
      <c r="O567" s="73"/>
      <c r="P567" s="64"/>
      <c r="Q567" s="64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F567" s="39"/>
      <c r="AG567" s="39"/>
      <c r="AH567" s="39"/>
      <c r="AI567" s="39"/>
    </row>
    <row r="568" spans="1:35">
      <c r="A568" s="113"/>
      <c r="B568" s="113"/>
      <c r="C568" s="70"/>
      <c r="D568" s="71"/>
      <c r="E568" s="71"/>
      <c r="F568" s="64"/>
      <c r="G568" s="64"/>
      <c r="H568" s="64"/>
      <c r="I568" s="64"/>
      <c r="J568" s="64"/>
      <c r="K568" s="64"/>
      <c r="L568" s="64"/>
      <c r="M568" s="64"/>
      <c r="N568" s="64"/>
      <c r="O568" s="73"/>
      <c r="P568" s="64"/>
      <c r="Q568" s="64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F568" s="39"/>
      <c r="AG568" s="39"/>
      <c r="AH568" s="39"/>
      <c r="AI568" s="39"/>
    </row>
    <row r="569" spans="1:35">
      <c r="A569" s="113"/>
      <c r="B569" s="113"/>
      <c r="C569" s="70"/>
      <c r="D569" s="71"/>
      <c r="E569" s="71"/>
      <c r="F569" s="64"/>
      <c r="G569" s="64"/>
      <c r="H569" s="64"/>
      <c r="I569" s="64"/>
      <c r="J569" s="64"/>
      <c r="K569" s="64"/>
      <c r="L569" s="64"/>
      <c r="M569" s="64"/>
      <c r="N569" s="64"/>
      <c r="O569" s="73"/>
      <c r="P569" s="64"/>
      <c r="Q569" s="64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F569" s="39"/>
      <c r="AG569" s="39"/>
      <c r="AH569" s="39"/>
      <c r="AI569" s="39"/>
    </row>
    <row r="570" spans="1:35">
      <c r="A570" s="113"/>
      <c r="B570" s="113"/>
      <c r="C570" s="70"/>
      <c r="D570" s="71"/>
      <c r="E570" s="71"/>
      <c r="F570" s="64"/>
      <c r="G570" s="64"/>
      <c r="H570" s="64"/>
      <c r="I570" s="64"/>
      <c r="J570" s="64"/>
      <c r="K570" s="64"/>
      <c r="L570" s="64"/>
      <c r="M570" s="64"/>
      <c r="N570" s="64"/>
      <c r="O570" s="73"/>
      <c r="P570" s="64"/>
      <c r="Q570" s="64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F570" s="39"/>
      <c r="AG570" s="39"/>
      <c r="AH570" s="39"/>
      <c r="AI570" s="39"/>
    </row>
    <row r="571" spans="1:35">
      <c r="A571" s="113"/>
      <c r="B571" s="113"/>
      <c r="C571" s="70"/>
      <c r="D571" s="71"/>
      <c r="E571" s="71"/>
      <c r="F571" s="64"/>
      <c r="G571" s="64"/>
      <c r="H571" s="64"/>
      <c r="I571" s="64"/>
      <c r="J571" s="64"/>
      <c r="K571" s="64"/>
      <c r="L571" s="64"/>
      <c r="M571" s="64"/>
      <c r="N571" s="64"/>
      <c r="O571" s="73"/>
      <c r="P571" s="64"/>
      <c r="Q571" s="64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F571" s="39"/>
      <c r="AG571" s="39"/>
      <c r="AH571" s="39"/>
      <c r="AI571" s="39"/>
    </row>
    <row r="572" spans="1:35">
      <c r="A572" s="113"/>
      <c r="B572" s="113"/>
      <c r="C572" s="70"/>
      <c r="D572" s="71"/>
      <c r="E572" s="71"/>
      <c r="F572" s="64"/>
      <c r="G572" s="64"/>
      <c r="H572" s="64"/>
      <c r="I572" s="64"/>
      <c r="J572" s="64"/>
      <c r="K572" s="64"/>
      <c r="L572" s="64"/>
      <c r="M572" s="64"/>
      <c r="N572" s="64"/>
      <c r="O572" s="73"/>
      <c r="P572" s="64"/>
      <c r="Q572" s="64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F572" s="39"/>
      <c r="AG572" s="39"/>
      <c r="AH572" s="39"/>
      <c r="AI572" s="39"/>
    </row>
    <row r="573" spans="1:35">
      <c r="A573" s="113"/>
      <c r="B573" s="113"/>
      <c r="C573" s="70"/>
      <c r="D573" s="71"/>
      <c r="E573" s="71"/>
      <c r="F573" s="64"/>
      <c r="G573" s="64"/>
      <c r="H573" s="64"/>
      <c r="I573" s="64"/>
      <c r="J573" s="64"/>
      <c r="K573" s="64"/>
      <c r="L573" s="64"/>
      <c r="M573" s="64"/>
      <c r="N573" s="64"/>
      <c r="O573" s="73"/>
      <c r="P573" s="64"/>
      <c r="Q573" s="64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F573" s="39"/>
      <c r="AG573" s="39"/>
      <c r="AH573" s="39"/>
      <c r="AI573" s="39"/>
    </row>
    <row r="574" spans="1:35">
      <c r="A574" s="113"/>
      <c r="B574" s="113"/>
      <c r="C574" s="70"/>
      <c r="D574" s="71"/>
      <c r="E574" s="71"/>
      <c r="F574" s="64"/>
      <c r="G574" s="64"/>
      <c r="H574" s="64"/>
      <c r="I574" s="64"/>
      <c r="J574" s="64"/>
      <c r="K574" s="64"/>
      <c r="L574" s="64"/>
      <c r="M574" s="64"/>
      <c r="N574" s="64"/>
      <c r="O574" s="73"/>
      <c r="P574" s="64"/>
      <c r="Q574" s="64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F574" s="39"/>
      <c r="AG574" s="39"/>
      <c r="AH574" s="39"/>
      <c r="AI574" s="39"/>
    </row>
    <row r="575" spans="1:35">
      <c r="A575" s="113"/>
      <c r="B575" s="113"/>
      <c r="C575" s="70"/>
      <c r="D575" s="71"/>
      <c r="E575" s="71"/>
      <c r="F575" s="64"/>
      <c r="G575" s="64"/>
      <c r="H575" s="64"/>
      <c r="I575" s="64"/>
      <c r="J575" s="64"/>
      <c r="K575" s="64"/>
      <c r="L575" s="64"/>
      <c r="M575" s="64"/>
      <c r="N575" s="64"/>
      <c r="O575" s="73"/>
      <c r="P575" s="64"/>
      <c r="Q575" s="64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F575" s="39"/>
      <c r="AG575" s="39"/>
      <c r="AH575" s="39"/>
      <c r="AI575" s="39"/>
    </row>
    <row r="576" spans="1:35">
      <c r="A576" s="113"/>
      <c r="B576" s="113"/>
      <c r="C576" s="70"/>
      <c r="D576" s="71"/>
      <c r="E576" s="71"/>
      <c r="F576" s="64"/>
      <c r="G576" s="64"/>
      <c r="H576" s="64"/>
      <c r="I576" s="64"/>
      <c r="J576" s="64"/>
      <c r="K576" s="64"/>
      <c r="L576" s="64"/>
      <c r="M576" s="64"/>
      <c r="N576" s="64"/>
      <c r="O576" s="73"/>
      <c r="P576" s="64"/>
      <c r="Q576" s="64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F576" s="39"/>
      <c r="AG576" s="39"/>
      <c r="AH576" s="39"/>
      <c r="AI576" s="39"/>
    </row>
    <row r="577" spans="1:35">
      <c r="A577" s="113"/>
      <c r="B577" s="113"/>
      <c r="C577" s="70"/>
      <c r="D577" s="71"/>
      <c r="E577" s="71"/>
      <c r="F577" s="64"/>
      <c r="G577" s="64"/>
      <c r="H577" s="64"/>
      <c r="I577" s="64"/>
      <c r="J577" s="64"/>
      <c r="K577" s="64"/>
      <c r="L577" s="64"/>
      <c r="M577" s="64"/>
      <c r="N577" s="64"/>
      <c r="O577" s="73"/>
      <c r="P577" s="64"/>
      <c r="Q577" s="64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F577" s="39"/>
      <c r="AG577" s="39"/>
      <c r="AH577" s="39"/>
      <c r="AI577" s="39"/>
    </row>
    <row r="578" spans="1:35">
      <c r="A578" s="113"/>
      <c r="B578" s="113"/>
      <c r="C578" s="70"/>
      <c r="D578" s="71"/>
      <c r="E578" s="71"/>
      <c r="F578" s="64"/>
      <c r="G578" s="64"/>
      <c r="H578" s="64"/>
      <c r="I578" s="64"/>
      <c r="J578" s="64"/>
      <c r="K578" s="64"/>
      <c r="L578" s="64"/>
      <c r="M578" s="64"/>
      <c r="N578" s="64"/>
      <c r="O578" s="73"/>
      <c r="P578" s="64"/>
      <c r="Q578" s="64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F578" s="39"/>
      <c r="AG578" s="39"/>
      <c r="AH578" s="39"/>
      <c r="AI578" s="39"/>
    </row>
    <row r="579" spans="1:35">
      <c r="A579" s="113"/>
      <c r="B579" s="113"/>
      <c r="C579" s="70"/>
      <c r="D579" s="71"/>
      <c r="E579" s="71"/>
      <c r="F579" s="64"/>
      <c r="G579" s="64"/>
      <c r="H579" s="64"/>
      <c r="I579" s="64"/>
      <c r="J579" s="64"/>
      <c r="K579" s="64"/>
      <c r="L579" s="64"/>
      <c r="M579" s="64"/>
      <c r="N579" s="64"/>
      <c r="O579" s="73"/>
      <c r="P579" s="64"/>
      <c r="Q579" s="64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F579" s="39"/>
      <c r="AG579" s="39"/>
      <c r="AH579" s="39"/>
      <c r="AI579" s="39"/>
    </row>
    <row r="580" spans="1:35">
      <c r="A580" s="113"/>
      <c r="B580" s="113"/>
      <c r="C580" s="70"/>
      <c r="D580" s="71"/>
      <c r="E580" s="71"/>
      <c r="F580" s="64"/>
      <c r="G580" s="64"/>
      <c r="H580" s="64"/>
      <c r="I580" s="64"/>
      <c r="J580" s="64"/>
      <c r="K580" s="64"/>
      <c r="L580" s="64"/>
      <c r="M580" s="64"/>
      <c r="N580" s="64"/>
      <c r="O580" s="73"/>
      <c r="P580" s="64"/>
      <c r="Q580" s="64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F580" s="39"/>
      <c r="AG580" s="39"/>
      <c r="AH580" s="39"/>
      <c r="AI580" s="39"/>
    </row>
    <row r="581" spans="1:35">
      <c r="A581" s="113"/>
      <c r="B581" s="113"/>
      <c r="C581" s="70"/>
      <c r="D581" s="71"/>
      <c r="E581" s="71"/>
      <c r="F581" s="64"/>
      <c r="G581" s="64"/>
      <c r="H581" s="64"/>
      <c r="I581" s="64"/>
      <c r="J581" s="64"/>
      <c r="K581" s="64"/>
      <c r="L581" s="64"/>
      <c r="M581" s="64"/>
      <c r="N581" s="64"/>
      <c r="O581" s="73"/>
      <c r="P581" s="64"/>
      <c r="Q581" s="64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F581" s="39"/>
      <c r="AG581" s="39"/>
      <c r="AH581" s="39"/>
      <c r="AI581" s="39"/>
    </row>
    <row r="582" spans="1:35">
      <c r="A582" s="113"/>
      <c r="B582" s="113"/>
      <c r="C582" s="70"/>
      <c r="D582" s="71"/>
      <c r="E582" s="71"/>
      <c r="F582" s="64"/>
      <c r="G582" s="64"/>
      <c r="H582" s="64"/>
      <c r="I582" s="64"/>
      <c r="J582" s="64"/>
      <c r="K582" s="64"/>
      <c r="L582" s="64"/>
      <c r="M582" s="64"/>
      <c r="N582" s="64"/>
      <c r="O582" s="73"/>
      <c r="P582" s="64"/>
      <c r="Q582" s="64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F582" s="39"/>
      <c r="AG582" s="39"/>
      <c r="AH582" s="39"/>
      <c r="AI582" s="39"/>
    </row>
    <row r="583" spans="1:35">
      <c r="A583" s="113"/>
      <c r="B583" s="113"/>
      <c r="C583" s="70"/>
      <c r="D583" s="71"/>
      <c r="E583" s="71"/>
      <c r="F583" s="64"/>
      <c r="G583" s="64"/>
      <c r="H583" s="64"/>
      <c r="I583" s="64"/>
      <c r="J583" s="64"/>
      <c r="K583" s="64"/>
      <c r="L583" s="64"/>
      <c r="M583" s="64"/>
      <c r="N583" s="64"/>
      <c r="O583" s="73"/>
      <c r="P583" s="64"/>
      <c r="Q583" s="64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F583" s="39"/>
      <c r="AG583" s="39"/>
      <c r="AH583" s="39"/>
      <c r="AI583" s="39"/>
    </row>
    <row r="584" spans="1:35">
      <c r="A584" s="113"/>
      <c r="B584" s="113"/>
      <c r="C584" s="70"/>
      <c r="D584" s="71"/>
      <c r="E584" s="71"/>
      <c r="F584" s="64"/>
      <c r="G584" s="64"/>
      <c r="H584" s="64"/>
      <c r="I584" s="64"/>
      <c r="J584" s="64"/>
      <c r="K584" s="64"/>
      <c r="L584" s="64"/>
      <c r="M584" s="64"/>
      <c r="N584" s="64"/>
      <c r="O584" s="73"/>
      <c r="P584" s="64"/>
      <c r="Q584" s="64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F584" s="39"/>
      <c r="AG584" s="39"/>
      <c r="AH584" s="39"/>
      <c r="AI584" s="39"/>
    </row>
    <row r="585" spans="1:35">
      <c r="A585" s="113"/>
      <c r="B585" s="113"/>
      <c r="C585" s="70"/>
      <c r="D585" s="71"/>
      <c r="E585" s="71"/>
      <c r="F585" s="64"/>
      <c r="G585" s="64"/>
      <c r="H585" s="64"/>
      <c r="I585" s="64"/>
      <c r="J585" s="64"/>
      <c r="K585" s="64"/>
      <c r="L585" s="64"/>
      <c r="M585" s="64"/>
      <c r="N585" s="64"/>
      <c r="O585" s="73"/>
      <c r="P585" s="64"/>
      <c r="Q585" s="64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F585" s="39"/>
      <c r="AG585" s="39"/>
      <c r="AH585" s="39"/>
      <c r="AI585" s="39"/>
    </row>
    <row r="586" spans="1:35">
      <c r="A586" s="113"/>
      <c r="B586" s="113"/>
      <c r="C586" s="70"/>
      <c r="D586" s="71"/>
      <c r="E586" s="71"/>
      <c r="F586" s="64"/>
      <c r="G586" s="64"/>
      <c r="H586" s="64"/>
      <c r="I586" s="64"/>
      <c r="J586" s="64"/>
      <c r="K586" s="64"/>
      <c r="L586" s="64"/>
      <c r="M586" s="64"/>
      <c r="N586" s="64"/>
      <c r="O586" s="73"/>
      <c r="P586" s="64"/>
      <c r="Q586" s="64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F586" s="39"/>
      <c r="AG586" s="39"/>
      <c r="AH586" s="39"/>
      <c r="AI586" s="39"/>
    </row>
    <row r="587" spans="1:35">
      <c r="A587" s="113"/>
      <c r="B587" s="113"/>
      <c r="C587" s="70"/>
      <c r="D587" s="71"/>
      <c r="E587" s="71"/>
      <c r="F587" s="64"/>
      <c r="G587" s="64"/>
      <c r="H587" s="64"/>
      <c r="I587" s="64"/>
      <c r="J587" s="64"/>
      <c r="K587" s="64"/>
      <c r="L587" s="64"/>
      <c r="M587" s="64"/>
      <c r="N587" s="64"/>
      <c r="O587" s="73"/>
      <c r="P587" s="64"/>
      <c r="Q587" s="64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F587" s="39"/>
      <c r="AG587" s="39"/>
      <c r="AH587" s="39"/>
      <c r="AI587" s="39"/>
    </row>
    <row r="588" spans="1:35">
      <c r="A588" s="113"/>
      <c r="B588" s="113"/>
      <c r="C588" s="70"/>
      <c r="D588" s="71"/>
      <c r="E588" s="71"/>
      <c r="F588" s="64"/>
      <c r="G588" s="64"/>
      <c r="H588" s="64"/>
      <c r="I588" s="64"/>
      <c r="J588" s="64"/>
      <c r="K588" s="64"/>
      <c r="L588" s="64"/>
      <c r="M588" s="64"/>
      <c r="N588" s="64"/>
      <c r="O588" s="73"/>
      <c r="P588" s="64"/>
      <c r="Q588" s="64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F588" s="39"/>
      <c r="AG588" s="39"/>
      <c r="AH588" s="39"/>
      <c r="AI588" s="39"/>
    </row>
    <row r="589" spans="1:35">
      <c r="A589" s="113"/>
      <c r="B589" s="113"/>
      <c r="C589" s="70"/>
      <c r="D589" s="71"/>
      <c r="E589" s="71"/>
      <c r="F589" s="64"/>
      <c r="G589" s="64"/>
      <c r="H589" s="64"/>
      <c r="I589" s="64"/>
      <c r="J589" s="64"/>
      <c r="K589" s="64"/>
      <c r="L589" s="64"/>
      <c r="M589" s="64"/>
      <c r="N589" s="64"/>
      <c r="O589" s="73"/>
      <c r="P589" s="64"/>
      <c r="Q589" s="64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F589" s="39"/>
      <c r="AG589" s="39"/>
      <c r="AH589" s="39"/>
      <c r="AI589" s="39"/>
    </row>
    <row r="590" spans="1:35">
      <c r="A590" s="113"/>
      <c r="B590" s="113"/>
      <c r="C590" s="70"/>
      <c r="D590" s="71"/>
      <c r="E590" s="71"/>
      <c r="F590" s="64"/>
      <c r="G590" s="64"/>
      <c r="H590" s="64"/>
      <c r="I590" s="64"/>
      <c r="J590" s="64"/>
      <c r="K590" s="64"/>
      <c r="L590" s="64"/>
      <c r="M590" s="64"/>
      <c r="N590" s="64"/>
      <c r="O590" s="73"/>
      <c r="P590" s="64"/>
      <c r="Q590" s="64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F590" s="39"/>
      <c r="AG590" s="39"/>
      <c r="AH590" s="39"/>
      <c r="AI590" s="39"/>
    </row>
    <row r="591" spans="1:35">
      <c r="A591" s="113"/>
      <c r="B591" s="113"/>
      <c r="C591" s="70"/>
      <c r="D591" s="71"/>
      <c r="E591" s="71"/>
      <c r="F591" s="64"/>
      <c r="G591" s="64"/>
      <c r="H591" s="64"/>
      <c r="I591" s="64"/>
      <c r="J591" s="64"/>
      <c r="K591" s="64"/>
      <c r="L591" s="64"/>
      <c r="M591" s="64"/>
      <c r="N591" s="64"/>
      <c r="O591" s="73"/>
      <c r="P591" s="64"/>
      <c r="Q591" s="64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F591" s="39"/>
      <c r="AG591" s="39"/>
      <c r="AH591" s="39"/>
      <c r="AI591" s="39"/>
    </row>
    <row r="592" spans="1:35">
      <c r="A592" s="113"/>
      <c r="B592" s="113"/>
      <c r="C592" s="70"/>
      <c r="D592" s="71"/>
      <c r="E592" s="71"/>
      <c r="F592" s="64"/>
      <c r="G592" s="64"/>
      <c r="H592" s="64"/>
      <c r="I592" s="64"/>
      <c r="J592" s="64"/>
      <c r="K592" s="64"/>
      <c r="L592" s="64"/>
      <c r="M592" s="64"/>
      <c r="N592" s="64"/>
      <c r="O592" s="73"/>
      <c r="P592" s="64"/>
      <c r="Q592" s="64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F592" s="39"/>
      <c r="AG592" s="39"/>
      <c r="AH592" s="39"/>
      <c r="AI592" s="39"/>
    </row>
    <row r="593" spans="1:35">
      <c r="A593" s="113"/>
      <c r="B593" s="113"/>
      <c r="C593" s="70"/>
      <c r="D593" s="71"/>
      <c r="E593" s="71"/>
      <c r="F593" s="64"/>
      <c r="G593" s="64"/>
      <c r="H593" s="64"/>
      <c r="I593" s="64"/>
      <c r="J593" s="64"/>
      <c r="K593" s="64"/>
      <c r="L593" s="64"/>
      <c r="M593" s="64"/>
      <c r="N593" s="64"/>
      <c r="O593" s="73"/>
      <c r="P593" s="64"/>
      <c r="Q593" s="64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F593" s="39"/>
      <c r="AG593" s="39"/>
      <c r="AH593" s="39"/>
      <c r="AI593" s="39"/>
    </row>
    <row r="594" spans="1:35">
      <c r="A594" s="113"/>
      <c r="B594" s="113"/>
      <c r="C594" s="70"/>
      <c r="D594" s="71"/>
      <c r="E594" s="71"/>
      <c r="F594" s="64"/>
      <c r="G594" s="64"/>
      <c r="H594" s="64"/>
      <c r="I594" s="64"/>
      <c r="J594" s="64"/>
      <c r="K594" s="64"/>
      <c r="L594" s="64"/>
      <c r="M594" s="64"/>
      <c r="N594" s="64"/>
      <c r="O594" s="73"/>
      <c r="P594" s="64"/>
      <c r="Q594" s="64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F594" s="39"/>
      <c r="AG594" s="39"/>
      <c r="AH594" s="39"/>
      <c r="AI594" s="39"/>
    </row>
    <row r="595" spans="1:35">
      <c r="A595" s="113"/>
      <c r="B595" s="113"/>
      <c r="C595" s="70"/>
      <c r="D595" s="71"/>
      <c r="E595" s="71"/>
      <c r="F595" s="64"/>
      <c r="G595" s="64"/>
      <c r="H595" s="64"/>
      <c r="I595" s="64"/>
      <c r="J595" s="64"/>
      <c r="K595" s="64"/>
      <c r="L595" s="64"/>
      <c r="M595" s="64"/>
      <c r="N595" s="64"/>
      <c r="O595" s="73"/>
      <c r="P595" s="64"/>
      <c r="Q595" s="64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F595" s="39"/>
      <c r="AG595" s="39"/>
      <c r="AH595" s="39"/>
      <c r="AI595" s="39"/>
    </row>
    <row r="596" spans="1:35">
      <c r="A596" s="113"/>
      <c r="B596" s="113"/>
      <c r="C596" s="70"/>
      <c r="D596" s="71"/>
      <c r="E596" s="71"/>
      <c r="F596" s="64"/>
      <c r="G596" s="64"/>
      <c r="H596" s="64"/>
      <c r="I596" s="64"/>
      <c r="J596" s="64"/>
      <c r="K596" s="64"/>
      <c r="L596" s="64"/>
      <c r="M596" s="64"/>
      <c r="N596" s="64"/>
      <c r="O596" s="73"/>
      <c r="P596" s="64"/>
      <c r="Q596" s="64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F596" s="39"/>
      <c r="AG596" s="39"/>
      <c r="AH596" s="39"/>
      <c r="AI596" s="39"/>
    </row>
    <row r="597" spans="1:35">
      <c r="A597" s="113"/>
      <c r="B597" s="113"/>
      <c r="C597" s="70"/>
      <c r="D597" s="71"/>
      <c r="E597" s="71"/>
      <c r="F597" s="64"/>
      <c r="G597" s="64"/>
      <c r="H597" s="64"/>
      <c r="I597" s="64"/>
      <c r="J597" s="64"/>
      <c r="K597" s="64"/>
      <c r="L597" s="64"/>
      <c r="M597" s="64"/>
      <c r="N597" s="64"/>
      <c r="O597" s="73"/>
      <c r="P597" s="64"/>
      <c r="Q597" s="64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F597" s="39"/>
      <c r="AG597" s="39"/>
      <c r="AH597" s="39"/>
      <c r="AI597" s="39"/>
    </row>
    <row r="598" spans="1:35">
      <c r="A598" s="113"/>
      <c r="B598" s="113"/>
      <c r="C598" s="70"/>
      <c r="D598" s="71"/>
      <c r="E598" s="71"/>
      <c r="F598" s="64"/>
      <c r="G598" s="64"/>
      <c r="H598" s="64"/>
      <c r="I598" s="64"/>
      <c r="J598" s="64"/>
      <c r="K598" s="64"/>
      <c r="L598" s="64"/>
      <c r="M598" s="64"/>
      <c r="N598" s="64"/>
      <c r="O598" s="73"/>
      <c r="P598" s="64"/>
      <c r="Q598" s="64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F598" s="39"/>
      <c r="AG598" s="39"/>
      <c r="AH598" s="39"/>
      <c r="AI598" s="39"/>
    </row>
    <row r="599" spans="1:35">
      <c r="A599" s="113"/>
      <c r="B599" s="113"/>
      <c r="C599" s="70"/>
      <c r="D599" s="71"/>
      <c r="E599" s="71"/>
      <c r="F599" s="64"/>
      <c r="G599" s="64"/>
      <c r="H599" s="64"/>
      <c r="I599" s="64"/>
      <c r="J599" s="64"/>
      <c r="K599" s="64"/>
      <c r="L599" s="64"/>
      <c r="M599" s="64"/>
      <c r="N599" s="64"/>
      <c r="O599" s="73"/>
      <c r="P599" s="64"/>
      <c r="Q599" s="64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F599" s="39"/>
      <c r="AG599" s="39"/>
      <c r="AH599" s="39"/>
      <c r="AI599" s="39"/>
    </row>
    <row r="600" spans="1:35">
      <c r="A600" s="113"/>
      <c r="B600" s="113"/>
      <c r="C600" s="70"/>
      <c r="D600" s="71"/>
      <c r="E600" s="71"/>
      <c r="F600" s="64"/>
      <c r="G600" s="64"/>
      <c r="H600" s="64"/>
      <c r="I600" s="64"/>
      <c r="J600" s="64"/>
      <c r="K600" s="64"/>
      <c r="L600" s="64"/>
      <c r="M600" s="64"/>
      <c r="N600" s="64"/>
      <c r="O600" s="73"/>
      <c r="P600" s="64"/>
      <c r="Q600" s="64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F600" s="39"/>
      <c r="AG600" s="39"/>
      <c r="AH600" s="39"/>
      <c r="AI600" s="39"/>
    </row>
    <row r="601" spans="1:35">
      <c r="A601" s="113"/>
      <c r="B601" s="113"/>
      <c r="C601" s="70"/>
      <c r="D601" s="71"/>
      <c r="E601" s="71"/>
      <c r="F601" s="64"/>
      <c r="G601" s="64"/>
      <c r="H601" s="64"/>
      <c r="I601" s="64"/>
      <c r="J601" s="64"/>
      <c r="K601" s="64"/>
      <c r="L601" s="64"/>
      <c r="M601" s="64"/>
      <c r="N601" s="64"/>
      <c r="O601" s="73"/>
      <c r="P601" s="64"/>
      <c r="Q601" s="64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F601" s="39"/>
      <c r="AG601" s="39"/>
      <c r="AH601" s="39"/>
      <c r="AI601" s="39"/>
    </row>
    <row r="602" spans="1:35">
      <c r="A602" s="113"/>
      <c r="B602" s="113"/>
      <c r="C602" s="70"/>
      <c r="D602" s="71"/>
      <c r="E602" s="71"/>
      <c r="F602" s="64"/>
      <c r="G602" s="64"/>
      <c r="H602" s="64"/>
      <c r="I602" s="64"/>
      <c r="J602" s="64"/>
      <c r="K602" s="64"/>
      <c r="L602" s="64"/>
      <c r="M602" s="64"/>
      <c r="N602" s="64"/>
      <c r="O602" s="73"/>
      <c r="P602" s="64"/>
      <c r="Q602" s="64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F602" s="39"/>
      <c r="AG602" s="39"/>
      <c r="AH602" s="39"/>
      <c r="AI602" s="39"/>
    </row>
    <row r="603" spans="1:35">
      <c r="A603" s="113"/>
      <c r="B603" s="113"/>
      <c r="C603" s="70"/>
      <c r="D603" s="71"/>
      <c r="E603" s="71"/>
      <c r="F603" s="64"/>
      <c r="G603" s="64"/>
      <c r="H603" s="64"/>
      <c r="I603" s="64"/>
      <c r="J603" s="64"/>
      <c r="K603" s="64"/>
      <c r="L603" s="64"/>
      <c r="M603" s="64"/>
      <c r="N603" s="64"/>
      <c r="O603" s="73"/>
      <c r="P603" s="64"/>
      <c r="Q603" s="64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F603" s="39"/>
      <c r="AG603" s="39"/>
      <c r="AH603" s="39"/>
      <c r="AI603" s="39"/>
    </row>
    <row r="604" spans="1:35">
      <c r="A604" s="113"/>
      <c r="B604" s="113"/>
      <c r="C604" s="70"/>
      <c r="D604" s="71"/>
      <c r="E604" s="71"/>
      <c r="F604" s="64"/>
      <c r="G604" s="64"/>
      <c r="H604" s="64"/>
      <c r="I604" s="64"/>
      <c r="J604" s="64"/>
      <c r="K604" s="64"/>
      <c r="L604" s="64"/>
      <c r="M604" s="64"/>
      <c r="N604" s="64"/>
      <c r="O604" s="73"/>
      <c r="P604" s="64"/>
      <c r="Q604" s="64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F604" s="39"/>
      <c r="AG604" s="39"/>
      <c r="AH604" s="39"/>
      <c r="AI604" s="39"/>
    </row>
    <row r="605" spans="1:35">
      <c r="A605" s="113"/>
      <c r="B605" s="113"/>
      <c r="C605" s="70"/>
      <c r="D605" s="71"/>
      <c r="E605" s="71"/>
      <c r="F605" s="64"/>
      <c r="G605" s="64"/>
      <c r="H605" s="64"/>
      <c r="I605" s="64"/>
      <c r="J605" s="64"/>
      <c r="K605" s="64"/>
      <c r="L605" s="64"/>
      <c r="M605" s="64"/>
      <c r="N605" s="64"/>
      <c r="O605" s="73"/>
      <c r="P605" s="64"/>
      <c r="Q605" s="64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F605" s="39"/>
      <c r="AG605" s="39"/>
      <c r="AH605" s="39"/>
      <c r="AI605" s="39"/>
    </row>
    <row r="606" spans="1:35">
      <c r="A606" s="113"/>
      <c r="B606" s="113"/>
      <c r="C606" s="70"/>
      <c r="D606" s="71"/>
      <c r="E606" s="71"/>
      <c r="F606" s="64"/>
      <c r="G606" s="64"/>
      <c r="H606" s="64"/>
      <c r="I606" s="64"/>
      <c r="J606" s="64"/>
      <c r="K606" s="64"/>
      <c r="L606" s="64"/>
      <c r="M606" s="64"/>
      <c r="N606" s="64"/>
      <c r="O606" s="73"/>
      <c r="P606" s="64"/>
      <c r="Q606" s="64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F606" s="39"/>
      <c r="AG606" s="39"/>
      <c r="AH606" s="39"/>
      <c r="AI606" s="39"/>
    </row>
    <row r="607" spans="1:35">
      <c r="A607" s="113"/>
      <c r="B607" s="113"/>
      <c r="C607" s="70"/>
      <c r="D607" s="71"/>
      <c r="E607" s="71"/>
      <c r="F607" s="64"/>
      <c r="G607" s="64"/>
      <c r="H607" s="64"/>
      <c r="I607" s="64"/>
      <c r="J607" s="64"/>
      <c r="K607" s="64"/>
      <c r="L607" s="64"/>
      <c r="M607" s="64"/>
      <c r="N607" s="64"/>
      <c r="O607" s="73"/>
      <c r="P607" s="64"/>
      <c r="Q607" s="64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F607" s="39"/>
      <c r="AG607" s="39"/>
      <c r="AH607" s="39"/>
      <c r="AI607" s="39"/>
    </row>
    <row r="608" spans="1:35">
      <c r="A608" s="113"/>
      <c r="B608" s="113"/>
      <c r="C608" s="70"/>
      <c r="D608" s="71"/>
      <c r="E608" s="71"/>
      <c r="F608" s="64"/>
      <c r="G608" s="64"/>
      <c r="H608" s="64"/>
      <c r="I608" s="64"/>
      <c r="J608" s="64"/>
      <c r="K608" s="64"/>
      <c r="L608" s="64"/>
      <c r="M608" s="64"/>
      <c r="N608" s="64"/>
      <c r="O608" s="73"/>
      <c r="P608" s="64"/>
      <c r="Q608" s="64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F608" s="39"/>
      <c r="AG608" s="39"/>
      <c r="AH608" s="39"/>
      <c r="AI608" s="39"/>
    </row>
    <row r="609" spans="1:35">
      <c r="A609" s="113"/>
      <c r="B609" s="113"/>
      <c r="C609" s="70"/>
      <c r="D609" s="71"/>
      <c r="E609" s="71"/>
      <c r="F609" s="64"/>
      <c r="G609" s="64"/>
      <c r="H609" s="64"/>
      <c r="I609" s="64"/>
      <c r="J609" s="64"/>
      <c r="K609" s="64"/>
      <c r="L609" s="64"/>
      <c r="M609" s="64"/>
      <c r="N609" s="64"/>
      <c r="O609" s="73"/>
      <c r="P609" s="64"/>
      <c r="Q609" s="64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F609" s="39"/>
      <c r="AG609" s="39"/>
      <c r="AH609" s="39"/>
      <c r="AI609" s="39"/>
    </row>
    <row r="610" spans="1:35">
      <c r="A610" s="113"/>
      <c r="B610" s="113"/>
      <c r="C610" s="70"/>
      <c r="D610" s="71"/>
      <c r="E610" s="71"/>
      <c r="F610" s="64"/>
      <c r="G610" s="64"/>
      <c r="H610" s="64"/>
      <c r="I610" s="64"/>
      <c r="J610" s="64"/>
      <c r="K610" s="64"/>
      <c r="L610" s="64"/>
      <c r="M610" s="64"/>
      <c r="N610" s="64"/>
      <c r="O610" s="73"/>
      <c r="P610" s="64"/>
      <c r="Q610" s="64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F610" s="39"/>
      <c r="AG610" s="39"/>
      <c r="AH610" s="39"/>
      <c r="AI610" s="39"/>
    </row>
    <row r="611" spans="1:35">
      <c r="A611" s="113"/>
      <c r="B611" s="113"/>
      <c r="C611" s="70"/>
      <c r="D611" s="71"/>
      <c r="E611" s="71"/>
      <c r="F611" s="64"/>
      <c r="G611" s="64"/>
      <c r="H611" s="64"/>
      <c r="I611" s="64"/>
      <c r="J611" s="64"/>
      <c r="K611" s="64"/>
      <c r="L611" s="64"/>
      <c r="M611" s="64"/>
      <c r="N611" s="64"/>
      <c r="O611" s="73"/>
      <c r="P611" s="64"/>
      <c r="Q611" s="64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F611" s="39"/>
      <c r="AG611" s="39"/>
      <c r="AH611" s="39"/>
      <c r="AI611" s="39"/>
    </row>
    <row r="612" spans="1:35">
      <c r="A612" s="113"/>
      <c r="B612" s="113"/>
      <c r="C612" s="70"/>
      <c r="D612" s="71"/>
      <c r="E612" s="71"/>
      <c r="F612" s="64"/>
      <c r="G612" s="64"/>
      <c r="H612" s="64"/>
      <c r="I612" s="64"/>
      <c r="J612" s="64"/>
      <c r="K612" s="64"/>
      <c r="L612" s="64"/>
      <c r="M612" s="64"/>
      <c r="N612" s="64"/>
      <c r="O612" s="73"/>
      <c r="P612" s="64"/>
      <c r="Q612" s="64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F612" s="39"/>
      <c r="AG612" s="39"/>
      <c r="AH612" s="39"/>
      <c r="AI612" s="39"/>
    </row>
    <row r="613" spans="1:35">
      <c r="A613" s="113"/>
      <c r="B613" s="113"/>
      <c r="C613" s="70"/>
      <c r="D613" s="71"/>
      <c r="E613" s="71"/>
      <c r="F613" s="64"/>
      <c r="G613" s="64"/>
      <c r="H613" s="64"/>
      <c r="I613" s="64"/>
      <c r="J613" s="64"/>
      <c r="K613" s="64"/>
      <c r="L613" s="64"/>
      <c r="M613" s="64"/>
      <c r="N613" s="64"/>
      <c r="O613" s="73"/>
      <c r="P613" s="64"/>
      <c r="Q613" s="64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F613" s="39"/>
      <c r="AG613" s="39"/>
      <c r="AH613" s="39"/>
      <c r="AI613" s="39"/>
    </row>
    <row r="614" spans="1:35">
      <c r="A614" s="113"/>
      <c r="B614" s="113"/>
      <c r="C614" s="70"/>
      <c r="D614" s="71"/>
      <c r="E614" s="71"/>
      <c r="F614" s="64"/>
      <c r="G614" s="64"/>
      <c r="H614" s="64"/>
      <c r="I614" s="64"/>
      <c r="J614" s="64"/>
      <c r="K614" s="64"/>
      <c r="L614" s="64"/>
      <c r="M614" s="64"/>
      <c r="N614" s="64"/>
      <c r="O614" s="73"/>
      <c r="P614" s="64"/>
      <c r="Q614" s="64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F614" s="39"/>
      <c r="AG614" s="39"/>
      <c r="AH614" s="39"/>
      <c r="AI614" s="39"/>
    </row>
    <row r="615" spans="1:35">
      <c r="A615" s="113"/>
      <c r="B615" s="113"/>
      <c r="C615" s="70"/>
      <c r="D615" s="71"/>
      <c r="E615" s="71"/>
      <c r="F615" s="64"/>
      <c r="G615" s="64"/>
      <c r="H615" s="64"/>
      <c r="I615" s="64"/>
      <c r="J615" s="64"/>
      <c r="K615" s="64"/>
      <c r="L615" s="64"/>
      <c r="M615" s="64"/>
      <c r="N615" s="64"/>
      <c r="O615" s="73"/>
      <c r="P615" s="64"/>
      <c r="Q615" s="64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F615" s="39"/>
      <c r="AG615" s="39"/>
      <c r="AH615" s="39"/>
      <c r="AI615" s="39"/>
    </row>
    <row r="616" spans="1:35">
      <c r="A616" s="113"/>
      <c r="B616" s="113"/>
      <c r="C616" s="70"/>
      <c r="D616" s="71"/>
      <c r="E616" s="71"/>
      <c r="F616" s="64"/>
      <c r="G616" s="64"/>
      <c r="H616" s="64"/>
      <c r="I616" s="64"/>
      <c r="J616" s="64"/>
      <c r="K616" s="64"/>
      <c r="L616" s="64"/>
      <c r="M616" s="64"/>
      <c r="N616" s="64"/>
      <c r="O616" s="73"/>
      <c r="P616" s="64"/>
      <c r="Q616" s="64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F616" s="39"/>
      <c r="AG616" s="39"/>
      <c r="AH616" s="39"/>
      <c r="AI616" s="39"/>
    </row>
    <row r="617" spans="1:35">
      <c r="A617" s="113"/>
      <c r="B617" s="113"/>
      <c r="C617" s="70"/>
      <c r="D617" s="71"/>
      <c r="E617" s="71"/>
      <c r="F617" s="64"/>
      <c r="G617" s="64"/>
      <c r="H617" s="64"/>
      <c r="I617" s="64"/>
      <c r="J617" s="64"/>
      <c r="K617" s="64"/>
      <c r="L617" s="64"/>
      <c r="M617" s="64"/>
      <c r="N617" s="64"/>
      <c r="O617" s="73"/>
      <c r="P617" s="64"/>
      <c r="Q617" s="64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F617" s="39"/>
      <c r="AG617" s="39"/>
      <c r="AH617" s="39"/>
      <c r="AI617" s="39"/>
    </row>
    <row r="618" spans="1:35">
      <c r="A618" s="113"/>
      <c r="B618" s="113"/>
      <c r="C618" s="70"/>
      <c r="D618" s="71"/>
      <c r="E618" s="71"/>
      <c r="F618" s="64"/>
      <c r="G618" s="64"/>
      <c r="H618" s="64"/>
      <c r="I618" s="64"/>
      <c r="J618" s="64"/>
      <c r="K618" s="64"/>
      <c r="L618" s="64"/>
      <c r="M618" s="64"/>
      <c r="N618" s="64"/>
      <c r="O618" s="73"/>
      <c r="P618" s="64"/>
      <c r="Q618" s="64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F618" s="39"/>
      <c r="AG618" s="39"/>
      <c r="AH618" s="39"/>
      <c r="AI618" s="39"/>
    </row>
    <row r="619" spans="1:35">
      <c r="A619" s="113"/>
      <c r="B619" s="113"/>
      <c r="C619" s="70"/>
      <c r="D619" s="71"/>
      <c r="E619" s="71"/>
      <c r="F619" s="64"/>
      <c r="G619" s="64"/>
      <c r="H619" s="64"/>
      <c r="I619" s="64"/>
      <c r="J619" s="64"/>
      <c r="K619" s="64"/>
      <c r="L619" s="64"/>
      <c r="M619" s="64"/>
      <c r="N619" s="64"/>
      <c r="O619" s="73"/>
      <c r="P619" s="64"/>
      <c r="Q619" s="64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F619" s="39"/>
      <c r="AG619" s="39"/>
      <c r="AH619" s="39"/>
      <c r="AI619" s="39"/>
    </row>
    <row r="620" spans="1:35">
      <c r="A620" s="113"/>
      <c r="B620" s="113"/>
      <c r="C620" s="70"/>
      <c r="D620" s="71"/>
      <c r="E620" s="71"/>
      <c r="F620" s="64"/>
      <c r="G620" s="64"/>
      <c r="H620" s="64"/>
      <c r="I620" s="64"/>
      <c r="J620" s="64"/>
      <c r="K620" s="64"/>
      <c r="L620" s="64"/>
      <c r="M620" s="64"/>
      <c r="N620" s="64"/>
      <c r="O620" s="73"/>
      <c r="P620" s="64"/>
      <c r="Q620" s="64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F620" s="39"/>
      <c r="AG620" s="39"/>
      <c r="AH620" s="39"/>
      <c r="AI620" s="39"/>
    </row>
    <row r="621" spans="1:35">
      <c r="A621" s="113"/>
      <c r="B621" s="113"/>
      <c r="C621" s="70"/>
      <c r="D621" s="71"/>
      <c r="E621" s="71"/>
      <c r="F621" s="64"/>
      <c r="G621" s="64"/>
      <c r="H621" s="64"/>
      <c r="I621" s="64"/>
      <c r="J621" s="64"/>
      <c r="K621" s="64"/>
      <c r="L621" s="64"/>
      <c r="M621" s="64"/>
      <c r="N621" s="64"/>
      <c r="O621" s="73"/>
      <c r="P621" s="64"/>
      <c r="Q621" s="64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F621" s="39"/>
      <c r="AG621" s="39"/>
      <c r="AH621" s="39"/>
      <c r="AI621" s="39"/>
    </row>
    <row r="622" spans="1:35">
      <c r="A622" s="113"/>
      <c r="B622" s="113"/>
      <c r="C622" s="70"/>
      <c r="D622" s="71"/>
      <c r="E622" s="71"/>
      <c r="F622" s="64"/>
      <c r="G622" s="64"/>
      <c r="H622" s="64"/>
      <c r="I622" s="64"/>
      <c r="J622" s="64"/>
      <c r="K622" s="64"/>
      <c r="L622" s="64"/>
      <c r="M622" s="64"/>
      <c r="N622" s="64"/>
      <c r="O622" s="73"/>
      <c r="P622" s="64"/>
      <c r="Q622" s="64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F622" s="39"/>
      <c r="AG622" s="39"/>
      <c r="AH622" s="39"/>
      <c r="AI622" s="39"/>
    </row>
    <row r="623" spans="1:35">
      <c r="A623" s="113"/>
      <c r="B623" s="113"/>
      <c r="C623" s="70"/>
      <c r="D623" s="71"/>
      <c r="E623" s="71"/>
      <c r="F623" s="64"/>
      <c r="G623" s="64"/>
      <c r="H623" s="64"/>
      <c r="I623" s="64"/>
      <c r="J623" s="64"/>
      <c r="K623" s="64"/>
      <c r="L623" s="64"/>
      <c r="M623" s="64"/>
      <c r="N623" s="64"/>
      <c r="O623" s="73"/>
      <c r="P623" s="64"/>
      <c r="Q623" s="64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F623" s="39"/>
      <c r="AG623" s="39"/>
      <c r="AH623" s="39"/>
      <c r="AI623" s="39"/>
    </row>
    <row r="624" spans="1:35">
      <c r="A624" s="39"/>
      <c r="B624" s="39"/>
      <c r="C624" s="70"/>
      <c r="D624" s="71"/>
      <c r="E624" s="71"/>
      <c r="F624" s="64"/>
      <c r="G624" s="64"/>
      <c r="H624" s="64"/>
      <c r="I624" s="64"/>
      <c r="J624" s="64"/>
      <c r="K624" s="64"/>
      <c r="L624" s="64"/>
      <c r="M624" s="64"/>
      <c r="N624" s="64"/>
      <c r="O624" s="73"/>
      <c r="P624" s="64"/>
      <c r="Q624" s="64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F624" s="39"/>
      <c r="AG624" s="39"/>
      <c r="AH624" s="39"/>
      <c r="AI624" s="39"/>
    </row>
    <row r="625" spans="1:35">
      <c r="A625" s="39"/>
      <c r="B625" s="39"/>
      <c r="C625" s="70"/>
      <c r="D625" s="71"/>
      <c r="E625" s="71"/>
      <c r="F625" s="64"/>
      <c r="G625" s="64"/>
      <c r="H625" s="64"/>
      <c r="I625" s="64"/>
      <c r="J625" s="64"/>
      <c r="K625" s="64"/>
      <c r="L625" s="64"/>
      <c r="M625" s="64"/>
      <c r="N625" s="64"/>
      <c r="O625" s="73"/>
      <c r="P625" s="64"/>
      <c r="Q625" s="64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F625" s="39"/>
      <c r="AG625" s="39"/>
      <c r="AH625" s="39"/>
      <c r="AI625" s="39"/>
    </row>
    <row r="626" spans="1:35">
      <c r="A626" s="39"/>
      <c r="B626" s="39"/>
      <c r="C626" s="70"/>
      <c r="D626" s="71"/>
      <c r="E626" s="71"/>
      <c r="F626" s="64"/>
      <c r="G626" s="64"/>
      <c r="H626" s="64"/>
      <c r="I626" s="64"/>
      <c r="J626" s="64"/>
      <c r="K626" s="64"/>
      <c r="L626" s="64"/>
      <c r="M626" s="64"/>
      <c r="N626" s="64"/>
      <c r="O626" s="73"/>
      <c r="P626" s="64"/>
      <c r="Q626" s="64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F626" s="39"/>
      <c r="AG626" s="39"/>
      <c r="AH626" s="39"/>
      <c r="AI626" s="39"/>
    </row>
    <row r="627" spans="1:35">
      <c r="A627" s="39"/>
      <c r="B627" s="39"/>
      <c r="C627" s="70"/>
      <c r="D627" s="71"/>
      <c r="E627" s="71"/>
      <c r="F627" s="64"/>
      <c r="G627" s="64"/>
      <c r="H627" s="64"/>
      <c r="I627" s="64"/>
      <c r="J627" s="64"/>
      <c r="K627" s="64"/>
      <c r="L627" s="64"/>
      <c r="M627" s="64"/>
      <c r="N627" s="64"/>
      <c r="O627" s="73"/>
      <c r="P627" s="64"/>
      <c r="Q627" s="64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F627" s="39"/>
      <c r="AG627" s="39"/>
      <c r="AH627" s="39"/>
      <c r="AI627" s="39"/>
    </row>
    <row r="628" spans="1:35">
      <c r="A628" s="39"/>
      <c r="B628" s="39"/>
      <c r="C628" s="70"/>
      <c r="D628" s="71"/>
      <c r="E628" s="71"/>
      <c r="F628" s="64"/>
      <c r="G628" s="64"/>
      <c r="H628" s="64"/>
      <c r="I628" s="64"/>
      <c r="J628" s="64"/>
      <c r="K628" s="64"/>
      <c r="L628" s="64"/>
      <c r="M628" s="64"/>
      <c r="N628" s="64"/>
      <c r="O628" s="73"/>
      <c r="P628" s="64"/>
      <c r="Q628" s="64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F628" s="39"/>
      <c r="AG628" s="39"/>
      <c r="AH628" s="39"/>
      <c r="AI628" s="39"/>
    </row>
    <row r="629" spans="1:35">
      <c r="A629" s="39"/>
      <c r="B629" s="39"/>
      <c r="C629" s="70"/>
      <c r="D629" s="71"/>
      <c r="E629" s="71"/>
      <c r="F629" s="64"/>
      <c r="G629" s="64"/>
      <c r="H629" s="64"/>
      <c r="I629" s="64"/>
      <c r="J629" s="64"/>
      <c r="K629" s="64"/>
      <c r="L629" s="64"/>
      <c r="M629" s="64"/>
      <c r="N629" s="64"/>
      <c r="O629" s="73"/>
      <c r="P629" s="64"/>
      <c r="Q629" s="64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F629" s="39"/>
      <c r="AG629" s="39"/>
      <c r="AH629" s="39"/>
      <c r="AI629" s="39"/>
    </row>
    <row r="630" spans="1:35">
      <c r="A630" s="39"/>
      <c r="B630" s="39"/>
      <c r="C630" s="70"/>
      <c r="D630" s="71"/>
      <c r="E630" s="71"/>
      <c r="F630" s="64"/>
      <c r="G630" s="64"/>
      <c r="H630" s="64"/>
      <c r="I630" s="64"/>
      <c r="J630" s="64"/>
      <c r="K630" s="64"/>
      <c r="L630" s="64"/>
      <c r="M630" s="64"/>
      <c r="N630" s="64"/>
      <c r="O630" s="73"/>
      <c r="P630" s="64"/>
      <c r="Q630" s="64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F630" s="39"/>
      <c r="AG630" s="39"/>
      <c r="AH630" s="39"/>
      <c r="AI630" s="39"/>
    </row>
    <row r="631" spans="1:35">
      <c r="A631" s="39"/>
      <c r="B631" s="39"/>
      <c r="C631" s="70"/>
      <c r="D631" s="71"/>
      <c r="E631" s="71"/>
      <c r="F631" s="64"/>
      <c r="G631" s="64"/>
      <c r="H631" s="64"/>
      <c r="I631" s="64"/>
      <c r="J631" s="64"/>
      <c r="K631" s="64"/>
      <c r="L631" s="64"/>
      <c r="M631" s="64"/>
      <c r="N631" s="64"/>
      <c r="O631" s="73"/>
      <c r="P631" s="64"/>
      <c r="Q631" s="64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F631" s="39"/>
      <c r="AG631" s="39"/>
      <c r="AH631" s="39"/>
      <c r="AI631" s="39"/>
    </row>
    <row r="632" spans="1:35">
      <c r="A632" s="39"/>
      <c r="B632" s="39"/>
      <c r="C632" s="70"/>
      <c r="D632" s="71"/>
      <c r="E632" s="71"/>
      <c r="F632" s="64"/>
      <c r="G632" s="64"/>
      <c r="H632" s="64"/>
      <c r="I632" s="64"/>
      <c r="J632" s="64"/>
      <c r="K632" s="64"/>
      <c r="L632" s="64"/>
      <c r="M632" s="64"/>
      <c r="N632" s="64"/>
      <c r="O632" s="73"/>
      <c r="P632" s="64"/>
      <c r="Q632" s="64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F632" s="39"/>
      <c r="AG632" s="39"/>
      <c r="AH632" s="39"/>
      <c r="AI632" s="39"/>
    </row>
    <row r="633" spans="1:35">
      <c r="A633" s="39"/>
      <c r="B633" s="39"/>
      <c r="C633" s="70"/>
      <c r="D633" s="71"/>
      <c r="E633" s="71"/>
      <c r="F633" s="64"/>
      <c r="G633" s="64"/>
      <c r="H633" s="64"/>
      <c r="I633" s="64"/>
      <c r="J633" s="64"/>
      <c r="K633" s="64"/>
      <c r="L633" s="64"/>
      <c r="M633" s="64"/>
      <c r="N633" s="64"/>
      <c r="O633" s="73"/>
      <c r="P633" s="64"/>
      <c r="Q633" s="64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F633" s="39"/>
      <c r="AG633" s="39"/>
      <c r="AH633" s="39"/>
      <c r="AI633" s="39"/>
    </row>
    <row r="634" spans="1:35">
      <c r="A634" s="39"/>
      <c r="B634" s="39"/>
      <c r="C634" s="70"/>
      <c r="D634" s="71"/>
      <c r="E634" s="71"/>
      <c r="F634" s="64"/>
      <c r="G634" s="64"/>
      <c r="H634" s="64"/>
      <c r="I634" s="64"/>
      <c r="J634" s="64"/>
      <c r="K634" s="64"/>
      <c r="L634" s="64"/>
      <c r="M634" s="64"/>
      <c r="N634" s="64"/>
      <c r="O634" s="73"/>
      <c r="P634" s="64"/>
      <c r="Q634" s="64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F634" s="39"/>
      <c r="AG634" s="39"/>
      <c r="AH634" s="39"/>
      <c r="AI634" s="39"/>
    </row>
    <row r="635" spans="1:35">
      <c r="A635" s="39"/>
      <c r="B635" s="39"/>
      <c r="C635" s="70"/>
      <c r="D635" s="71"/>
      <c r="E635" s="71"/>
      <c r="F635" s="64"/>
      <c r="G635" s="64"/>
      <c r="H635" s="64"/>
      <c r="I635" s="64"/>
      <c r="J635" s="64"/>
      <c r="K635" s="64"/>
      <c r="L635" s="64"/>
      <c r="M635" s="64"/>
      <c r="N635" s="64"/>
      <c r="O635" s="73"/>
      <c r="P635" s="64"/>
      <c r="Q635" s="64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F635" s="39"/>
      <c r="AG635" s="39"/>
      <c r="AH635" s="39"/>
      <c r="AI635" s="39"/>
    </row>
    <row r="636" spans="1:35">
      <c r="A636" s="39"/>
      <c r="B636" s="39"/>
      <c r="C636" s="70"/>
      <c r="D636" s="71"/>
      <c r="E636" s="71"/>
      <c r="F636" s="64"/>
      <c r="G636" s="64"/>
      <c r="H636" s="64"/>
      <c r="I636" s="64"/>
      <c r="J636" s="64"/>
      <c r="K636" s="64"/>
      <c r="L636" s="64"/>
      <c r="M636" s="64"/>
      <c r="N636" s="64"/>
      <c r="O636" s="73"/>
      <c r="P636" s="64"/>
      <c r="Q636" s="64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F636" s="39"/>
      <c r="AG636" s="39"/>
      <c r="AH636" s="39"/>
      <c r="AI636" s="39"/>
    </row>
    <row r="637" spans="1:35">
      <c r="A637" s="39"/>
      <c r="B637" s="39"/>
      <c r="C637" s="70"/>
      <c r="D637" s="71"/>
      <c r="E637" s="71"/>
      <c r="F637" s="64"/>
      <c r="G637" s="64"/>
      <c r="H637" s="64"/>
      <c r="I637" s="64"/>
      <c r="J637" s="64"/>
      <c r="K637" s="64"/>
      <c r="L637" s="64"/>
      <c r="M637" s="64"/>
      <c r="N637" s="64"/>
      <c r="O637" s="73"/>
      <c r="P637" s="64"/>
      <c r="Q637" s="64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F637" s="39"/>
      <c r="AG637" s="39"/>
      <c r="AH637" s="39"/>
      <c r="AI637" s="39"/>
    </row>
    <row r="638" spans="1:35">
      <c r="A638" s="39"/>
      <c r="B638" s="39"/>
      <c r="C638" s="70"/>
      <c r="D638" s="71"/>
      <c r="E638" s="71"/>
      <c r="F638" s="64"/>
      <c r="G638" s="64"/>
      <c r="H638" s="64"/>
      <c r="I638" s="64"/>
      <c r="J638" s="64"/>
      <c r="K638" s="64"/>
      <c r="L638" s="64"/>
      <c r="M638" s="64"/>
      <c r="N638" s="64"/>
      <c r="O638" s="73"/>
      <c r="P638" s="64"/>
      <c r="Q638" s="64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F638" s="39"/>
      <c r="AG638" s="39"/>
      <c r="AH638" s="39"/>
      <c r="AI638" s="39"/>
    </row>
    <row r="639" spans="1:35">
      <c r="A639" s="39"/>
      <c r="B639" s="39"/>
      <c r="C639" s="70"/>
      <c r="D639" s="71"/>
      <c r="E639" s="71"/>
      <c r="F639" s="64"/>
      <c r="G639" s="64"/>
      <c r="H639" s="64"/>
      <c r="I639" s="64"/>
      <c r="J639" s="64"/>
      <c r="K639" s="64"/>
      <c r="L639" s="64"/>
      <c r="M639" s="64"/>
      <c r="N639" s="64"/>
      <c r="O639" s="73"/>
      <c r="P639" s="64"/>
      <c r="Q639" s="64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F639" s="39"/>
      <c r="AG639" s="39"/>
      <c r="AH639" s="39"/>
      <c r="AI639" s="39"/>
    </row>
    <row r="640" spans="1:35">
      <c r="A640" s="39"/>
      <c r="B640" s="39"/>
      <c r="C640" s="70"/>
      <c r="D640" s="71"/>
      <c r="E640" s="71"/>
      <c r="F640" s="64"/>
      <c r="G640" s="64"/>
      <c r="H640" s="64"/>
      <c r="I640" s="64"/>
      <c r="J640" s="64"/>
      <c r="K640" s="64"/>
      <c r="L640" s="64"/>
      <c r="M640" s="64"/>
      <c r="N640" s="64"/>
      <c r="O640" s="73"/>
      <c r="P640" s="64"/>
      <c r="Q640" s="64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F640" s="39"/>
      <c r="AG640" s="39"/>
      <c r="AH640" s="39"/>
      <c r="AI640" s="39"/>
    </row>
    <row r="641" spans="1:35">
      <c r="A641" s="39"/>
      <c r="B641" s="39"/>
      <c r="C641" s="70"/>
      <c r="D641" s="71"/>
      <c r="E641" s="71"/>
      <c r="F641" s="64"/>
      <c r="G641" s="64"/>
      <c r="H641" s="64"/>
      <c r="I641" s="64"/>
      <c r="J641" s="64"/>
      <c r="K641" s="64"/>
      <c r="L641" s="64"/>
      <c r="M641" s="64"/>
      <c r="N641" s="64"/>
      <c r="O641" s="73"/>
      <c r="P641" s="64"/>
      <c r="Q641" s="64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F641" s="39"/>
      <c r="AG641" s="39"/>
      <c r="AH641" s="39"/>
      <c r="AI641" s="39"/>
    </row>
    <row r="642" spans="1:35">
      <c r="A642" s="39"/>
      <c r="B642" s="39"/>
      <c r="C642" s="70"/>
      <c r="D642" s="71"/>
      <c r="E642" s="71"/>
      <c r="F642" s="64"/>
      <c r="G642" s="64"/>
      <c r="H642" s="64"/>
      <c r="I642" s="64"/>
      <c r="J642" s="64"/>
      <c r="K642" s="64"/>
      <c r="L642" s="64"/>
      <c r="M642" s="64"/>
      <c r="N642" s="64"/>
      <c r="O642" s="73"/>
      <c r="P642" s="64"/>
      <c r="Q642" s="64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F642" s="39"/>
      <c r="AG642" s="39"/>
      <c r="AH642" s="39"/>
      <c r="AI642" s="39"/>
    </row>
    <row r="643" spans="1:35">
      <c r="A643" s="39"/>
      <c r="B643" s="39"/>
      <c r="C643" s="70"/>
      <c r="D643" s="71"/>
      <c r="E643" s="71"/>
      <c r="F643" s="64"/>
      <c r="G643" s="64"/>
      <c r="H643" s="64"/>
      <c r="I643" s="64"/>
      <c r="J643" s="64"/>
      <c r="K643" s="64"/>
      <c r="L643" s="64"/>
      <c r="M643" s="64"/>
      <c r="N643" s="64"/>
      <c r="O643" s="73"/>
      <c r="P643" s="64"/>
      <c r="Q643" s="64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F643" s="39"/>
      <c r="AG643" s="39"/>
      <c r="AH643" s="39"/>
      <c r="AI643" s="39"/>
    </row>
    <row r="644" spans="1:35">
      <c r="A644" s="39"/>
      <c r="B644" s="39"/>
      <c r="C644" s="70"/>
      <c r="D644" s="71"/>
      <c r="E644" s="71"/>
      <c r="F644" s="64"/>
      <c r="G644" s="64"/>
      <c r="H644" s="64"/>
      <c r="I644" s="64"/>
      <c r="J644" s="64"/>
      <c r="K644" s="64"/>
      <c r="L644" s="64"/>
      <c r="M644" s="64"/>
      <c r="N644" s="64"/>
      <c r="O644" s="73"/>
      <c r="P644" s="64"/>
      <c r="Q644" s="64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F644" s="39"/>
      <c r="AG644" s="39"/>
      <c r="AH644" s="39"/>
      <c r="AI644" s="39"/>
    </row>
    <row r="645" spans="1:35">
      <c r="A645" s="39"/>
      <c r="B645" s="39"/>
      <c r="C645" s="70"/>
      <c r="D645" s="71"/>
      <c r="E645" s="71"/>
      <c r="F645" s="64"/>
      <c r="G645" s="64"/>
      <c r="H645" s="64"/>
      <c r="I645" s="64"/>
      <c r="J645" s="64"/>
      <c r="K645" s="64"/>
      <c r="L645" s="64"/>
      <c r="M645" s="64"/>
      <c r="N645" s="64"/>
      <c r="O645" s="73"/>
      <c r="P645" s="64"/>
      <c r="Q645" s="64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F645" s="39"/>
      <c r="AG645" s="39"/>
      <c r="AH645" s="39"/>
      <c r="AI645" s="39"/>
    </row>
    <row r="646" spans="1:35">
      <c r="A646" s="39"/>
      <c r="B646" s="39"/>
      <c r="C646" s="70"/>
      <c r="D646" s="71"/>
      <c r="E646" s="71"/>
      <c r="F646" s="64"/>
      <c r="G646" s="64"/>
      <c r="H646" s="64"/>
      <c r="I646" s="64"/>
      <c r="J646" s="64"/>
      <c r="K646" s="64"/>
      <c r="L646" s="64"/>
      <c r="M646" s="64"/>
      <c r="N646" s="64"/>
      <c r="O646" s="73"/>
      <c r="P646" s="64"/>
      <c r="Q646" s="64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F646" s="39"/>
      <c r="AG646" s="39"/>
      <c r="AH646" s="39"/>
      <c r="AI646" s="39"/>
    </row>
    <row r="647" spans="1:35">
      <c r="A647" s="39"/>
      <c r="B647" s="39"/>
      <c r="C647" s="70"/>
      <c r="D647" s="71"/>
      <c r="E647" s="71"/>
      <c r="F647" s="64"/>
      <c r="G647" s="64"/>
      <c r="H647" s="64"/>
      <c r="I647" s="64"/>
      <c r="J647" s="64"/>
      <c r="K647" s="64"/>
      <c r="L647" s="64"/>
      <c r="M647" s="64"/>
      <c r="N647" s="64"/>
      <c r="O647" s="73"/>
      <c r="P647" s="64"/>
      <c r="Q647" s="64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F647" s="39"/>
      <c r="AG647" s="39"/>
      <c r="AH647" s="39"/>
      <c r="AI647" s="39"/>
    </row>
    <row r="648" spans="1:35">
      <c r="A648" s="39"/>
      <c r="B648" s="39"/>
      <c r="C648" s="70"/>
      <c r="D648" s="71"/>
      <c r="E648" s="71"/>
      <c r="F648" s="64"/>
      <c r="G648" s="64"/>
      <c r="H648" s="64"/>
      <c r="I648" s="64"/>
      <c r="J648" s="64"/>
      <c r="K648" s="64"/>
      <c r="L648" s="64"/>
      <c r="M648" s="64"/>
      <c r="N648" s="64"/>
      <c r="O648" s="73"/>
      <c r="P648" s="64"/>
      <c r="Q648" s="64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F648" s="39"/>
      <c r="AG648" s="39"/>
      <c r="AH648" s="39"/>
      <c r="AI648" s="39"/>
    </row>
    <row r="649" spans="1:35">
      <c r="A649" s="39"/>
      <c r="B649" s="39"/>
      <c r="C649" s="70"/>
      <c r="D649" s="71"/>
      <c r="E649" s="71"/>
      <c r="F649" s="64"/>
      <c r="G649" s="64"/>
      <c r="H649" s="64"/>
      <c r="I649" s="64"/>
      <c r="J649" s="64"/>
      <c r="K649" s="64"/>
      <c r="L649" s="64"/>
      <c r="M649" s="64"/>
      <c r="N649" s="64"/>
      <c r="O649" s="73"/>
      <c r="P649" s="64"/>
      <c r="Q649" s="64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F649" s="39"/>
      <c r="AG649" s="39"/>
      <c r="AH649" s="39"/>
      <c r="AI649" s="39"/>
    </row>
    <row r="650" spans="1:35">
      <c r="A650" s="39"/>
      <c r="B650" s="39"/>
      <c r="C650" s="70"/>
      <c r="D650" s="71"/>
      <c r="E650" s="71"/>
      <c r="F650" s="64"/>
      <c r="G650" s="64"/>
      <c r="H650" s="64"/>
      <c r="I650" s="64"/>
      <c r="J650" s="64"/>
      <c r="K650" s="64"/>
      <c r="L650" s="64"/>
      <c r="M650" s="64"/>
      <c r="N650" s="64"/>
      <c r="O650" s="73"/>
      <c r="P650" s="64"/>
      <c r="Q650" s="64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F650" s="39"/>
      <c r="AG650" s="39"/>
      <c r="AH650" s="39"/>
      <c r="AI650" s="39"/>
    </row>
    <row r="651" spans="1:35">
      <c r="A651" s="39"/>
      <c r="B651" s="39"/>
      <c r="C651" s="70"/>
      <c r="D651" s="71"/>
      <c r="E651" s="71"/>
      <c r="F651" s="64"/>
      <c r="G651" s="64"/>
      <c r="H651" s="64"/>
      <c r="I651" s="64"/>
      <c r="J651" s="64"/>
      <c r="K651" s="64"/>
      <c r="L651" s="64"/>
      <c r="M651" s="64"/>
      <c r="N651" s="64"/>
      <c r="O651" s="73"/>
      <c r="P651" s="64"/>
      <c r="Q651" s="64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F651" s="39"/>
      <c r="AG651" s="39"/>
      <c r="AH651" s="39"/>
      <c r="AI651" s="39"/>
    </row>
    <row r="652" spans="1:35">
      <c r="A652" s="39"/>
      <c r="B652" s="39"/>
      <c r="C652" s="70"/>
      <c r="D652" s="71"/>
      <c r="E652" s="71"/>
      <c r="F652" s="64"/>
      <c r="G652" s="64"/>
      <c r="H652" s="64"/>
      <c r="I652" s="64"/>
      <c r="J652" s="64"/>
      <c r="K652" s="64"/>
      <c r="L652" s="64"/>
      <c r="M652" s="64"/>
      <c r="N652" s="64"/>
      <c r="O652" s="73"/>
      <c r="P652" s="64"/>
      <c r="Q652" s="64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F652" s="39"/>
      <c r="AG652" s="39"/>
      <c r="AH652" s="39"/>
      <c r="AI652" s="39"/>
    </row>
    <row r="653" spans="1:35">
      <c r="A653" s="39"/>
      <c r="B653" s="39"/>
      <c r="C653" s="70"/>
      <c r="D653" s="71"/>
      <c r="E653" s="71"/>
      <c r="F653" s="64"/>
      <c r="G653" s="64"/>
      <c r="H653" s="64"/>
      <c r="I653" s="64"/>
      <c r="J653" s="64"/>
      <c r="K653" s="64"/>
      <c r="L653" s="64"/>
      <c r="M653" s="64"/>
      <c r="N653" s="64"/>
      <c r="O653" s="73"/>
      <c r="P653" s="64"/>
      <c r="Q653" s="64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F653" s="39"/>
      <c r="AG653" s="39"/>
      <c r="AH653" s="39"/>
      <c r="AI653" s="39"/>
    </row>
    <row r="654" spans="1:35">
      <c r="A654" s="39"/>
      <c r="B654" s="39"/>
      <c r="C654" s="70"/>
      <c r="D654" s="71"/>
      <c r="E654" s="71"/>
      <c r="F654" s="64"/>
      <c r="G654" s="64"/>
      <c r="H654" s="64"/>
      <c r="I654" s="64"/>
      <c r="J654" s="64"/>
      <c r="K654" s="64"/>
      <c r="L654" s="64"/>
      <c r="M654" s="64"/>
      <c r="N654" s="64"/>
      <c r="O654" s="73"/>
      <c r="P654" s="64"/>
      <c r="Q654" s="64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F654" s="39"/>
      <c r="AG654" s="39"/>
      <c r="AH654" s="39"/>
      <c r="AI654" s="39"/>
    </row>
    <row r="655" spans="1:35">
      <c r="A655" s="39"/>
      <c r="B655" s="39"/>
      <c r="C655" s="70"/>
      <c r="D655" s="71"/>
      <c r="E655" s="71"/>
      <c r="F655" s="64"/>
      <c r="G655" s="64"/>
      <c r="H655" s="64"/>
      <c r="I655" s="64"/>
      <c r="J655" s="64"/>
      <c r="K655" s="64"/>
      <c r="L655" s="64"/>
      <c r="M655" s="64"/>
      <c r="N655" s="64"/>
      <c r="O655" s="73"/>
      <c r="P655" s="64"/>
      <c r="Q655" s="64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F655" s="39"/>
      <c r="AG655" s="39"/>
      <c r="AH655" s="39"/>
      <c r="AI655" s="39"/>
    </row>
    <row r="656" spans="1:35">
      <c r="A656" s="39"/>
      <c r="B656" s="39"/>
      <c r="C656" s="70"/>
      <c r="D656" s="71"/>
      <c r="E656" s="71"/>
      <c r="F656" s="64"/>
      <c r="G656" s="64"/>
      <c r="H656" s="64"/>
      <c r="I656" s="64"/>
      <c r="J656" s="64"/>
      <c r="K656" s="64"/>
      <c r="L656" s="64"/>
      <c r="M656" s="64"/>
      <c r="N656" s="64"/>
      <c r="O656" s="73"/>
      <c r="P656" s="64"/>
      <c r="Q656" s="64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F656" s="39"/>
      <c r="AG656" s="39"/>
      <c r="AH656" s="39"/>
      <c r="AI656" s="39"/>
    </row>
    <row r="657" spans="1:35">
      <c r="A657" s="39"/>
      <c r="B657" s="39"/>
      <c r="C657" s="70"/>
      <c r="D657" s="71"/>
      <c r="E657" s="71"/>
      <c r="F657" s="64"/>
      <c r="G657" s="64"/>
      <c r="H657" s="64"/>
      <c r="I657" s="64"/>
      <c r="J657" s="64"/>
      <c r="K657" s="64"/>
      <c r="L657" s="64"/>
      <c r="M657" s="64"/>
      <c r="N657" s="64"/>
      <c r="O657" s="73"/>
      <c r="P657" s="64"/>
      <c r="Q657" s="64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F657" s="39"/>
      <c r="AG657" s="39"/>
      <c r="AH657" s="39"/>
      <c r="AI657" s="39"/>
    </row>
    <row r="658" spans="1:35">
      <c r="A658" s="39"/>
      <c r="B658" s="39"/>
      <c r="C658" s="70"/>
      <c r="D658" s="71"/>
      <c r="E658" s="71"/>
      <c r="F658" s="64"/>
      <c r="G658" s="64"/>
      <c r="H658" s="64"/>
      <c r="I658" s="64"/>
      <c r="J658" s="64"/>
      <c r="K658" s="64"/>
      <c r="L658" s="64"/>
      <c r="M658" s="64"/>
      <c r="N658" s="64"/>
      <c r="O658" s="73"/>
      <c r="P658" s="64"/>
      <c r="Q658" s="64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F658" s="39"/>
      <c r="AG658" s="39"/>
      <c r="AH658" s="39"/>
      <c r="AI658" s="39"/>
    </row>
    <row r="659" spans="1:35">
      <c r="A659" s="39"/>
      <c r="B659" s="39"/>
      <c r="C659" s="70"/>
      <c r="D659" s="71"/>
      <c r="E659" s="71"/>
      <c r="F659" s="64"/>
      <c r="G659" s="64"/>
      <c r="H659" s="64"/>
      <c r="I659" s="64"/>
      <c r="J659" s="64"/>
      <c r="K659" s="64"/>
      <c r="L659" s="64"/>
      <c r="M659" s="64"/>
      <c r="N659" s="64"/>
      <c r="O659" s="73"/>
      <c r="P659" s="64"/>
      <c r="Q659" s="64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F659" s="39"/>
      <c r="AG659" s="39"/>
      <c r="AH659" s="39"/>
      <c r="AI659" s="39"/>
    </row>
    <row r="660" spans="1:35">
      <c r="A660" s="39"/>
      <c r="B660" s="39"/>
      <c r="C660" s="70"/>
      <c r="D660" s="71"/>
      <c r="E660" s="71"/>
      <c r="F660" s="64"/>
      <c r="G660" s="64"/>
      <c r="H660" s="64"/>
      <c r="I660" s="64"/>
      <c r="J660" s="64"/>
      <c r="K660" s="64"/>
      <c r="L660" s="64"/>
      <c r="M660" s="64"/>
      <c r="N660" s="64"/>
      <c r="O660" s="73"/>
      <c r="P660" s="64"/>
      <c r="Q660" s="64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F660" s="39"/>
      <c r="AG660" s="39"/>
      <c r="AH660" s="39"/>
      <c r="AI660" s="39"/>
    </row>
    <row r="661" spans="1:35">
      <c r="A661" s="39"/>
      <c r="B661" s="39"/>
      <c r="C661" s="70"/>
      <c r="D661" s="71"/>
      <c r="E661" s="71"/>
      <c r="F661" s="64"/>
      <c r="G661" s="64"/>
      <c r="H661" s="64"/>
      <c r="I661" s="64"/>
      <c r="J661" s="64"/>
      <c r="K661" s="64"/>
      <c r="L661" s="64"/>
      <c r="M661" s="64"/>
      <c r="N661" s="64"/>
      <c r="O661" s="73"/>
      <c r="P661" s="64"/>
      <c r="Q661" s="64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F661" s="39"/>
      <c r="AG661" s="39"/>
      <c r="AH661" s="39"/>
      <c r="AI661" s="39"/>
    </row>
    <row r="662" spans="1:35">
      <c r="A662" s="39"/>
      <c r="B662" s="39"/>
      <c r="C662" s="70"/>
      <c r="D662" s="71"/>
      <c r="E662" s="71"/>
      <c r="F662" s="64"/>
      <c r="G662" s="64"/>
      <c r="H662" s="64"/>
      <c r="I662" s="64"/>
      <c r="J662" s="64"/>
      <c r="K662" s="64"/>
      <c r="L662" s="64"/>
      <c r="M662" s="64"/>
      <c r="N662" s="64"/>
      <c r="O662" s="73"/>
      <c r="P662" s="64"/>
      <c r="Q662" s="64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F662" s="39"/>
      <c r="AG662" s="39"/>
      <c r="AH662" s="39"/>
      <c r="AI662" s="39"/>
    </row>
    <row r="663" spans="1:35">
      <c r="A663" s="39"/>
      <c r="B663" s="39"/>
      <c r="C663" s="70"/>
      <c r="D663" s="71"/>
      <c r="E663" s="71"/>
      <c r="F663" s="64"/>
      <c r="G663" s="64"/>
      <c r="H663" s="64"/>
      <c r="I663" s="64"/>
      <c r="J663" s="64"/>
      <c r="K663" s="64"/>
      <c r="L663" s="64"/>
      <c r="M663" s="64"/>
      <c r="N663" s="64"/>
      <c r="O663" s="73"/>
      <c r="P663" s="64"/>
      <c r="Q663" s="64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F663" s="39"/>
      <c r="AG663" s="39"/>
      <c r="AH663" s="39"/>
      <c r="AI663" s="39"/>
    </row>
    <row r="664" spans="1:35">
      <c r="A664" s="39"/>
      <c r="B664" s="39"/>
      <c r="C664" s="70"/>
      <c r="D664" s="71"/>
      <c r="E664" s="71"/>
      <c r="F664" s="64"/>
      <c r="G664" s="64"/>
      <c r="H664" s="64"/>
      <c r="I664" s="64"/>
      <c r="J664" s="64"/>
      <c r="K664" s="64"/>
      <c r="L664" s="64"/>
      <c r="M664" s="64"/>
      <c r="N664" s="64"/>
      <c r="O664" s="73"/>
      <c r="P664" s="64"/>
      <c r="Q664" s="64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F664" s="39"/>
      <c r="AG664" s="39"/>
      <c r="AH664" s="39"/>
      <c r="AI664" s="39"/>
    </row>
    <row r="665" spans="1:35">
      <c r="A665" s="39"/>
      <c r="B665" s="39"/>
      <c r="C665" s="70"/>
      <c r="D665" s="71"/>
      <c r="E665" s="71"/>
      <c r="F665" s="64"/>
      <c r="G665" s="64"/>
      <c r="H665" s="64"/>
      <c r="I665" s="64"/>
      <c r="J665" s="64"/>
      <c r="K665" s="64"/>
      <c r="L665" s="64"/>
      <c r="M665" s="64"/>
      <c r="N665" s="64"/>
      <c r="O665" s="73"/>
      <c r="P665" s="64"/>
      <c r="Q665" s="64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F665" s="39"/>
      <c r="AG665" s="39"/>
      <c r="AH665" s="39"/>
      <c r="AI665" s="39"/>
    </row>
    <row r="666" spans="1:35">
      <c r="A666" s="39"/>
      <c r="B666" s="39"/>
      <c r="C666" s="70"/>
      <c r="D666" s="71"/>
      <c r="E666" s="71"/>
      <c r="F666" s="64"/>
      <c r="G666" s="64"/>
      <c r="H666" s="64"/>
      <c r="I666" s="64"/>
      <c r="J666" s="64"/>
      <c r="K666" s="64"/>
      <c r="L666" s="64"/>
      <c r="M666" s="64"/>
      <c r="N666" s="64"/>
      <c r="O666" s="73"/>
      <c r="P666" s="64"/>
      <c r="Q666" s="64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F666" s="39"/>
      <c r="AG666" s="39"/>
      <c r="AH666" s="39"/>
      <c r="AI666" s="39"/>
    </row>
    <row r="667" spans="1:35">
      <c r="A667" s="39"/>
      <c r="B667" s="39"/>
      <c r="C667" s="70"/>
      <c r="D667" s="71"/>
      <c r="E667" s="71"/>
      <c r="F667" s="64"/>
      <c r="G667" s="64"/>
      <c r="H667" s="64"/>
      <c r="I667" s="64"/>
      <c r="J667" s="64"/>
      <c r="K667" s="64"/>
      <c r="L667" s="64"/>
      <c r="M667" s="64"/>
      <c r="N667" s="64"/>
      <c r="O667" s="73"/>
      <c r="P667" s="64"/>
      <c r="Q667" s="64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F667" s="39"/>
      <c r="AG667" s="39"/>
      <c r="AH667" s="39"/>
      <c r="AI667" s="39"/>
    </row>
    <row r="668" spans="1:35">
      <c r="A668" s="39"/>
      <c r="B668" s="39"/>
      <c r="C668" s="70"/>
      <c r="D668" s="71"/>
      <c r="E668" s="71"/>
      <c r="F668" s="64"/>
      <c r="G668" s="64"/>
      <c r="H668" s="64"/>
      <c r="I668" s="64"/>
      <c r="J668" s="64"/>
      <c r="K668" s="64"/>
      <c r="L668" s="64"/>
      <c r="M668" s="64"/>
      <c r="N668" s="64"/>
      <c r="O668" s="73"/>
      <c r="P668" s="64"/>
      <c r="Q668" s="64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F668" s="39"/>
      <c r="AG668" s="39"/>
      <c r="AH668" s="39"/>
      <c r="AI668" s="39"/>
    </row>
    <row r="669" spans="1:35">
      <c r="A669" s="39"/>
      <c r="B669" s="39"/>
      <c r="C669" s="70"/>
      <c r="D669" s="71"/>
      <c r="E669" s="71"/>
      <c r="F669" s="64"/>
      <c r="G669" s="64"/>
      <c r="H669" s="64"/>
      <c r="I669" s="64"/>
      <c r="J669" s="64"/>
      <c r="K669" s="64"/>
      <c r="L669" s="64"/>
      <c r="M669" s="64"/>
      <c r="N669" s="64"/>
      <c r="O669" s="73"/>
      <c r="P669" s="64"/>
      <c r="Q669" s="64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F669" s="39"/>
      <c r="AG669" s="39"/>
      <c r="AH669" s="39"/>
      <c r="AI669" s="39"/>
    </row>
    <row r="670" spans="1:35">
      <c r="A670" s="39"/>
      <c r="B670" s="39"/>
      <c r="C670" s="70"/>
      <c r="D670" s="71"/>
      <c r="E670" s="71"/>
      <c r="F670" s="64"/>
      <c r="G670" s="64"/>
      <c r="H670" s="64"/>
      <c r="I670" s="64"/>
      <c r="J670" s="64"/>
      <c r="K670" s="64"/>
      <c r="L670" s="64"/>
      <c r="M670" s="64"/>
      <c r="N670" s="64"/>
      <c r="O670" s="73"/>
      <c r="P670" s="64"/>
      <c r="Q670" s="64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F670" s="39"/>
      <c r="AG670" s="39"/>
      <c r="AH670" s="39"/>
      <c r="AI670" s="39"/>
    </row>
    <row r="671" spans="1:35">
      <c r="A671" s="39"/>
      <c r="B671" s="39"/>
      <c r="C671" s="70"/>
      <c r="D671" s="71"/>
      <c r="E671" s="71"/>
      <c r="F671" s="64"/>
      <c r="G671" s="64"/>
      <c r="H671" s="64"/>
      <c r="I671" s="64"/>
      <c r="J671" s="64"/>
      <c r="K671" s="64"/>
      <c r="L671" s="64"/>
      <c r="M671" s="64"/>
      <c r="N671" s="64"/>
      <c r="O671" s="73"/>
      <c r="P671" s="64"/>
      <c r="Q671" s="64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F671" s="39"/>
      <c r="AG671" s="39"/>
      <c r="AH671" s="39"/>
      <c r="AI671" s="39"/>
    </row>
    <row r="672" spans="1:35">
      <c r="A672" s="39"/>
      <c r="B672" s="39"/>
      <c r="C672" s="70"/>
      <c r="D672" s="71"/>
      <c r="E672" s="71"/>
      <c r="F672" s="64"/>
      <c r="G672" s="64"/>
      <c r="H672" s="64"/>
      <c r="I672" s="64"/>
      <c r="J672" s="64"/>
      <c r="K672" s="64"/>
      <c r="L672" s="64"/>
      <c r="M672" s="64"/>
      <c r="N672" s="64"/>
      <c r="O672" s="73"/>
      <c r="P672" s="64"/>
      <c r="Q672" s="64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F672" s="39"/>
      <c r="AG672" s="39"/>
      <c r="AH672" s="39"/>
      <c r="AI672" s="39"/>
    </row>
    <row r="673" spans="1:35">
      <c r="A673" s="39"/>
      <c r="B673" s="39"/>
      <c r="C673" s="70"/>
      <c r="D673" s="71"/>
      <c r="E673" s="71"/>
      <c r="F673" s="64"/>
      <c r="G673" s="64"/>
      <c r="H673" s="64"/>
      <c r="I673" s="64"/>
      <c r="J673" s="64"/>
      <c r="K673" s="64"/>
      <c r="L673" s="64"/>
      <c r="M673" s="64"/>
      <c r="N673" s="64"/>
      <c r="O673" s="73"/>
      <c r="P673" s="64"/>
      <c r="Q673" s="64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F673" s="39"/>
      <c r="AG673" s="39"/>
      <c r="AH673" s="39"/>
      <c r="AI673" s="39"/>
    </row>
    <row r="674" spans="1:35">
      <c r="A674" s="39"/>
      <c r="B674" s="39"/>
      <c r="C674" s="70"/>
      <c r="D674" s="71"/>
      <c r="E674" s="71"/>
      <c r="F674" s="64"/>
      <c r="G674" s="64"/>
      <c r="H674" s="64"/>
      <c r="I674" s="64"/>
      <c r="J674" s="64"/>
      <c r="K674" s="64"/>
      <c r="L674" s="64"/>
      <c r="M674" s="64"/>
      <c r="N674" s="64"/>
      <c r="O674" s="73"/>
      <c r="P674" s="64"/>
      <c r="Q674" s="64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F674" s="39"/>
      <c r="AG674" s="39"/>
      <c r="AH674" s="39"/>
      <c r="AI674" s="39"/>
    </row>
    <row r="675" spans="1:35">
      <c r="A675" s="39"/>
      <c r="B675" s="39"/>
      <c r="C675" s="70"/>
      <c r="D675" s="71"/>
      <c r="E675" s="71"/>
      <c r="F675" s="64"/>
      <c r="G675" s="64"/>
      <c r="H675" s="64"/>
      <c r="I675" s="64"/>
      <c r="J675" s="64"/>
      <c r="K675" s="64"/>
      <c r="L675" s="64"/>
      <c r="M675" s="64"/>
      <c r="N675" s="64"/>
      <c r="O675" s="73"/>
      <c r="P675" s="64"/>
      <c r="Q675" s="64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F675" s="39"/>
      <c r="AG675" s="39"/>
      <c r="AH675" s="39"/>
      <c r="AI675" s="39"/>
    </row>
    <row r="676" spans="1:35">
      <c r="A676" s="39"/>
      <c r="B676" s="39"/>
      <c r="C676" s="70"/>
      <c r="D676" s="71"/>
      <c r="E676" s="71"/>
      <c r="F676" s="64"/>
      <c r="G676" s="64"/>
      <c r="H676" s="64"/>
      <c r="I676" s="64"/>
      <c r="J676" s="64"/>
      <c r="K676" s="64"/>
      <c r="L676" s="64"/>
      <c r="M676" s="64"/>
      <c r="N676" s="64"/>
      <c r="O676" s="73"/>
      <c r="P676" s="64"/>
      <c r="Q676" s="64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F676" s="39"/>
      <c r="AG676" s="39"/>
      <c r="AH676" s="39"/>
      <c r="AI676" s="39"/>
    </row>
    <row r="677" spans="1:35">
      <c r="A677" s="39"/>
      <c r="B677" s="39"/>
      <c r="C677" s="70"/>
      <c r="D677" s="71"/>
      <c r="E677" s="71"/>
      <c r="F677" s="64"/>
      <c r="G677" s="64"/>
      <c r="H677" s="64"/>
      <c r="I677" s="64"/>
      <c r="J677" s="64"/>
      <c r="K677" s="64"/>
      <c r="L677" s="64"/>
      <c r="M677" s="64"/>
      <c r="N677" s="64"/>
      <c r="O677" s="73"/>
      <c r="P677" s="64"/>
      <c r="Q677" s="64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F677" s="39"/>
      <c r="AG677" s="39"/>
      <c r="AH677" s="39"/>
      <c r="AI677" s="39"/>
    </row>
    <row r="678" spans="1:35">
      <c r="A678" s="39"/>
      <c r="B678" s="39"/>
      <c r="C678" s="70"/>
      <c r="D678" s="71"/>
      <c r="E678" s="71"/>
      <c r="F678" s="64"/>
      <c r="G678" s="64"/>
      <c r="H678" s="64"/>
      <c r="I678" s="64"/>
      <c r="J678" s="64"/>
      <c r="K678" s="64"/>
      <c r="L678" s="64"/>
      <c r="M678" s="64"/>
      <c r="N678" s="64"/>
      <c r="O678" s="73"/>
      <c r="P678" s="64"/>
      <c r="Q678" s="64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F678" s="39"/>
      <c r="AG678" s="39"/>
      <c r="AH678" s="39"/>
      <c r="AI678" s="39"/>
    </row>
    <row r="679" spans="1:35">
      <c r="A679" s="39"/>
      <c r="B679" s="39"/>
      <c r="C679" s="70"/>
      <c r="D679" s="71"/>
      <c r="E679" s="71"/>
      <c r="F679" s="64"/>
      <c r="G679" s="64"/>
      <c r="H679" s="64"/>
      <c r="I679" s="64"/>
      <c r="J679" s="64"/>
      <c r="K679" s="64"/>
      <c r="L679" s="64"/>
      <c r="M679" s="64"/>
      <c r="N679" s="64"/>
      <c r="O679" s="73"/>
      <c r="P679" s="64"/>
      <c r="Q679" s="64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F679" s="39"/>
      <c r="AG679" s="39"/>
      <c r="AH679" s="39"/>
      <c r="AI679" s="39"/>
    </row>
    <row r="680" spans="1:35">
      <c r="A680" s="39"/>
      <c r="B680" s="39"/>
      <c r="C680" s="70"/>
      <c r="D680" s="71"/>
      <c r="E680" s="71"/>
      <c r="F680" s="64"/>
      <c r="G680" s="64"/>
      <c r="H680" s="64"/>
      <c r="I680" s="64"/>
      <c r="J680" s="64"/>
      <c r="K680" s="64"/>
      <c r="L680" s="64"/>
      <c r="M680" s="64"/>
      <c r="N680" s="64"/>
      <c r="O680" s="73"/>
      <c r="P680" s="64"/>
      <c r="Q680" s="64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F680" s="39"/>
      <c r="AG680" s="39"/>
      <c r="AH680" s="39"/>
      <c r="AI680" s="39"/>
    </row>
    <row r="681" spans="1:35">
      <c r="A681" s="39"/>
      <c r="B681" s="39"/>
      <c r="C681" s="70"/>
      <c r="D681" s="71"/>
      <c r="E681" s="71"/>
      <c r="F681" s="64"/>
      <c r="G681" s="64"/>
      <c r="H681" s="64"/>
      <c r="I681" s="64"/>
      <c r="J681" s="64"/>
      <c r="K681" s="64"/>
      <c r="L681" s="64"/>
      <c r="M681" s="64"/>
      <c r="N681" s="64"/>
      <c r="O681" s="73"/>
      <c r="P681" s="64"/>
      <c r="Q681" s="64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F681" s="39"/>
      <c r="AG681" s="39"/>
      <c r="AH681" s="39"/>
      <c r="AI681" s="39"/>
    </row>
    <row r="682" spans="1:35">
      <c r="A682" s="39"/>
      <c r="B682" s="39"/>
      <c r="C682" s="70"/>
      <c r="D682" s="71"/>
      <c r="E682" s="71"/>
      <c r="F682" s="64"/>
      <c r="G682" s="64"/>
      <c r="H682" s="64"/>
      <c r="I682" s="64"/>
      <c r="J682" s="64"/>
      <c r="K682" s="64"/>
      <c r="L682" s="64"/>
      <c r="M682" s="64"/>
      <c r="N682" s="64"/>
      <c r="O682" s="73"/>
      <c r="P682" s="64"/>
      <c r="Q682" s="64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F682" s="39"/>
      <c r="AG682" s="39"/>
      <c r="AH682" s="39"/>
      <c r="AI682" s="39"/>
    </row>
    <row r="683" spans="1:35">
      <c r="A683" s="39"/>
      <c r="B683" s="39"/>
      <c r="C683" s="70"/>
      <c r="D683" s="71"/>
      <c r="E683" s="71"/>
      <c r="F683" s="64"/>
      <c r="G683" s="64"/>
      <c r="H683" s="64"/>
      <c r="I683" s="64"/>
      <c r="J683" s="64"/>
      <c r="K683" s="64"/>
      <c r="L683" s="64"/>
      <c r="M683" s="64"/>
      <c r="N683" s="64"/>
      <c r="O683" s="73"/>
      <c r="P683" s="64"/>
      <c r="Q683" s="64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F683" s="39"/>
      <c r="AG683" s="39"/>
      <c r="AH683" s="39"/>
      <c r="AI683" s="39"/>
    </row>
    <row r="684" spans="1:35">
      <c r="A684" s="39"/>
      <c r="B684" s="39"/>
      <c r="C684" s="70"/>
      <c r="D684" s="71"/>
      <c r="E684" s="71"/>
      <c r="F684" s="64"/>
      <c r="G684" s="64"/>
      <c r="H684" s="64"/>
      <c r="I684" s="64"/>
      <c r="J684" s="64"/>
      <c r="K684" s="64"/>
      <c r="L684" s="64"/>
      <c r="M684" s="64"/>
      <c r="N684" s="64"/>
      <c r="O684" s="73"/>
      <c r="P684" s="64"/>
      <c r="Q684" s="64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F684" s="39"/>
      <c r="AG684" s="39"/>
      <c r="AH684" s="39"/>
      <c r="AI684" s="39"/>
    </row>
    <row r="685" spans="1:35">
      <c r="A685" s="39"/>
      <c r="B685" s="39"/>
      <c r="C685" s="70"/>
      <c r="D685" s="71"/>
      <c r="E685" s="71"/>
      <c r="F685" s="64"/>
      <c r="G685" s="64"/>
      <c r="H685" s="64"/>
      <c r="I685" s="64"/>
      <c r="J685" s="64"/>
      <c r="K685" s="64"/>
      <c r="L685" s="64"/>
      <c r="M685" s="64"/>
      <c r="N685" s="64"/>
      <c r="O685" s="73"/>
      <c r="P685" s="64"/>
      <c r="Q685" s="64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F685" s="39"/>
      <c r="AG685" s="39"/>
      <c r="AH685" s="39"/>
      <c r="AI685" s="39"/>
    </row>
    <row r="686" spans="1:35">
      <c r="A686" s="39"/>
      <c r="B686" s="39"/>
      <c r="C686" s="70"/>
      <c r="D686" s="71"/>
      <c r="E686" s="71"/>
      <c r="F686" s="64"/>
      <c r="G686" s="64"/>
      <c r="H686" s="64"/>
      <c r="I686" s="64"/>
      <c r="J686" s="64"/>
      <c r="K686" s="64"/>
      <c r="L686" s="64"/>
      <c r="M686" s="64"/>
      <c r="N686" s="64"/>
      <c r="O686" s="73"/>
      <c r="P686" s="64"/>
      <c r="Q686" s="64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F686" s="39"/>
      <c r="AG686" s="39"/>
      <c r="AH686" s="39"/>
      <c r="AI686" s="39"/>
    </row>
    <row r="687" spans="1:35">
      <c r="A687" s="39"/>
      <c r="B687" s="39"/>
      <c r="C687" s="70"/>
      <c r="D687" s="71"/>
      <c r="E687" s="71"/>
      <c r="F687" s="64"/>
      <c r="G687" s="64"/>
      <c r="H687" s="64"/>
      <c r="I687" s="64"/>
      <c r="J687" s="64"/>
      <c r="K687" s="64"/>
      <c r="L687" s="64"/>
      <c r="M687" s="64"/>
      <c r="N687" s="64"/>
      <c r="O687" s="73"/>
      <c r="P687" s="64"/>
      <c r="Q687" s="64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F687" s="39"/>
      <c r="AG687" s="39"/>
      <c r="AH687" s="39"/>
      <c r="AI687" s="39"/>
    </row>
    <row r="688" spans="1:35">
      <c r="A688" s="39"/>
      <c r="B688" s="39"/>
      <c r="C688" s="70"/>
      <c r="D688" s="71"/>
      <c r="E688" s="71"/>
      <c r="F688" s="64"/>
      <c r="G688" s="64"/>
      <c r="H688" s="64"/>
      <c r="I688" s="64"/>
      <c r="J688" s="64"/>
      <c r="K688" s="64"/>
      <c r="L688" s="64"/>
      <c r="M688" s="64"/>
      <c r="N688" s="64"/>
      <c r="O688" s="73"/>
      <c r="P688" s="64"/>
      <c r="Q688" s="64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F688" s="39"/>
      <c r="AG688" s="39"/>
      <c r="AH688" s="39"/>
      <c r="AI688" s="39"/>
    </row>
    <row r="689" spans="1:35">
      <c r="A689" s="39"/>
      <c r="B689" s="39"/>
      <c r="C689" s="70"/>
      <c r="D689" s="71"/>
      <c r="E689" s="71"/>
      <c r="F689" s="64"/>
      <c r="G689" s="64"/>
      <c r="H689" s="64"/>
      <c r="I689" s="64"/>
      <c r="J689" s="64"/>
      <c r="K689" s="64"/>
      <c r="L689" s="64"/>
      <c r="M689" s="64"/>
      <c r="N689" s="64"/>
      <c r="O689" s="73"/>
      <c r="P689" s="64"/>
      <c r="Q689" s="64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F689" s="39"/>
      <c r="AG689" s="39"/>
      <c r="AH689" s="39"/>
      <c r="AI689" s="39"/>
    </row>
    <row r="690" spans="1:35">
      <c r="A690" s="39"/>
      <c r="B690" s="39"/>
      <c r="C690" s="70"/>
      <c r="D690" s="71"/>
      <c r="E690" s="71"/>
      <c r="F690" s="64"/>
      <c r="G690" s="64"/>
      <c r="H690" s="64"/>
      <c r="I690" s="64"/>
      <c r="J690" s="64"/>
      <c r="K690" s="64"/>
      <c r="L690" s="64"/>
      <c r="M690" s="64"/>
      <c r="N690" s="64"/>
      <c r="O690" s="73"/>
      <c r="P690" s="64"/>
      <c r="Q690" s="64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F690" s="39"/>
      <c r="AG690" s="39"/>
      <c r="AH690" s="39"/>
      <c r="AI690" s="39"/>
    </row>
    <row r="691" spans="1:35">
      <c r="A691" s="39"/>
      <c r="B691" s="39"/>
      <c r="C691" s="70"/>
      <c r="D691" s="71"/>
      <c r="E691" s="71"/>
      <c r="F691" s="64"/>
      <c r="G691" s="64"/>
      <c r="H691" s="64"/>
      <c r="I691" s="64"/>
      <c r="J691" s="64"/>
      <c r="K691" s="64"/>
      <c r="L691" s="64"/>
      <c r="M691" s="64"/>
      <c r="N691" s="64"/>
      <c r="O691" s="73"/>
      <c r="P691" s="64"/>
      <c r="Q691" s="64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F691" s="39"/>
      <c r="AG691" s="39"/>
      <c r="AH691" s="39"/>
      <c r="AI691" s="39"/>
    </row>
    <row r="692" spans="1:35">
      <c r="A692" s="39"/>
      <c r="B692" s="39"/>
      <c r="C692" s="70"/>
      <c r="D692" s="71"/>
      <c r="E692" s="71"/>
      <c r="F692" s="64"/>
      <c r="G692" s="64"/>
      <c r="H692" s="64"/>
      <c r="I692" s="64"/>
      <c r="J692" s="64"/>
      <c r="K692" s="64"/>
      <c r="L692" s="64"/>
      <c r="M692" s="64"/>
      <c r="N692" s="64"/>
      <c r="O692" s="73"/>
      <c r="P692" s="64"/>
      <c r="Q692" s="64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F692" s="39"/>
      <c r="AG692" s="39"/>
      <c r="AH692" s="39"/>
      <c r="AI692" s="39"/>
    </row>
    <row r="693" spans="1:35">
      <c r="A693" s="39"/>
      <c r="B693" s="39"/>
      <c r="C693" s="70"/>
      <c r="D693" s="71"/>
      <c r="E693" s="71"/>
      <c r="F693" s="64"/>
      <c r="G693" s="64"/>
      <c r="H693" s="64"/>
      <c r="I693" s="64"/>
      <c r="J693" s="64"/>
      <c r="K693" s="64"/>
      <c r="L693" s="64"/>
      <c r="M693" s="64"/>
      <c r="N693" s="64"/>
      <c r="O693" s="73"/>
      <c r="P693" s="64"/>
      <c r="Q693" s="64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F693" s="39"/>
      <c r="AG693" s="39"/>
      <c r="AH693" s="39"/>
      <c r="AI693" s="39"/>
    </row>
    <row r="694" spans="1:35">
      <c r="A694" s="39"/>
      <c r="B694" s="39"/>
      <c r="C694" s="70"/>
      <c r="D694" s="71"/>
      <c r="E694" s="71"/>
      <c r="F694" s="64"/>
      <c r="G694" s="64"/>
      <c r="H694" s="64"/>
      <c r="I694" s="64"/>
      <c r="J694" s="64"/>
      <c r="K694" s="64"/>
      <c r="L694" s="64"/>
      <c r="M694" s="64"/>
      <c r="N694" s="64"/>
      <c r="O694" s="73"/>
      <c r="P694" s="64"/>
      <c r="Q694" s="64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F694" s="39"/>
      <c r="AG694" s="39"/>
      <c r="AH694" s="39"/>
      <c r="AI694" s="39"/>
    </row>
    <row r="695" spans="1:35">
      <c r="A695" s="39"/>
      <c r="B695" s="39"/>
      <c r="C695" s="70"/>
      <c r="D695" s="71"/>
      <c r="E695" s="71"/>
      <c r="F695" s="64"/>
      <c r="G695" s="64"/>
      <c r="H695" s="64"/>
      <c r="I695" s="64"/>
      <c r="J695" s="64"/>
      <c r="K695" s="64"/>
      <c r="L695" s="64"/>
      <c r="M695" s="64"/>
      <c r="N695" s="64"/>
      <c r="O695" s="73"/>
      <c r="P695" s="64"/>
      <c r="Q695" s="64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F695" s="39"/>
      <c r="AG695" s="39"/>
      <c r="AH695" s="39"/>
      <c r="AI695" s="39"/>
    </row>
    <row r="696" spans="1:35">
      <c r="A696" s="39"/>
      <c r="B696" s="39"/>
      <c r="C696" s="70"/>
      <c r="D696" s="71"/>
      <c r="E696" s="71"/>
      <c r="F696" s="64"/>
      <c r="G696" s="64"/>
      <c r="H696" s="64"/>
      <c r="I696" s="64"/>
      <c r="J696" s="64"/>
      <c r="K696" s="64"/>
      <c r="L696" s="64"/>
      <c r="M696" s="64"/>
      <c r="N696" s="64"/>
      <c r="O696" s="73"/>
      <c r="P696" s="64"/>
      <c r="Q696" s="64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F696" s="39"/>
      <c r="AG696" s="39"/>
      <c r="AH696" s="39"/>
      <c r="AI696" s="39"/>
    </row>
    <row r="697" spans="1:35">
      <c r="A697" s="39"/>
      <c r="B697" s="39"/>
      <c r="C697" s="70"/>
      <c r="D697" s="71"/>
      <c r="E697" s="71"/>
      <c r="F697" s="64"/>
      <c r="G697" s="64"/>
      <c r="H697" s="64"/>
      <c r="I697" s="64"/>
      <c r="J697" s="64"/>
      <c r="K697" s="64"/>
      <c r="L697" s="64"/>
      <c r="M697" s="64"/>
      <c r="N697" s="64"/>
      <c r="O697" s="73"/>
      <c r="P697" s="64"/>
      <c r="Q697" s="64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F697" s="39"/>
      <c r="AG697" s="39"/>
      <c r="AH697" s="39"/>
      <c r="AI697" s="39"/>
    </row>
    <row r="698" spans="1:35">
      <c r="A698" s="39"/>
      <c r="B698" s="39"/>
      <c r="C698" s="70"/>
      <c r="D698" s="71"/>
      <c r="E698" s="71"/>
      <c r="F698" s="64"/>
      <c r="G698" s="64"/>
      <c r="H698" s="64"/>
      <c r="I698" s="64"/>
      <c r="J698" s="64"/>
      <c r="K698" s="64"/>
      <c r="L698" s="64"/>
      <c r="M698" s="64"/>
      <c r="N698" s="64"/>
      <c r="O698" s="73"/>
      <c r="P698" s="64"/>
      <c r="Q698" s="64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F698" s="39"/>
      <c r="AG698" s="39"/>
      <c r="AH698" s="39"/>
      <c r="AI698" s="39"/>
    </row>
    <row r="699" spans="1:35">
      <c r="A699" s="39"/>
      <c r="B699" s="39"/>
      <c r="C699" s="70"/>
      <c r="D699" s="71"/>
      <c r="E699" s="71"/>
      <c r="F699" s="64"/>
      <c r="G699" s="64"/>
      <c r="H699" s="64"/>
      <c r="I699" s="64"/>
      <c r="J699" s="64"/>
      <c r="K699" s="64"/>
      <c r="L699" s="64"/>
      <c r="M699" s="64"/>
      <c r="N699" s="64"/>
      <c r="O699" s="73"/>
      <c r="P699" s="64"/>
      <c r="Q699" s="64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F699" s="39"/>
      <c r="AG699" s="39"/>
      <c r="AH699" s="39"/>
      <c r="AI699" s="39"/>
    </row>
    <row r="700" spans="1:35">
      <c r="A700" s="39"/>
      <c r="B700" s="39"/>
      <c r="C700" s="70"/>
      <c r="D700" s="71"/>
      <c r="E700" s="71"/>
      <c r="F700" s="64"/>
      <c r="G700" s="64"/>
      <c r="H700" s="64"/>
      <c r="I700" s="64"/>
      <c r="J700" s="64"/>
      <c r="K700" s="64"/>
      <c r="L700" s="64"/>
      <c r="M700" s="64"/>
      <c r="N700" s="64"/>
      <c r="O700" s="73"/>
      <c r="P700" s="64"/>
      <c r="Q700" s="64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F700" s="39"/>
      <c r="AG700" s="39"/>
      <c r="AH700" s="39"/>
      <c r="AI700" s="39"/>
    </row>
    <row r="701" spans="1:35">
      <c r="A701" s="39"/>
      <c r="B701" s="39"/>
      <c r="C701" s="70"/>
      <c r="D701" s="71"/>
      <c r="E701" s="71"/>
      <c r="F701" s="64"/>
      <c r="G701" s="64"/>
      <c r="H701" s="64"/>
      <c r="I701" s="64"/>
      <c r="J701" s="64"/>
      <c r="K701" s="64"/>
      <c r="L701" s="64"/>
      <c r="M701" s="64"/>
      <c r="N701" s="64"/>
      <c r="O701" s="73"/>
      <c r="P701" s="64"/>
      <c r="Q701" s="64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F701" s="39"/>
      <c r="AG701" s="39"/>
      <c r="AH701" s="39"/>
      <c r="AI701" s="39"/>
    </row>
    <row r="702" spans="1:35">
      <c r="A702" s="39"/>
      <c r="B702" s="39"/>
      <c r="C702" s="70"/>
      <c r="D702" s="71"/>
      <c r="E702" s="71"/>
      <c r="F702" s="64"/>
      <c r="G702" s="64"/>
      <c r="H702" s="64"/>
      <c r="I702" s="64"/>
      <c r="J702" s="64"/>
      <c r="K702" s="64"/>
      <c r="L702" s="64"/>
      <c r="M702" s="64"/>
      <c r="N702" s="64"/>
      <c r="O702" s="73"/>
      <c r="P702" s="64"/>
      <c r="Q702" s="64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F702" s="39"/>
      <c r="AG702" s="39"/>
      <c r="AH702" s="39"/>
      <c r="AI702" s="39"/>
    </row>
    <row r="703" spans="1:35">
      <c r="A703" s="39"/>
      <c r="B703" s="39"/>
      <c r="C703" s="70"/>
      <c r="D703" s="71"/>
      <c r="E703" s="71"/>
      <c r="F703" s="64"/>
      <c r="G703" s="64"/>
      <c r="H703" s="64"/>
      <c r="I703" s="64"/>
      <c r="J703" s="64"/>
      <c r="K703" s="64"/>
      <c r="L703" s="64"/>
      <c r="M703" s="64"/>
      <c r="N703" s="64"/>
      <c r="O703" s="73"/>
      <c r="P703" s="64"/>
      <c r="Q703" s="64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F703" s="39"/>
      <c r="AG703" s="39"/>
      <c r="AH703" s="39"/>
      <c r="AI703" s="39"/>
    </row>
    <row r="704" spans="1:35">
      <c r="A704" s="39"/>
      <c r="B704" s="39"/>
      <c r="C704" s="70"/>
      <c r="D704" s="71"/>
      <c r="E704" s="71"/>
      <c r="F704" s="64"/>
      <c r="G704" s="64"/>
      <c r="H704" s="64"/>
      <c r="I704" s="64"/>
      <c r="J704" s="64"/>
      <c r="K704" s="64"/>
      <c r="L704" s="64"/>
      <c r="M704" s="64"/>
      <c r="N704" s="64"/>
      <c r="O704" s="73"/>
      <c r="P704" s="64"/>
      <c r="Q704" s="64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F704" s="39"/>
      <c r="AG704" s="39"/>
      <c r="AH704" s="39"/>
      <c r="AI704" s="39"/>
    </row>
    <row r="705" spans="1:35">
      <c r="A705" s="39"/>
      <c r="B705" s="39"/>
      <c r="C705" s="70"/>
      <c r="D705" s="71"/>
      <c r="E705" s="71"/>
      <c r="F705" s="64"/>
      <c r="G705" s="64"/>
      <c r="H705" s="64"/>
      <c r="I705" s="64"/>
      <c r="J705" s="64"/>
      <c r="K705" s="64"/>
      <c r="L705" s="64"/>
      <c r="M705" s="64"/>
      <c r="N705" s="64"/>
      <c r="O705" s="73"/>
      <c r="P705" s="64"/>
      <c r="Q705" s="64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F705" s="39"/>
      <c r="AG705" s="39"/>
      <c r="AH705" s="39"/>
      <c r="AI705" s="39"/>
    </row>
    <row r="706" spans="1:35">
      <c r="A706" s="39"/>
      <c r="B706" s="39"/>
      <c r="C706" s="70"/>
      <c r="D706" s="71"/>
      <c r="E706" s="71"/>
      <c r="F706" s="64"/>
      <c r="G706" s="64"/>
      <c r="H706" s="64"/>
      <c r="I706" s="64"/>
      <c r="J706" s="64"/>
      <c r="K706" s="64"/>
      <c r="L706" s="64"/>
      <c r="M706" s="64"/>
      <c r="N706" s="64"/>
      <c r="O706" s="73"/>
      <c r="P706" s="64"/>
      <c r="Q706" s="64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F706" s="39"/>
      <c r="AG706" s="39"/>
      <c r="AH706" s="39"/>
      <c r="AI706" s="39"/>
    </row>
    <row r="707" spans="1:35">
      <c r="A707" s="39"/>
      <c r="B707" s="39"/>
      <c r="C707" s="70"/>
      <c r="D707" s="71"/>
      <c r="E707" s="71"/>
      <c r="F707" s="64"/>
      <c r="G707" s="64"/>
      <c r="H707" s="64"/>
      <c r="I707" s="64"/>
      <c r="J707" s="64"/>
      <c r="K707" s="64"/>
      <c r="L707" s="64"/>
      <c r="M707" s="64"/>
      <c r="N707" s="64"/>
      <c r="O707" s="73"/>
      <c r="P707" s="64"/>
      <c r="Q707" s="64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F707" s="39"/>
      <c r="AG707" s="39"/>
      <c r="AH707" s="39"/>
      <c r="AI707" s="39"/>
    </row>
    <row r="708" spans="1:35">
      <c r="A708" s="39"/>
      <c r="B708" s="39"/>
      <c r="C708" s="70"/>
      <c r="D708" s="71"/>
      <c r="E708" s="71"/>
      <c r="F708" s="64"/>
      <c r="G708" s="64"/>
      <c r="H708" s="64"/>
      <c r="I708" s="64"/>
      <c r="J708" s="64"/>
      <c r="K708" s="64"/>
      <c r="L708" s="64"/>
      <c r="M708" s="64"/>
      <c r="N708" s="64"/>
      <c r="O708" s="73"/>
      <c r="P708" s="64"/>
      <c r="Q708" s="64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F708" s="39"/>
      <c r="AG708" s="39"/>
      <c r="AH708" s="39"/>
      <c r="AI708" s="39"/>
    </row>
    <row r="709" spans="1:35">
      <c r="A709" s="39"/>
      <c r="B709" s="39"/>
      <c r="C709" s="70"/>
      <c r="D709" s="71"/>
      <c r="E709" s="71"/>
      <c r="F709" s="64"/>
      <c r="G709" s="64"/>
      <c r="H709" s="64"/>
      <c r="I709" s="64"/>
      <c r="J709" s="64"/>
      <c r="K709" s="64"/>
      <c r="L709" s="64"/>
      <c r="M709" s="64"/>
      <c r="N709" s="64"/>
      <c r="O709" s="73"/>
      <c r="P709" s="64"/>
      <c r="Q709" s="64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F709" s="39"/>
      <c r="AG709" s="39"/>
      <c r="AH709" s="39"/>
      <c r="AI709" s="39"/>
    </row>
    <row r="710" spans="1:35">
      <c r="A710" s="39"/>
      <c r="B710" s="39"/>
      <c r="C710" s="70"/>
      <c r="D710" s="71"/>
      <c r="E710" s="71"/>
      <c r="F710" s="64"/>
      <c r="G710" s="64"/>
      <c r="H710" s="64"/>
      <c r="I710" s="64"/>
      <c r="J710" s="64"/>
      <c r="K710" s="64"/>
      <c r="L710" s="64"/>
      <c r="M710" s="64"/>
      <c r="N710" s="64"/>
      <c r="O710" s="73"/>
      <c r="P710" s="64"/>
      <c r="Q710" s="64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F710" s="39"/>
      <c r="AG710" s="39"/>
      <c r="AH710" s="39"/>
      <c r="AI710" s="39"/>
    </row>
    <row r="711" spans="1:35">
      <c r="A711" s="39"/>
      <c r="B711" s="39"/>
      <c r="C711" s="70"/>
      <c r="D711" s="71"/>
      <c r="E711" s="71"/>
      <c r="F711" s="64"/>
      <c r="G711" s="64"/>
      <c r="H711" s="64"/>
      <c r="I711" s="64"/>
      <c r="J711" s="64"/>
      <c r="K711" s="64"/>
      <c r="L711" s="64"/>
      <c r="M711" s="64"/>
      <c r="N711" s="64"/>
      <c r="O711" s="73"/>
      <c r="P711" s="64"/>
      <c r="Q711" s="64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F711" s="39"/>
      <c r="AG711" s="39"/>
      <c r="AH711" s="39"/>
      <c r="AI711" s="39"/>
    </row>
    <row r="712" spans="1:35">
      <c r="A712" s="39"/>
      <c r="B712" s="39"/>
      <c r="C712" s="70"/>
      <c r="D712" s="71"/>
      <c r="E712" s="71"/>
      <c r="F712" s="64"/>
      <c r="G712" s="64"/>
      <c r="H712" s="64"/>
      <c r="I712" s="64"/>
      <c r="J712" s="64"/>
      <c r="K712" s="64"/>
      <c r="L712" s="64"/>
      <c r="M712" s="64"/>
      <c r="N712" s="64"/>
      <c r="O712" s="73"/>
      <c r="P712" s="64"/>
      <c r="Q712" s="64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F712" s="39"/>
      <c r="AG712" s="39"/>
      <c r="AH712" s="39"/>
      <c r="AI712" s="39"/>
    </row>
    <row r="713" spans="1:35">
      <c r="A713" s="39"/>
      <c r="B713" s="39"/>
      <c r="C713" s="70"/>
      <c r="D713" s="71"/>
      <c r="E713" s="71"/>
      <c r="F713" s="64"/>
      <c r="G713" s="64"/>
      <c r="H713" s="64"/>
      <c r="I713" s="64"/>
      <c r="J713" s="64"/>
      <c r="K713" s="64"/>
      <c r="L713" s="64"/>
      <c r="M713" s="64"/>
      <c r="N713" s="64"/>
      <c r="O713" s="73"/>
      <c r="P713" s="64"/>
      <c r="Q713" s="64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F713" s="39"/>
      <c r="AG713" s="39"/>
      <c r="AH713" s="39"/>
      <c r="AI713" s="39"/>
    </row>
    <row r="714" spans="1:35">
      <c r="A714" s="39"/>
      <c r="B714" s="39"/>
      <c r="C714" s="70"/>
      <c r="D714" s="71"/>
      <c r="E714" s="71"/>
      <c r="F714" s="64"/>
      <c r="G714" s="64"/>
      <c r="H714" s="64"/>
      <c r="I714" s="64"/>
      <c r="J714" s="64"/>
      <c r="K714" s="64"/>
      <c r="L714" s="64"/>
      <c r="M714" s="64"/>
      <c r="N714" s="64"/>
      <c r="O714" s="73"/>
      <c r="P714" s="64"/>
      <c r="Q714" s="64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F714" s="39"/>
      <c r="AG714" s="39"/>
      <c r="AH714" s="39"/>
      <c r="AI714" s="39"/>
    </row>
    <row r="715" spans="1:35">
      <c r="A715" s="39"/>
      <c r="B715" s="39"/>
      <c r="C715" s="70"/>
      <c r="D715" s="71"/>
      <c r="E715" s="71"/>
      <c r="F715" s="64"/>
      <c r="G715" s="64"/>
      <c r="H715" s="64"/>
      <c r="I715" s="64"/>
      <c r="J715" s="64"/>
      <c r="K715" s="64"/>
      <c r="L715" s="64"/>
      <c r="M715" s="64"/>
      <c r="N715" s="64"/>
      <c r="O715" s="73"/>
      <c r="P715" s="64"/>
      <c r="Q715" s="64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F715" s="39"/>
      <c r="AG715" s="39"/>
      <c r="AH715" s="39"/>
      <c r="AI715" s="39"/>
    </row>
    <row r="716" spans="1:35">
      <c r="A716" s="39"/>
      <c r="B716" s="39"/>
      <c r="C716" s="70"/>
      <c r="D716" s="71"/>
      <c r="E716" s="71"/>
      <c r="F716" s="64"/>
      <c r="G716" s="64"/>
      <c r="H716" s="64"/>
      <c r="I716" s="64"/>
      <c r="J716" s="64"/>
      <c r="K716" s="64"/>
      <c r="L716" s="64"/>
      <c r="M716" s="64"/>
      <c r="N716" s="64"/>
      <c r="O716" s="73"/>
      <c r="P716" s="64"/>
      <c r="Q716" s="64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F716" s="39"/>
      <c r="AG716" s="39"/>
      <c r="AH716" s="39"/>
      <c r="AI716" s="39"/>
    </row>
    <row r="717" spans="1:35">
      <c r="A717" s="39"/>
      <c r="B717" s="39"/>
      <c r="C717" s="70"/>
      <c r="D717" s="71"/>
      <c r="E717" s="71"/>
      <c r="F717" s="64"/>
      <c r="G717" s="64"/>
      <c r="H717" s="64"/>
      <c r="I717" s="64"/>
      <c r="J717" s="64"/>
      <c r="K717" s="64"/>
      <c r="L717" s="64"/>
      <c r="M717" s="64"/>
      <c r="N717" s="64"/>
      <c r="O717" s="73"/>
      <c r="P717" s="64"/>
      <c r="Q717" s="64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F717" s="39"/>
      <c r="AG717" s="39"/>
      <c r="AH717" s="39"/>
      <c r="AI717" s="39"/>
    </row>
    <row r="718" spans="1:35">
      <c r="A718" s="39"/>
      <c r="B718" s="39"/>
      <c r="C718" s="70"/>
      <c r="D718" s="71"/>
      <c r="E718" s="71"/>
      <c r="F718" s="64"/>
      <c r="G718" s="64"/>
      <c r="H718" s="64"/>
      <c r="I718" s="64"/>
      <c r="J718" s="64"/>
      <c r="K718" s="64"/>
      <c r="L718" s="64"/>
      <c r="M718" s="64"/>
      <c r="N718" s="64"/>
      <c r="O718" s="73"/>
      <c r="P718" s="64"/>
      <c r="Q718" s="64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F718" s="39"/>
      <c r="AG718" s="39"/>
      <c r="AH718" s="39"/>
      <c r="AI718" s="39"/>
    </row>
    <row r="719" spans="1:35">
      <c r="A719" s="39"/>
      <c r="B719" s="39"/>
      <c r="C719" s="70"/>
      <c r="D719" s="71"/>
      <c r="E719" s="71"/>
      <c r="F719" s="64"/>
      <c r="G719" s="64"/>
      <c r="H719" s="64"/>
      <c r="I719" s="64"/>
      <c r="J719" s="64"/>
      <c r="K719" s="64"/>
      <c r="L719" s="64"/>
      <c r="M719" s="64"/>
      <c r="N719" s="64"/>
      <c r="O719" s="73"/>
      <c r="P719" s="64"/>
      <c r="Q719" s="64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F719" s="39"/>
      <c r="AG719" s="39"/>
      <c r="AH719" s="39"/>
      <c r="AI719" s="39"/>
    </row>
    <row r="720" spans="1:35">
      <c r="A720" s="39"/>
      <c r="B720" s="39"/>
      <c r="C720" s="70"/>
      <c r="D720" s="71"/>
      <c r="E720" s="71"/>
      <c r="F720" s="64"/>
      <c r="G720" s="64"/>
      <c r="H720" s="64"/>
      <c r="I720" s="64"/>
      <c r="J720" s="64"/>
      <c r="K720" s="64"/>
      <c r="L720" s="64"/>
      <c r="M720" s="64"/>
      <c r="N720" s="64"/>
      <c r="O720" s="73"/>
      <c r="P720" s="64"/>
      <c r="Q720" s="64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F720" s="39"/>
      <c r="AG720" s="39"/>
      <c r="AH720" s="39"/>
      <c r="AI720" s="39"/>
    </row>
    <row r="721" spans="1:35">
      <c r="A721" s="39"/>
      <c r="B721" s="39"/>
      <c r="C721" s="70"/>
      <c r="D721" s="71"/>
      <c r="E721" s="71"/>
      <c r="F721" s="64"/>
      <c r="G721" s="64"/>
      <c r="H721" s="64"/>
      <c r="I721" s="64"/>
      <c r="J721" s="64"/>
      <c r="K721" s="64"/>
      <c r="L721" s="64"/>
      <c r="M721" s="64"/>
      <c r="N721" s="64"/>
      <c r="O721" s="73"/>
      <c r="P721" s="64"/>
      <c r="Q721" s="64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F721" s="39"/>
      <c r="AG721" s="39"/>
      <c r="AH721" s="39"/>
      <c r="AI721" s="39"/>
    </row>
    <row r="722" spans="1:35">
      <c r="A722" s="39"/>
      <c r="B722" s="39"/>
      <c r="C722" s="70"/>
      <c r="D722" s="71"/>
      <c r="E722" s="71"/>
      <c r="F722" s="64"/>
      <c r="G722" s="64"/>
      <c r="H722" s="64"/>
      <c r="I722" s="64"/>
      <c r="J722" s="64"/>
      <c r="K722" s="64"/>
      <c r="L722" s="64"/>
      <c r="M722" s="64"/>
      <c r="N722" s="64"/>
      <c r="O722" s="73"/>
      <c r="P722" s="64"/>
      <c r="Q722" s="64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F722" s="39"/>
      <c r="AG722" s="39"/>
      <c r="AH722" s="39"/>
      <c r="AI722" s="39"/>
    </row>
    <row r="723" spans="1:35">
      <c r="A723" s="39"/>
      <c r="B723" s="39"/>
      <c r="C723" s="70"/>
      <c r="D723" s="71"/>
      <c r="E723" s="71"/>
      <c r="F723" s="64"/>
      <c r="G723" s="64"/>
      <c r="H723" s="64"/>
      <c r="I723" s="64"/>
      <c r="J723" s="64"/>
      <c r="K723" s="64"/>
      <c r="L723" s="64"/>
      <c r="M723" s="64"/>
      <c r="N723" s="64"/>
      <c r="O723" s="73"/>
      <c r="P723" s="64"/>
      <c r="Q723" s="64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F723" s="39"/>
      <c r="AG723" s="39"/>
      <c r="AH723" s="39"/>
      <c r="AI723" s="39"/>
    </row>
    <row r="724" spans="1:35">
      <c r="A724" s="39"/>
      <c r="B724" s="39"/>
      <c r="C724" s="70"/>
      <c r="D724" s="71"/>
      <c r="E724" s="71"/>
      <c r="F724" s="64"/>
      <c r="G724" s="64"/>
      <c r="H724" s="64"/>
      <c r="I724" s="64"/>
      <c r="J724" s="64"/>
      <c r="K724" s="64"/>
      <c r="L724" s="64"/>
      <c r="M724" s="64"/>
      <c r="N724" s="64"/>
      <c r="O724" s="73"/>
      <c r="P724" s="64"/>
      <c r="Q724" s="64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F724" s="39"/>
      <c r="AG724" s="39"/>
      <c r="AH724" s="39"/>
      <c r="AI724" s="39"/>
    </row>
    <row r="725" spans="1:35">
      <c r="A725" s="39"/>
      <c r="B725" s="39"/>
      <c r="C725" s="70"/>
      <c r="D725" s="71"/>
      <c r="E725" s="71"/>
      <c r="F725" s="64"/>
      <c r="G725" s="64"/>
      <c r="H725" s="64"/>
      <c r="I725" s="64"/>
      <c r="J725" s="64"/>
      <c r="K725" s="64"/>
      <c r="L725" s="64"/>
      <c r="M725" s="64"/>
      <c r="N725" s="64"/>
      <c r="O725" s="73"/>
      <c r="P725" s="64"/>
      <c r="Q725" s="64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F725" s="39"/>
      <c r="AG725" s="39"/>
      <c r="AH725" s="39"/>
      <c r="AI725" s="39"/>
    </row>
    <row r="726" spans="1:35">
      <c r="A726" s="39"/>
      <c r="B726" s="39"/>
      <c r="C726" s="70"/>
      <c r="D726" s="71"/>
      <c r="E726" s="71"/>
      <c r="F726" s="64"/>
      <c r="G726" s="64"/>
      <c r="H726" s="64"/>
      <c r="I726" s="64"/>
      <c r="J726" s="64"/>
      <c r="K726" s="64"/>
      <c r="L726" s="64"/>
      <c r="M726" s="64"/>
      <c r="N726" s="64"/>
      <c r="O726" s="73"/>
      <c r="P726" s="64"/>
      <c r="Q726" s="64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F726" s="39"/>
      <c r="AG726" s="39"/>
      <c r="AH726" s="39"/>
      <c r="AI726" s="39"/>
    </row>
    <row r="727" spans="1:35">
      <c r="A727" s="39"/>
      <c r="B727" s="39"/>
      <c r="C727" s="70"/>
      <c r="D727" s="71"/>
      <c r="E727" s="71"/>
      <c r="F727" s="64"/>
      <c r="G727" s="64"/>
      <c r="H727" s="64"/>
      <c r="I727" s="64"/>
      <c r="J727" s="64"/>
      <c r="K727" s="64"/>
      <c r="L727" s="64"/>
      <c r="M727" s="64"/>
      <c r="N727" s="64"/>
      <c r="O727" s="73"/>
      <c r="P727" s="64"/>
      <c r="Q727" s="64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F727" s="39"/>
      <c r="AG727" s="39"/>
      <c r="AH727" s="39"/>
      <c r="AI727" s="39"/>
    </row>
    <row r="728" spans="1:35">
      <c r="A728" s="39"/>
      <c r="B728" s="39"/>
      <c r="C728" s="70"/>
      <c r="D728" s="71"/>
      <c r="E728" s="71"/>
      <c r="F728" s="64"/>
      <c r="G728" s="64"/>
      <c r="H728" s="64"/>
      <c r="I728" s="64"/>
      <c r="J728" s="64"/>
      <c r="K728" s="64"/>
      <c r="L728" s="64"/>
      <c r="M728" s="64"/>
      <c r="N728" s="64"/>
      <c r="O728" s="73"/>
      <c r="P728" s="64"/>
      <c r="Q728" s="64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F728" s="39"/>
      <c r="AG728" s="39"/>
      <c r="AH728" s="39"/>
      <c r="AI728" s="39"/>
    </row>
    <row r="729" spans="1:35">
      <c r="A729" s="39"/>
      <c r="B729" s="39"/>
      <c r="C729" s="70"/>
      <c r="D729" s="71"/>
      <c r="E729" s="71"/>
      <c r="F729" s="64"/>
      <c r="G729" s="64"/>
      <c r="H729" s="64"/>
      <c r="I729" s="64"/>
      <c r="J729" s="64"/>
      <c r="K729" s="64"/>
      <c r="L729" s="64"/>
      <c r="M729" s="64"/>
      <c r="N729" s="64"/>
      <c r="O729" s="73"/>
      <c r="P729" s="64"/>
      <c r="Q729" s="64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F729" s="39"/>
      <c r="AG729" s="39"/>
      <c r="AH729" s="39"/>
      <c r="AI729" s="39"/>
    </row>
    <row r="730" spans="1:35">
      <c r="A730" s="39"/>
      <c r="B730" s="39"/>
      <c r="C730" s="70"/>
      <c r="D730" s="71"/>
      <c r="E730" s="71"/>
      <c r="F730" s="64"/>
      <c r="G730" s="64"/>
      <c r="H730" s="64"/>
      <c r="I730" s="64"/>
      <c r="J730" s="64"/>
      <c r="K730" s="64"/>
      <c r="L730" s="64"/>
      <c r="M730" s="64"/>
      <c r="N730" s="64"/>
      <c r="O730" s="73"/>
      <c r="P730" s="64"/>
      <c r="Q730" s="64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F730" s="39"/>
      <c r="AG730" s="39"/>
      <c r="AH730" s="39"/>
      <c r="AI730" s="39"/>
    </row>
    <row r="731" spans="1:35">
      <c r="A731" s="39"/>
      <c r="B731" s="39"/>
      <c r="C731" s="70"/>
      <c r="D731" s="71"/>
      <c r="E731" s="71"/>
      <c r="F731" s="64"/>
      <c r="G731" s="64"/>
      <c r="H731" s="64"/>
      <c r="I731" s="64"/>
      <c r="J731" s="64"/>
      <c r="K731" s="64"/>
      <c r="L731" s="64"/>
      <c r="M731" s="64"/>
      <c r="N731" s="64"/>
      <c r="O731" s="73"/>
      <c r="P731" s="64"/>
      <c r="Q731" s="64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F731" s="39"/>
      <c r="AG731" s="39"/>
      <c r="AH731" s="39"/>
      <c r="AI731" s="39"/>
    </row>
    <row r="732" spans="1:35">
      <c r="A732" s="39"/>
      <c r="B732" s="39"/>
      <c r="C732" s="70"/>
      <c r="D732" s="71"/>
      <c r="E732" s="71"/>
      <c r="F732" s="64"/>
      <c r="G732" s="64"/>
      <c r="H732" s="64"/>
      <c r="I732" s="64"/>
      <c r="J732" s="64"/>
      <c r="K732" s="64"/>
      <c r="L732" s="64"/>
      <c r="M732" s="64"/>
      <c r="N732" s="64"/>
      <c r="O732" s="73"/>
      <c r="P732" s="64"/>
      <c r="Q732" s="64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F732" s="39"/>
      <c r="AG732" s="39"/>
      <c r="AH732" s="39"/>
      <c r="AI732" s="39"/>
    </row>
    <row r="733" spans="1:35">
      <c r="A733" s="39"/>
      <c r="B733" s="39"/>
      <c r="C733" s="70"/>
      <c r="D733" s="71"/>
      <c r="E733" s="71"/>
      <c r="F733" s="64"/>
      <c r="G733" s="64"/>
      <c r="H733" s="64"/>
      <c r="I733" s="64"/>
      <c r="J733" s="64"/>
      <c r="K733" s="64"/>
      <c r="L733" s="64"/>
      <c r="M733" s="64"/>
      <c r="N733" s="64"/>
      <c r="O733" s="73"/>
      <c r="P733" s="64"/>
      <c r="Q733" s="64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F733" s="39"/>
      <c r="AG733" s="39"/>
      <c r="AH733" s="39"/>
      <c r="AI733" s="39"/>
    </row>
    <row r="734" spans="1:35">
      <c r="A734" s="39"/>
      <c r="B734" s="39"/>
      <c r="C734" s="70"/>
      <c r="D734" s="71"/>
      <c r="E734" s="71"/>
      <c r="F734" s="64"/>
      <c r="G734" s="64"/>
      <c r="H734" s="64"/>
      <c r="I734" s="64"/>
      <c r="J734" s="64"/>
      <c r="K734" s="64"/>
      <c r="L734" s="64"/>
      <c r="M734" s="64"/>
      <c r="N734" s="64"/>
      <c r="O734" s="73"/>
      <c r="P734" s="64"/>
      <c r="Q734" s="64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F734" s="39"/>
      <c r="AG734" s="39"/>
      <c r="AH734" s="39"/>
      <c r="AI734" s="39"/>
    </row>
    <row r="735" spans="1:35">
      <c r="A735" s="39"/>
      <c r="B735" s="39"/>
      <c r="C735" s="70"/>
      <c r="D735" s="71"/>
      <c r="E735" s="71"/>
      <c r="F735" s="64"/>
      <c r="G735" s="64"/>
      <c r="H735" s="64"/>
      <c r="I735" s="64"/>
      <c r="J735" s="64"/>
      <c r="K735" s="64"/>
      <c r="L735" s="64"/>
      <c r="M735" s="64"/>
      <c r="N735" s="64"/>
      <c r="O735" s="73"/>
      <c r="P735" s="64"/>
      <c r="Q735" s="64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F735" s="39"/>
      <c r="AG735" s="39"/>
      <c r="AH735" s="39"/>
      <c r="AI735" s="39"/>
    </row>
    <row r="736" spans="1:35">
      <c r="A736" s="39"/>
      <c r="B736" s="39"/>
      <c r="C736" s="70"/>
      <c r="D736" s="71"/>
      <c r="E736" s="71"/>
      <c r="F736" s="64"/>
      <c r="G736" s="64"/>
      <c r="H736" s="64"/>
      <c r="I736" s="64"/>
      <c r="J736" s="64"/>
      <c r="K736" s="64"/>
      <c r="L736" s="64"/>
      <c r="M736" s="64"/>
      <c r="N736" s="64"/>
      <c r="O736" s="73"/>
      <c r="P736" s="64"/>
      <c r="Q736" s="64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F736" s="39"/>
      <c r="AG736" s="39"/>
      <c r="AH736" s="39"/>
      <c r="AI736" s="39"/>
    </row>
    <row r="737" spans="1:35">
      <c r="A737" s="39"/>
      <c r="B737" s="39"/>
      <c r="C737" s="70"/>
      <c r="D737" s="71"/>
      <c r="E737" s="71"/>
      <c r="F737" s="64"/>
      <c r="G737" s="64"/>
      <c r="H737" s="64"/>
      <c r="I737" s="64"/>
      <c r="J737" s="64"/>
      <c r="K737" s="64"/>
      <c r="L737" s="64"/>
      <c r="M737" s="64"/>
      <c r="N737" s="64"/>
      <c r="O737" s="73"/>
      <c r="P737" s="64"/>
      <c r="Q737" s="64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F737" s="39"/>
      <c r="AG737" s="39"/>
      <c r="AH737" s="39"/>
      <c r="AI737" s="39"/>
    </row>
    <row r="738" spans="1:35">
      <c r="A738" s="39"/>
      <c r="B738" s="39"/>
      <c r="C738" s="70"/>
      <c r="D738" s="71"/>
      <c r="E738" s="71"/>
      <c r="F738" s="64"/>
      <c r="G738" s="64"/>
      <c r="H738" s="64"/>
      <c r="I738" s="64"/>
      <c r="J738" s="64"/>
      <c r="K738" s="64"/>
      <c r="L738" s="64"/>
      <c r="M738" s="64"/>
      <c r="N738" s="64"/>
      <c r="O738" s="73"/>
      <c r="P738" s="64"/>
      <c r="Q738" s="64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F738" s="39"/>
      <c r="AG738" s="39"/>
      <c r="AH738" s="39"/>
      <c r="AI738" s="39"/>
    </row>
    <row r="739" spans="1:35">
      <c r="A739" s="39"/>
      <c r="B739" s="39"/>
      <c r="C739" s="70"/>
      <c r="D739" s="71"/>
      <c r="E739" s="71"/>
      <c r="F739" s="64"/>
      <c r="G739" s="64"/>
      <c r="H739" s="64"/>
      <c r="I739" s="64"/>
      <c r="J739" s="64"/>
      <c r="K739" s="64"/>
      <c r="L739" s="64"/>
      <c r="M739" s="64"/>
      <c r="N739" s="64"/>
      <c r="O739" s="73"/>
      <c r="P739" s="64"/>
      <c r="Q739" s="64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F739" s="39"/>
      <c r="AG739" s="39"/>
      <c r="AH739" s="39"/>
      <c r="AI739" s="39"/>
    </row>
    <row r="740" spans="1:35">
      <c r="A740" s="39"/>
      <c r="B740" s="39"/>
      <c r="C740" s="70"/>
      <c r="D740" s="71"/>
      <c r="E740" s="71"/>
      <c r="F740" s="64"/>
      <c r="G740" s="64"/>
      <c r="H740" s="64"/>
      <c r="I740" s="64"/>
      <c r="J740" s="64"/>
      <c r="K740" s="64"/>
      <c r="L740" s="64"/>
      <c r="M740" s="64"/>
      <c r="N740" s="64"/>
      <c r="O740" s="73"/>
      <c r="P740" s="64"/>
      <c r="Q740" s="64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F740" s="39"/>
      <c r="AG740" s="39"/>
      <c r="AH740" s="39"/>
      <c r="AI740" s="39"/>
    </row>
    <row r="741" spans="1:35">
      <c r="A741" s="39"/>
      <c r="B741" s="39"/>
      <c r="C741" s="70"/>
      <c r="D741" s="71"/>
      <c r="E741" s="71"/>
      <c r="F741" s="64"/>
      <c r="G741" s="64"/>
      <c r="H741" s="64"/>
      <c r="I741" s="64"/>
      <c r="J741" s="64"/>
      <c r="K741" s="64"/>
      <c r="L741" s="64"/>
      <c r="M741" s="64"/>
      <c r="N741" s="64"/>
      <c r="O741" s="73"/>
      <c r="P741" s="64"/>
      <c r="Q741" s="64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F741" s="39"/>
      <c r="AG741" s="39"/>
      <c r="AH741" s="39"/>
      <c r="AI741" s="39"/>
    </row>
    <row r="742" spans="1:35">
      <c r="A742" s="39"/>
      <c r="B742" s="39"/>
      <c r="C742" s="70"/>
      <c r="D742" s="71"/>
      <c r="E742" s="71"/>
      <c r="F742" s="64"/>
      <c r="G742" s="64"/>
      <c r="H742" s="64"/>
      <c r="I742" s="64"/>
      <c r="J742" s="64"/>
      <c r="K742" s="64"/>
      <c r="L742" s="64"/>
      <c r="M742" s="64"/>
      <c r="N742" s="64"/>
      <c r="O742" s="73"/>
      <c r="P742" s="64"/>
      <c r="Q742" s="64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F742" s="39"/>
      <c r="AG742" s="39"/>
      <c r="AH742" s="39"/>
      <c r="AI742" s="39"/>
    </row>
    <row r="743" spans="1:35">
      <c r="A743" s="39"/>
      <c r="B743" s="39"/>
      <c r="C743" s="70"/>
      <c r="D743" s="71"/>
      <c r="E743" s="71"/>
      <c r="F743" s="64"/>
      <c r="G743" s="64"/>
      <c r="H743" s="64"/>
      <c r="I743" s="64"/>
      <c r="J743" s="64"/>
      <c r="K743" s="64"/>
      <c r="L743" s="64"/>
      <c r="M743" s="64"/>
      <c r="N743" s="64"/>
      <c r="O743" s="73"/>
      <c r="P743" s="64"/>
      <c r="Q743" s="64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F743" s="39"/>
      <c r="AG743" s="39"/>
      <c r="AH743" s="39"/>
      <c r="AI743" s="39"/>
    </row>
    <row r="744" spans="1:35">
      <c r="A744" s="39"/>
      <c r="B744" s="39"/>
      <c r="C744" s="70"/>
      <c r="D744" s="71"/>
      <c r="E744" s="71"/>
      <c r="F744" s="64"/>
      <c r="G744" s="64"/>
      <c r="H744" s="64"/>
      <c r="I744" s="64"/>
      <c r="J744" s="64"/>
      <c r="K744" s="64"/>
      <c r="L744" s="64"/>
      <c r="M744" s="64"/>
      <c r="N744" s="64"/>
      <c r="O744" s="73"/>
      <c r="P744" s="64"/>
      <c r="Q744" s="64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F744" s="39"/>
      <c r="AG744" s="39"/>
      <c r="AH744" s="39"/>
      <c r="AI744" s="39"/>
    </row>
    <row r="745" spans="1:35">
      <c r="A745" s="39"/>
      <c r="B745" s="39"/>
      <c r="C745" s="70"/>
      <c r="D745" s="71"/>
      <c r="E745" s="71"/>
      <c r="F745" s="64"/>
      <c r="G745" s="64"/>
      <c r="H745" s="64"/>
      <c r="I745" s="64"/>
      <c r="J745" s="64"/>
      <c r="K745" s="64"/>
      <c r="L745" s="64"/>
      <c r="M745" s="64"/>
      <c r="N745" s="64"/>
      <c r="O745" s="73"/>
      <c r="P745" s="64"/>
      <c r="Q745" s="64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F745" s="39"/>
      <c r="AG745" s="39"/>
      <c r="AH745" s="39"/>
      <c r="AI745" s="39"/>
    </row>
    <row r="746" spans="1:35">
      <c r="A746" s="39"/>
      <c r="B746" s="39"/>
      <c r="C746" s="70"/>
      <c r="D746" s="71"/>
      <c r="E746" s="71"/>
      <c r="F746" s="64"/>
      <c r="G746" s="64"/>
      <c r="H746" s="64"/>
      <c r="I746" s="64"/>
      <c r="J746" s="64"/>
      <c r="K746" s="64"/>
      <c r="L746" s="64"/>
      <c r="M746" s="64"/>
      <c r="N746" s="64"/>
      <c r="O746" s="73"/>
      <c r="P746" s="64"/>
      <c r="Q746" s="64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F746" s="39"/>
      <c r="AG746" s="39"/>
      <c r="AH746" s="39"/>
      <c r="AI746" s="39"/>
    </row>
    <row r="747" spans="1:35">
      <c r="A747" s="39"/>
      <c r="B747" s="39"/>
      <c r="C747" s="70"/>
      <c r="D747" s="71"/>
      <c r="E747" s="71"/>
      <c r="F747" s="64"/>
      <c r="G747" s="64"/>
      <c r="H747" s="64"/>
      <c r="I747" s="64"/>
      <c r="J747" s="64"/>
      <c r="K747" s="64"/>
      <c r="L747" s="64"/>
      <c r="M747" s="64"/>
      <c r="N747" s="64"/>
      <c r="O747" s="73"/>
      <c r="P747" s="64"/>
      <c r="Q747" s="64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F747" s="39"/>
      <c r="AG747" s="39"/>
      <c r="AH747" s="39"/>
      <c r="AI747" s="39"/>
    </row>
    <row r="748" spans="1:35">
      <c r="A748" s="39"/>
      <c r="B748" s="39"/>
      <c r="C748" s="70"/>
      <c r="D748" s="71"/>
      <c r="E748" s="71"/>
      <c r="F748" s="64"/>
      <c r="G748" s="64"/>
      <c r="H748" s="64"/>
      <c r="I748" s="64"/>
      <c r="J748" s="64"/>
      <c r="K748" s="64"/>
      <c r="L748" s="64"/>
      <c r="M748" s="64"/>
      <c r="N748" s="64"/>
      <c r="O748" s="73"/>
      <c r="P748" s="64"/>
      <c r="Q748" s="64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F748" s="39"/>
      <c r="AG748" s="39"/>
      <c r="AH748" s="39"/>
      <c r="AI748" s="39"/>
    </row>
    <row r="749" spans="1:35">
      <c r="A749" s="39"/>
      <c r="B749" s="39"/>
      <c r="C749" s="70"/>
      <c r="D749" s="71"/>
      <c r="E749" s="71"/>
      <c r="F749" s="64"/>
      <c r="G749" s="64"/>
      <c r="H749" s="64"/>
      <c r="I749" s="64"/>
      <c r="J749" s="64"/>
      <c r="K749" s="64"/>
      <c r="L749" s="64"/>
      <c r="M749" s="64"/>
      <c r="N749" s="64"/>
      <c r="O749" s="73"/>
      <c r="P749" s="64"/>
      <c r="Q749" s="64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F749" s="39"/>
      <c r="AG749" s="39"/>
      <c r="AH749" s="39"/>
      <c r="AI749" s="39"/>
    </row>
    <row r="750" spans="1:35">
      <c r="A750" s="39"/>
      <c r="B750" s="39"/>
      <c r="C750" s="70"/>
      <c r="D750" s="71"/>
      <c r="E750" s="71"/>
      <c r="F750" s="64"/>
      <c r="G750" s="64"/>
      <c r="H750" s="64"/>
      <c r="I750" s="64"/>
      <c r="J750" s="64"/>
      <c r="K750" s="64"/>
      <c r="L750" s="64"/>
      <c r="M750" s="64"/>
      <c r="N750" s="64"/>
      <c r="O750" s="73"/>
      <c r="P750" s="64"/>
      <c r="Q750" s="64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F750" s="39"/>
      <c r="AG750" s="39"/>
      <c r="AH750" s="39"/>
      <c r="AI750" s="39"/>
    </row>
    <row r="751" spans="1:35">
      <c r="A751" s="39"/>
      <c r="B751" s="39"/>
      <c r="C751" s="70"/>
      <c r="D751" s="71"/>
      <c r="E751" s="71"/>
      <c r="F751" s="64"/>
      <c r="G751" s="64"/>
      <c r="H751" s="64"/>
      <c r="I751" s="64"/>
      <c r="J751" s="64"/>
      <c r="K751" s="64"/>
      <c r="L751" s="64"/>
      <c r="M751" s="64"/>
      <c r="N751" s="64"/>
      <c r="O751" s="73"/>
      <c r="P751" s="64"/>
      <c r="Q751" s="64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F751" s="39"/>
      <c r="AG751" s="39"/>
      <c r="AH751" s="39"/>
      <c r="AI751" s="39"/>
    </row>
    <row r="752" spans="1:35">
      <c r="A752" s="39"/>
      <c r="B752" s="39"/>
      <c r="C752" s="70"/>
      <c r="D752" s="71"/>
      <c r="E752" s="71"/>
      <c r="F752" s="64"/>
      <c r="G752" s="64"/>
      <c r="H752" s="64"/>
      <c r="I752" s="64"/>
      <c r="J752" s="64"/>
      <c r="K752" s="64"/>
      <c r="L752" s="64"/>
      <c r="M752" s="64"/>
      <c r="N752" s="64"/>
      <c r="O752" s="73"/>
      <c r="P752" s="64"/>
      <c r="Q752" s="64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F752" s="39"/>
      <c r="AG752" s="39"/>
      <c r="AH752" s="39"/>
      <c r="AI752" s="39"/>
    </row>
    <row r="753" spans="1:35">
      <c r="A753" s="39"/>
      <c r="B753" s="39"/>
      <c r="C753" s="70"/>
      <c r="D753" s="71"/>
      <c r="E753" s="71"/>
      <c r="F753" s="64"/>
      <c r="G753" s="64"/>
      <c r="H753" s="64"/>
      <c r="I753" s="64"/>
      <c r="J753" s="64"/>
      <c r="K753" s="64"/>
      <c r="L753" s="64"/>
      <c r="M753" s="64"/>
      <c r="N753" s="64"/>
      <c r="O753" s="73"/>
      <c r="P753" s="64"/>
      <c r="Q753" s="64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F753" s="39"/>
      <c r="AG753" s="39"/>
      <c r="AH753" s="39"/>
      <c r="AI753" s="39"/>
    </row>
    <row r="754" spans="1:35">
      <c r="A754" s="39"/>
      <c r="B754" s="39"/>
      <c r="C754" s="70"/>
      <c r="D754" s="71"/>
      <c r="E754" s="71"/>
      <c r="F754" s="64"/>
      <c r="G754" s="64"/>
      <c r="H754" s="64"/>
      <c r="I754" s="64"/>
      <c r="J754" s="64"/>
      <c r="K754" s="64"/>
      <c r="L754" s="64"/>
      <c r="M754" s="64"/>
      <c r="N754" s="64"/>
      <c r="O754" s="73"/>
      <c r="P754" s="64"/>
      <c r="Q754" s="64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F754" s="39"/>
      <c r="AG754" s="39"/>
      <c r="AH754" s="39"/>
      <c r="AI754" s="39"/>
    </row>
    <row r="755" spans="1:35">
      <c r="A755" s="39"/>
      <c r="B755" s="39"/>
      <c r="C755" s="70"/>
      <c r="D755" s="71"/>
      <c r="E755" s="71"/>
      <c r="F755" s="64"/>
      <c r="G755" s="64"/>
      <c r="H755" s="64"/>
      <c r="I755" s="64"/>
      <c r="J755" s="64"/>
      <c r="K755" s="64"/>
      <c r="L755" s="64"/>
      <c r="M755" s="64"/>
      <c r="N755" s="64"/>
      <c r="O755" s="73"/>
      <c r="P755" s="64"/>
      <c r="Q755" s="64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F755" s="39"/>
      <c r="AG755" s="39"/>
      <c r="AH755" s="39"/>
      <c r="AI755" s="39"/>
    </row>
    <row r="756" spans="1:35">
      <c r="A756" s="39"/>
      <c r="B756" s="39"/>
      <c r="C756" s="70"/>
      <c r="D756" s="71"/>
      <c r="E756" s="71"/>
      <c r="F756" s="64"/>
      <c r="G756" s="64"/>
      <c r="H756" s="64"/>
      <c r="I756" s="64"/>
      <c r="J756" s="64"/>
      <c r="K756" s="64"/>
      <c r="L756" s="64"/>
      <c r="M756" s="64"/>
      <c r="N756" s="64"/>
      <c r="O756" s="73"/>
      <c r="P756" s="64"/>
      <c r="Q756" s="64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F756" s="39"/>
      <c r="AG756" s="39"/>
      <c r="AH756" s="39"/>
      <c r="AI756" s="39"/>
    </row>
    <row r="757" spans="1:35">
      <c r="A757" s="39"/>
      <c r="B757" s="39"/>
      <c r="C757" s="70"/>
      <c r="D757" s="71"/>
      <c r="E757" s="71"/>
      <c r="F757" s="64"/>
      <c r="G757" s="64"/>
      <c r="H757" s="64"/>
      <c r="I757" s="64"/>
      <c r="J757" s="64"/>
      <c r="K757" s="64"/>
      <c r="L757" s="64"/>
      <c r="M757" s="64"/>
      <c r="N757" s="64"/>
      <c r="O757" s="73"/>
      <c r="P757" s="64"/>
      <c r="Q757" s="64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F757" s="39"/>
      <c r="AG757" s="39"/>
      <c r="AH757" s="39"/>
      <c r="AI757" s="39"/>
    </row>
    <row r="758" spans="1:35">
      <c r="A758" s="39"/>
      <c r="B758" s="39"/>
      <c r="C758" s="70"/>
      <c r="D758" s="71"/>
      <c r="E758" s="71"/>
      <c r="F758" s="64"/>
      <c r="G758" s="64"/>
      <c r="H758" s="64"/>
      <c r="I758" s="64"/>
      <c r="J758" s="64"/>
      <c r="K758" s="64"/>
      <c r="L758" s="64"/>
      <c r="M758" s="64"/>
      <c r="N758" s="64"/>
      <c r="O758" s="73"/>
      <c r="P758" s="64"/>
      <c r="Q758" s="64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F758" s="39"/>
      <c r="AG758" s="39"/>
      <c r="AH758" s="39"/>
      <c r="AI758" s="39"/>
    </row>
    <row r="759" spans="1:35">
      <c r="A759" s="39"/>
      <c r="B759" s="39"/>
      <c r="C759" s="70"/>
      <c r="D759" s="71"/>
      <c r="E759" s="71"/>
      <c r="F759" s="64"/>
      <c r="G759" s="64"/>
      <c r="H759" s="64"/>
      <c r="I759" s="64"/>
      <c r="J759" s="64"/>
      <c r="K759" s="64"/>
      <c r="L759" s="64"/>
      <c r="M759" s="64"/>
      <c r="N759" s="64"/>
      <c r="O759" s="73"/>
      <c r="P759" s="64"/>
      <c r="Q759" s="64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F759" s="39"/>
      <c r="AG759" s="39"/>
      <c r="AH759" s="39"/>
      <c r="AI759" s="39"/>
    </row>
    <row r="760" spans="1:35">
      <c r="A760" s="39"/>
      <c r="B760" s="39"/>
      <c r="C760" s="70"/>
      <c r="D760" s="71"/>
      <c r="E760" s="71"/>
      <c r="F760" s="64"/>
      <c r="G760" s="64"/>
      <c r="H760" s="64"/>
      <c r="I760" s="64"/>
      <c r="J760" s="64"/>
      <c r="K760" s="64"/>
      <c r="L760" s="64"/>
      <c r="M760" s="64"/>
      <c r="N760" s="64"/>
      <c r="O760" s="73"/>
      <c r="P760" s="64"/>
      <c r="Q760" s="64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F760" s="39"/>
      <c r="AG760" s="39"/>
      <c r="AH760" s="39"/>
      <c r="AI760" s="39"/>
    </row>
    <row r="761" spans="1:35">
      <c r="A761" s="39"/>
      <c r="B761" s="39"/>
      <c r="C761" s="70"/>
      <c r="D761" s="71"/>
      <c r="E761" s="71"/>
      <c r="F761" s="64"/>
      <c r="G761" s="64"/>
      <c r="H761" s="64"/>
      <c r="I761" s="64"/>
      <c r="J761" s="64"/>
      <c r="K761" s="64"/>
      <c r="L761" s="64"/>
      <c r="M761" s="64"/>
      <c r="N761" s="64"/>
      <c r="O761" s="73"/>
      <c r="P761" s="64"/>
      <c r="Q761" s="64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F761" s="39"/>
      <c r="AG761" s="39"/>
      <c r="AH761" s="39"/>
      <c r="AI761" s="39"/>
    </row>
    <row r="762" spans="1:35">
      <c r="A762" s="39"/>
      <c r="B762" s="39"/>
      <c r="C762" s="70"/>
      <c r="D762" s="71"/>
      <c r="E762" s="71"/>
      <c r="F762" s="64"/>
      <c r="G762" s="64"/>
      <c r="H762" s="64"/>
      <c r="I762" s="64"/>
      <c r="J762" s="64"/>
      <c r="K762" s="64"/>
      <c r="L762" s="64"/>
      <c r="M762" s="64"/>
      <c r="N762" s="64"/>
      <c r="O762" s="73"/>
      <c r="P762" s="64"/>
      <c r="Q762" s="64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F762" s="39"/>
      <c r="AG762" s="39"/>
      <c r="AH762" s="39"/>
      <c r="AI762" s="39"/>
    </row>
    <row r="763" spans="1:35">
      <c r="A763" s="39"/>
      <c r="B763" s="39"/>
      <c r="C763" s="70"/>
      <c r="D763" s="71"/>
      <c r="E763" s="71"/>
      <c r="F763" s="64"/>
      <c r="G763" s="64"/>
      <c r="H763" s="64"/>
      <c r="I763" s="64"/>
      <c r="J763" s="64"/>
      <c r="K763" s="64"/>
      <c r="L763" s="64"/>
      <c r="M763" s="64"/>
      <c r="N763" s="64"/>
      <c r="O763" s="73"/>
      <c r="P763" s="64"/>
      <c r="Q763" s="64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F763" s="39"/>
      <c r="AG763" s="39"/>
      <c r="AH763" s="39"/>
      <c r="AI763" s="39"/>
    </row>
    <row r="764" spans="1:35">
      <c r="A764" s="39"/>
      <c r="B764" s="39"/>
      <c r="C764" s="70"/>
      <c r="D764" s="71"/>
      <c r="E764" s="71"/>
      <c r="F764" s="64"/>
      <c r="G764" s="64"/>
      <c r="H764" s="64"/>
      <c r="I764" s="64"/>
      <c r="J764" s="64"/>
      <c r="K764" s="64"/>
      <c r="L764" s="64"/>
      <c r="M764" s="64"/>
      <c r="N764" s="64"/>
      <c r="O764" s="73"/>
      <c r="P764" s="64"/>
      <c r="Q764" s="64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F764" s="39"/>
      <c r="AG764" s="39"/>
      <c r="AH764" s="39"/>
      <c r="AI764" s="39"/>
    </row>
    <row r="765" spans="1:35">
      <c r="A765" s="39"/>
      <c r="B765" s="39"/>
      <c r="C765" s="70"/>
      <c r="D765" s="71"/>
      <c r="E765" s="71"/>
      <c r="F765" s="64"/>
      <c r="G765" s="64"/>
      <c r="H765" s="64"/>
      <c r="I765" s="64"/>
      <c r="J765" s="64"/>
      <c r="K765" s="64"/>
      <c r="L765" s="64"/>
      <c r="M765" s="64"/>
      <c r="N765" s="64"/>
      <c r="O765" s="73"/>
      <c r="P765" s="64"/>
      <c r="Q765" s="64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F765" s="39"/>
      <c r="AG765" s="39"/>
      <c r="AH765" s="39"/>
      <c r="AI765" s="39"/>
    </row>
    <row r="766" spans="1:35">
      <c r="A766" s="39"/>
      <c r="B766" s="39"/>
      <c r="C766" s="70"/>
      <c r="D766" s="71"/>
      <c r="E766" s="71"/>
      <c r="F766" s="64"/>
      <c r="G766" s="64"/>
      <c r="H766" s="64"/>
      <c r="I766" s="64"/>
      <c r="J766" s="64"/>
      <c r="K766" s="64"/>
      <c r="L766" s="64"/>
      <c r="M766" s="64"/>
      <c r="N766" s="64"/>
      <c r="O766" s="73"/>
      <c r="P766" s="64"/>
      <c r="Q766" s="64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F766" s="39"/>
      <c r="AG766" s="39"/>
      <c r="AH766" s="39"/>
      <c r="AI766" s="39"/>
    </row>
    <row r="767" spans="1:35">
      <c r="A767" s="39"/>
      <c r="B767" s="39"/>
      <c r="C767" s="70"/>
      <c r="D767" s="71"/>
      <c r="E767" s="71"/>
      <c r="F767" s="64"/>
      <c r="G767" s="64"/>
      <c r="H767" s="64"/>
      <c r="I767" s="64"/>
      <c r="J767" s="64"/>
      <c r="K767" s="64"/>
      <c r="L767" s="64"/>
      <c r="M767" s="64"/>
      <c r="N767" s="64"/>
      <c r="O767" s="73"/>
      <c r="P767" s="64"/>
      <c r="Q767" s="64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F767" s="39"/>
      <c r="AG767" s="39"/>
      <c r="AH767" s="39"/>
      <c r="AI767" s="39"/>
    </row>
    <row r="768" spans="1:35">
      <c r="A768" s="39"/>
      <c r="B768" s="39"/>
      <c r="C768" s="70"/>
      <c r="D768" s="71"/>
      <c r="E768" s="71"/>
      <c r="F768" s="64"/>
      <c r="G768" s="64"/>
      <c r="H768" s="64"/>
      <c r="I768" s="64"/>
      <c r="J768" s="64"/>
      <c r="K768" s="64"/>
      <c r="L768" s="64"/>
      <c r="M768" s="64"/>
      <c r="N768" s="64"/>
      <c r="O768" s="73"/>
      <c r="P768" s="64"/>
      <c r="Q768" s="64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F768" s="39"/>
      <c r="AG768" s="39"/>
      <c r="AH768" s="39"/>
      <c r="AI768" s="39"/>
    </row>
    <row r="769" spans="1:35">
      <c r="A769" s="39"/>
      <c r="B769" s="39"/>
      <c r="C769" s="70"/>
      <c r="D769" s="71"/>
      <c r="E769" s="71"/>
      <c r="F769" s="64"/>
      <c r="G769" s="64"/>
      <c r="H769" s="64"/>
      <c r="I769" s="64"/>
      <c r="J769" s="64"/>
      <c r="K769" s="64"/>
      <c r="L769" s="64"/>
      <c r="M769" s="64"/>
      <c r="N769" s="64"/>
      <c r="O769" s="73"/>
      <c r="P769" s="64"/>
      <c r="Q769" s="64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F769" s="39"/>
      <c r="AG769" s="39"/>
      <c r="AH769" s="39"/>
      <c r="AI769" s="39"/>
    </row>
    <row r="770" spans="1:35">
      <c r="A770" s="39"/>
      <c r="B770" s="39"/>
      <c r="C770" s="70"/>
      <c r="D770" s="71"/>
      <c r="E770" s="71"/>
      <c r="F770" s="64"/>
      <c r="G770" s="64"/>
      <c r="H770" s="64"/>
      <c r="I770" s="64"/>
      <c r="J770" s="64"/>
      <c r="K770" s="64"/>
      <c r="L770" s="64"/>
      <c r="M770" s="64"/>
      <c r="N770" s="64"/>
      <c r="O770" s="73"/>
      <c r="P770" s="64"/>
      <c r="Q770" s="64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F770" s="39"/>
      <c r="AG770" s="39"/>
      <c r="AH770" s="39"/>
      <c r="AI770" s="39"/>
    </row>
    <row r="771" spans="1:35">
      <c r="A771" s="39"/>
      <c r="B771" s="39"/>
      <c r="C771" s="70"/>
      <c r="D771" s="71"/>
      <c r="E771" s="71"/>
      <c r="F771" s="64"/>
      <c r="G771" s="64"/>
      <c r="H771" s="64"/>
      <c r="I771" s="64"/>
      <c r="J771" s="64"/>
      <c r="K771" s="64"/>
      <c r="L771" s="64"/>
      <c r="M771" s="64"/>
      <c r="N771" s="64"/>
      <c r="O771" s="73"/>
      <c r="P771" s="64"/>
      <c r="Q771" s="64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F771" s="39"/>
      <c r="AG771" s="39"/>
      <c r="AH771" s="39"/>
      <c r="AI771" s="39"/>
    </row>
    <row r="772" spans="1:35">
      <c r="A772" s="39"/>
      <c r="B772" s="39"/>
      <c r="C772" s="70"/>
      <c r="D772" s="71"/>
      <c r="E772" s="71"/>
      <c r="F772" s="64"/>
      <c r="G772" s="64"/>
      <c r="H772" s="64"/>
      <c r="I772" s="64"/>
      <c r="J772" s="64"/>
      <c r="K772" s="64"/>
      <c r="L772" s="64"/>
      <c r="M772" s="64"/>
      <c r="N772" s="64"/>
      <c r="O772" s="73"/>
      <c r="P772" s="64"/>
      <c r="Q772" s="64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F772" s="39"/>
      <c r="AG772" s="39"/>
      <c r="AH772" s="39"/>
      <c r="AI772" s="39"/>
    </row>
    <row r="773" spans="1:35">
      <c r="A773" s="39"/>
      <c r="B773" s="39"/>
      <c r="C773" s="70"/>
      <c r="D773" s="71"/>
      <c r="E773" s="71"/>
      <c r="F773" s="64"/>
      <c r="G773" s="64"/>
      <c r="H773" s="64"/>
      <c r="I773" s="64"/>
      <c r="J773" s="64"/>
      <c r="K773" s="64"/>
      <c r="L773" s="64"/>
      <c r="M773" s="64"/>
      <c r="N773" s="64"/>
      <c r="O773" s="73"/>
      <c r="P773" s="64"/>
      <c r="Q773" s="64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F773" s="39"/>
      <c r="AG773" s="39"/>
      <c r="AH773" s="39"/>
      <c r="AI773" s="39"/>
    </row>
    <row r="774" spans="1:35">
      <c r="A774" s="39"/>
      <c r="B774" s="39"/>
      <c r="C774" s="70"/>
      <c r="D774" s="71"/>
      <c r="E774" s="71"/>
      <c r="F774" s="64"/>
      <c r="G774" s="64"/>
      <c r="H774" s="64"/>
      <c r="I774" s="64"/>
      <c r="J774" s="64"/>
      <c r="K774" s="64"/>
      <c r="L774" s="64"/>
      <c r="M774" s="64"/>
      <c r="N774" s="64"/>
      <c r="O774" s="73"/>
      <c r="P774" s="64"/>
      <c r="Q774" s="64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F774" s="39"/>
      <c r="AG774" s="39"/>
      <c r="AH774" s="39"/>
      <c r="AI774" s="39"/>
    </row>
    <row r="775" spans="1:35">
      <c r="A775" s="39"/>
      <c r="B775" s="39"/>
      <c r="C775" s="70"/>
      <c r="D775" s="71"/>
      <c r="E775" s="71"/>
      <c r="F775" s="64"/>
      <c r="G775" s="64"/>
      <c r="H775" s="64"/>
      <c r="I775" s="64"/>
      <c r="J775" s="64"/>
      <c r="K775" s="64"/>
      <c r="L775" s="64"/>
      <c r="M775" s="64"/>
      <c r="N775" s="64"/>
      <c r="O775" s="73"/>
      <c r="P775" s="64"/>
      <c r="Q775" s="64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F775" s="39"/>
      <c r="AG775" s="39"/>
      <c r="AH775" s="39"/>
      <c r="AI775" s="39"/>
    </row>
    <row r="776" spans="1:35">
      <c r="A776" s="39"/>
      <c r="B776" s="39"/>
      <c r="C776" s="70"/>
      <c r="D776" s="71"/>
      <c r="E776" s="71"/>
      <c r="F776" s="64"/>
      <c r="G776" s="64"/>
      <c r="H776" s="64"/>
      <c r="I776" s="64"/>
      <c r="J776" s="64"/>
      <c r="K776" s="64"/>
      <c r="L776" s="64"/>
      <c r="M776" s="64"/>
      <c r="N776" s="64"/>
      <c r="O776" s="73"/>
      <c r="P776" s="64"/>
      <c r="Q776" s="64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F776" s="39"/>
      <c r="AG776" s="39"/>
      <c r="AH776" s="39"/>
      <c r="AI776" s="39"/>
    </row>
    <row r="777" spans="1:35">
      <c r="A777" s="39"/>
      <c r="B777" s="39"/>
      <c r="C777" s="70"/>
      <c r="D777" s="71"/>
      <c r="E777" s="71"/>
      <c r="F777" s="64"/>
      <c r="G777" s="64"/>
      <c r="H777" s="64"/>
      <c r="I777" s="64"/>
      <c r="J777" s="64"/>
      <c r="K777" s="64"/>
      <c r="L777" s="64"/>
      <c r="M777" s="64"/>
      <c r="N777" s="64"/>
      <c r="O777" s="73"/>
      <c r="P777" s="64"/>
      <c r="Q777" s="64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F777" s="39"/>
      <c r="AG777" s="39"/>
      <c r="AH777" s="39"/>
      <c r="AI777" s="39"/>
    </row>
    <row r="778" spans="1:35">
      <c r="A778" s="39"/>
      <c r="B778" s="39"/>
      <c r="C778" s="70"/>
      <c r="D778" s="71"/>
      <c r="E778" s="71"/>
      <c r="F778" s="64"/>
      <c r="G778" s="64"/>
      <c r="H778" s="64"/>
      <c r="I778" s="64"/>
      <c r="J778" s="64"/>
      <c r="K778" s="64"/>
      <c r="L778" s="64"/>
      <c r="M778" s="64"/>
      <c r="N778" s="64"/>
      <c r="O778" s="73"/>
      <c r="P778" s="64"/>
      <c r="Q778" s="64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F778" s="39"/>
      <c r="AG778" s="39"/>
      <c r="AH778" s="39"/>
      <c r="AI778" s="39"/>
    </row>
    <row r="779" spans="1:35">
      <c r="A779" s="39"/>
      <c r="B779" s="39"/>
      <c r="C779" s="70"/>
      <c r="D779" s="71"/>
      <c r="E779" s="71"/>
      <c r="F779" s="64"/>
      <c r="G779" s="64"/>
      <c r="H779" s="64"/>
      <c r="I779" s="64"/>
      <c r="J779" s="64"/>
      <c r="K779" s="64"/>
      <c r="L779" s="64"/>
      <c r="M779" s="64"/>
      <c r="N779" s="64"/>
      <c r="O779" s="73"/>
      <c r="P779" s="64"/>
      <c r="Q779" s="64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F779" s="39"/>
      <c r="AG779" s="39"/>
      <c r="AH779" s="39"/>
      <c r="AI779" s="39"/>
    </row>
    <row r="780" spans="1:35">
      <c r="A780" s="39"/>
      <c r="B780" s="39"/>
      <c r="C780" s="70"/>
      <c r="D780" s="71"/>
      <c r="E780" s="71"/>
      <c r="F780" s="64"/>
      <c r="G780" s="64"/>
      <c r="H780" s="64"/>
      <c r="I780" s="64"/>
      <c r="J780" s="64"/>
      <c r="K780" s="64"/>
      <c r="L780" s="64"/>
      <c r="M780" s="64"/>
      <c r="N780" s="64"/>
      <c r="O780" s="73"/>
      <c r="P780" s="64"/>
      <c r="Q780" s="64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F780" s="39"/>
      <c r="AG780" s="39"/>
      <c r="AH780" s="39"/>
      <c r="AI780" s="39"/>
    </row>
    <row r="781" spans="1:35">
      <c r="A781" s="39"/>
      <c r="B781" s="39"/>
      <c r="C781" s="70"/>
      <c r="D781" s="71"/>
      <c r="E781" s="71"/>
      <c r="F781" s="64"/>
      <c r="G781" s="64"/>
      <c r="H781" s="64"/>
      <c r="I781" s="64"/>
      <c r="J781" s="64"/>
      <c r="K781" s="64"/>
      <c r="L781" s="64"/>
      <c r="M781" s="64"/>
      <c r="N781" s="64"/>
      <c r="O781" s="73"/>
      <c r="P781" s="64"/>
      <c r="Q781" s="64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F781" s="39"/>
      <c r="AG781" s="39"/>
      <c r="AH781" s="39"/>
      <c r="AI781" s="39"/>
    </row>
    <row r="782" spans="1:35">
      <c r="A782" s="39"/>
      <c r="B782" s="39"/>
      <c r="C782" s="70"/>
      <c r="D782" s="71"/>
      <c r="E782" s="71"/>
      <c r="F782" s="64"/>
      <c r="G782" s="64"/>
      <c r="H782" s="64"/>
      <c r="I782" s="64"/>
      <c r="J782" s="64"/>
      <c r="K782" s="64"/>
      <c r="L782" s="64"/>
      <c r="M782" s="64"/>
      <c r="N782" s="64"/>
      <c r="O782" s="73"/>
      <c r="P782" s="64"/>
      <c r="Q782" s="64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F782" s="39"/>
      <c r="AG782" s="39"/>
      <c r="AH782" s="39"/>
      <c r="AI782" s="39"/>
    </row>
    <row r="783" spans="1:35">
      <c r="A783" s="39"/>
      <c r="B783" s="39"/>
      <c r="C783" s="70"/>
      <c r="D783" s="71"/>
      <c r="E783" s="71"/>
      <c r="F783" s="64"/>
      <c r="G783" s="64"/>
      <c r="H783" s="64"/>
      <c r="I783" s="64"/>
      <c r="J783" s="64"/>
      <c r="K783" s="64"/>
      <c r="L783" s="64"/>
      <c r="M783" s="64"/>
      <c r="N783" s="64"/>
      <c r="O783" s="73"/>
      <c r="P783" s="64"/>
      <c r="Q783" s="64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F783" s="39"/>
      <c r="AG783" s="39"/>
      <c r="AH783" s="39"/>
      <c r="AI783" s="39"/>
    </row>
    <row r="784" spans="1:35">
      <c r="A784" s="39"/>
      <c r="B784" s="39"/>
      <c r="C784" s="70"/>
      <c r="D784" s="71"/>
      <c r="E784" s="71"/>
      <c r="F784" s="64"/>
      <c r="G784" s="64"/>
      <c r="H784" s="64"/>
      <c r="I784" s="64"/>
      <c r="J784" s="64"/>
      <c r="K784" s="64"/>
      <c r="L784" s="64"/>
      <c r="M784" s="64"/>
      <c r="N784" s="64"/>
      <c r="O784" s="73"/>
      <c r="P784" s="64"/>
      <c r="Q784" s="64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F784" s="39"/>
      <c r="AG784" s="39"/>
      <c r="AH784" s="39"/>
      <c r="AI784" s="39"/>
    </row>
    <row r="785" spans="1:35">
      <c r="A785" s="39"/>
      <c r="B785" s="39"/>
      <c r="C785" s="70"/>
      <c r="D785" s="71"/>
      <c r="E785" s="71"/>
      <c r="F785" s="64"/>
      <c r="G785" s="64"/>
      <c r="H785" s="64"/>
      <c r="I785" s="64"/>
      <c r="J785" s="64"/>
      <c r="K785" s="64"/>
      <c r="L785" s="64"/>
      <c r="M785" s="64"/>
      <c r="N785" s="64"/>
      <c r="O785" s="73"/>
      <c r="P785" s="64"/>
      <c r="Q785" s="64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F785" s="39"/>
      <c r="AG785" s="39"/>
      <c r="AH785" s="39"/>
      <c r="AI785" s="39"/>
    </row>
    <row r="786" spans="1:35">
      <c r="A786" s="39"/>
      <c r="B786" s="39"/>
      <c r="C786" s="70"/>
      <c r="D786" s="71"/>
      <c r="E786" s="71"/>
      <c r="F786" s="64"/>
      <c r="G786" s="64"/>
      <c r="H786" s="64"/>
      <c r="I786" s="64"/>
      <c r="J786" s="64"/>
      <c r="K786" s="64"/>
      <c r="L786" s="64"/>
      <c r="M786" s="64"/>
      <c r="N786" s="64"/>
      <c r="O786" s="73"/>
      <c r="P786" s="64"/>
      <c r="Q786" s="64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F786" s="39"/>
      <c r="AG786" s="39"/>
      <c r="AH786" s="39"/>
      <c r="AI786" s="39"/>
    </row>
    <row r="787" spans="1:35">
      <c r="A787" s="39"/>
      <c r="B787" s="39"/>
      <c r="C787" s="70"/>
      <c r="D787" s="71"/>
      <c r="E787" s="71"/>
      <c r="F787" s="64"/>
      <c r="G787" s="64"/>
      <c r="H787" s="64"/>
      <c r="I787" s="64"/>
      <c r="J787" s="64"/>
      <c r="K787" s="64"/>
      <c r="L787" s="64"/>
      <c r="M787" s="64"/>
      <c r="N787" s="64"/>
      <c r="O787" s="73"/>
      <c r="P787" s="64"/>
      <c r="Q787" s="64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F787" s="39"/>
      <c r="AG787" s="39"/>
      <c r="AH787" s="39"/>
      <c r="AI787" s="39"/>
    </row>
    <row r="788" spans="1:35">
      <c r="A788" s="39"/>
      <c r="B788" s="39"/>
      <c r="C788" s="70"/>
      <c r="D788" s="71"/>
      <c r="E788" s="71"/>
      <c r="F788" s="64"/>
      <c r="G788" s="64"/>
      <c r="H788" s="64"/>
      <c r="I788" s="64"/>
      <c r="J788" s="64"/>
      <c r="K788" s="64"/>
      <c r="L788" s="64"/>
      <c r="M788" s="64"/>
      <c r="N788" s="64"/>
      <c r="O788" s="73"/>
      <c r="P788" s="64"/>
      <c r="Q788" s="64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F788" s="39"/>
      <c r="AG788" s="39"/>
      <c r="AH788" s="39"/>
      <c r="AI788" s="39"/>
    </row>
    <row r="789" spans="1:35">
      <c r="A789" s="39"/>
      <c r="B789" s="39"/>
      <c r="C789" s="70"/>
      <c r="D789" s="71"/>
      <c r="E789" s="71"/>
      <c r="F789" s="64"/>
      <c r="G789" s="64"/>
      <c r="H789" s="64"/>
      <c r="I789" s="64"/>
      <c r="J789" s="64"/>
      <c r="K789" s="64"/>
      <c r="L789" s="64"/>
      <c r="M789" s="64"/>
      <c r="N789" s="64"/>
      <c r="O789" s="73"/>
      <c r="P789" s="64"/>
      <c r="Q789" s="64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F789" s="39"/>
      <c r="AG789" s="39"/>
      <c r="AH789" s="39"/>
      <c r="AI789" s="39"/>
    </row>
    <row r="790" spans="1:35">
      <c r="A790" s="39"/>
      <c r="B790" s="39"/>
      <c r="C790" s="70"/>
      <c r="D790" s="71"/>
      <c r="E790" s="71"/>
      <c r="F790" s="64"/>
      <c r="G790" s="64"/>
      <c r="H790" s="64"/>
      <c r="I790" s="64"/>
      <c r="J790" s="64"/>
      <c r="K790" s="64"/>
      <c r="L790" s="64"/>
      <c r="M790" s="64"/>
      <c r="N790" s="64"/>
      <c r="O790" s="73"/>
      <c r="P790" s="64"/>
      <c r="Q790" s="64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F790" s="39"/>
      <c r="AG790" s="39"/>
      <c r="AH790" s="39"/>
      <c r="AI790" s="39"/>
    </row>
    <row r="791" spans="1:35">
      <c r="A791" s="39"/>
      <c r="B791" s="39"/>
      <c r="C791" s="70"/>
      <c r="D791" s="71"/>
      <c r="E791" s="71"/>
      <c r="F791" s="64"/>
      <c r="G791" s="64"/>
      <c r="H791" s="64"/>
      <c r="I791" s="64"/>
      <c r="J791" s="64"/>
      <c r="K791" s="64"/>
      <c r="L791" s="64"/>
      <c r="M791" s="64"/>
      <c r="N791" s="64"/>
      <c r="O791" s="73"/>
      <c r="P791" s="64"/>
      <c r="Q791" s="64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F791" s="39"/>
      <c r="AG791" s="39"/>
      <c r="AH791" s="39"/>
      <c r="AI791" s="39"/>
    </row>
    <row r="792" spans="1:35">
      <c r="A792" s="39"/>
      <c r="B792" s="39"/>
      <c r="C792" s="70"/>
      <c r="D792" s="71"/>
      <c r="E792" s="71"/>
      <c r="F792" s="64"/>
      <c r="G792" s="64"/>
      <c r="H792" s="64"/>
      <c r="I792" s="64"/>
      <c r="J792" s="64"/>
      <c r="K792" s="64"/>
      <c r="L792" s="64"/>
      <c r="M792" s="64"/>
      <c r="N792" s="64"/>
      <c r="O792" s="73"/>
      <c r="P792" s="64"/>
      <c r="Q792" s="64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F792" s="39"/>
      <c r="AG792" s="39"/>
      <c r="AH792" s="39"/>
      <c r="AI792" s="39"/>
    </row>
    <row r="793" spans="1:35">
      <c r="A793" s="39"/>
      <c r="B793" s="39"/>
      <c r="C793" s="70"/>
      <c r="D793" s="71"/>
      <c r="E793" s="71"/>
      <c r="F793" s="64"/>
      <c r="G793" s="64"/>
      <c r="H793" s="64"/>
      <c r="I793" s="64"/>
      <c r="J793" s="64"/>
      <c r="K793" s="64"/>
      <c r="L793" s="64"/>
      <c r="M793" s="64"/>
      <c r="N793" s="64"/>
      <c r="O793" s="73"/>
      <c r="P793" s="64"/>
      <c r="Q793" s="64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F793" s="39"/>
      <c r="AG793" s="39"/>
      <c r="AH793" s="39"/>
      <c r="AI793" s="39"/>
    </row>
    <row r="794" spans="1:35">
      <c r="A794" s="39"/>
      <c r="B794" s="39"/>
      <c r="C794" s="70"/>
      <c r="D794" s="71"/>
      <c r="E794" s="71"/>
      <c r="F794" s="64"/>
      <c r="G794" s="64"/>
      <c r="H794" s="64"/>
      <c r="I794" s="64"/>
      <c r="J794" s="64"/>
      <c r="K794" s="64"/>
      <c r="L794" s="64"/>
      <c r="M794" s="64"/>
      <c r="N794" s="64"/>
      <c r="O794" s="73"/>
      <c r="P794" s="64"/>
      <c r="Q794" s="64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F794" s="39"/>
      <c r="AG794" s="39"/>
      <c r="AH794" s="39"/>
      <c r="AI794" s="39"/>
    </row>
    <row r="795" spans="1:35">
      <c r="A795" s="39"/>
      <c r="B795" s="39"/>
      <c r="C795" s="70"/>
      <c r="D795" s="71"/>
      <c r="E795" s="71"/>
      <c r="F795" s="64"/>
      <c r="G795" s="64"/>
      <c r="H795" s="64"/>
      <c r="I795" s="64"/>
      <c r="J795" s="64"/>
      <c r="K795" s="64"/>
      <c r="L795" s="64"/>
      <c r="M795" s="64"/>
      <c r="N795" s="64"/>
      <c r="O795" s="73"/>
      <c r="P795" s="64"/>
      <c r="Q795" s="64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F795" s="39"/>
      <c r="AG795" s="39"/>
      <c r="AH795" s="39"/>
      <c r="AI795" s="39"/>
    </row>
    <row r="796" spans="1:35">
      <c r="A796" s="39"/>
      <c r="B796" s="39"/>
      <c r="C796" s="70"/>
      <c r="D796" s="71"/>
      <c r="E796" s="71"/>
      <c r="F796" s="64"/>
      <c r="G796" s="64"/>
      <c r="H796" s="64"/>
      <c r="I796" s="64"/>
      <c r="J796" s="64"/>
      <c r="K796" s="64"/>
      <c r="L796" s="64"/>
      <c r="M796" s="64"/>
      <c r="N796" s="64"/>
      <c r="O796" s="73"/>
      <c r="P796" s="64"/>
      <c r="Q796" s="64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F796" s="39"/>
      <c r="AG796" s="39"/>
      <c r="AH796" s="39"/>
      <c r="AI796" s="39"/>
    </row>
    <row r="797" spans="1:35">
      <c r="A797" s="39"/>
      <c r="B797" s="39"/>
      <c r="C797" s="70"/>
      <c r="D797" s="71"/>
      <c r="E797" s="71"/>
      <c r="F797" s="64"/>
      <c r="G797" s="64"/>
      <c r="H797" s="64"/>
      <c r="I797" s="64"/>
      <c r="J797" s="64"/>
      <c r="K797" s="64"/>
      <c r="L797" s="64"/>
      <c r="M797" s="64"/>
      <c r="N797" s="64"/>
      <c r="O797" s="73"/>
      <c r="P797" s="64"/>
      <c r="Q797" s="64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F797" s="39"/>
      <c r="AG797" s="39"/>
      <c r="AH797" s="39"/>
      <c r="AI797" s="39"/>
    </row>
    <row r="798" spans="1:35">
      <c r="A798" s="39"/>
      <c r="B798" s="39"/>
      <c r="C798" s="70"/>
      <c r="D798" s="71"/>
      <c r="E798" s="71"/>
      <c r="F798" s="64"/>
      <c r="G798" s="64"/>
      <c r="H798" s="64"/>
      <c r="I798" s="64"/>
      <c r="J798" s="64"/>
      <c r="K798" s="64"/>
      <c r="L798" s="64"/>
      <c r="M798" s="64"/>
      <c r="N798" s="64"/>
      <c r="O798" s="73"/>
      <c r="P798" s="64"/>
      <c r="Q798" s="64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F798" s="39"/>
      <c r="AG798" s="39"/>
      <c r="AH798" s="39"/>
      <c r="AI798" s="39"/>
    </row>
    <row r="799" spans="1:35">
      <c r="A799" s="39"/>
      <c r="B799" s="39"/>
      <c r="C799" s="70"/>
      <c r="D799" s="71"/>
      <c r="E799" s="71"/>
      <c r="F799" s="64"/>
      <c r="G799" s="64"/>
      <c r="H799" s="64"/>
      <c r="I799" s="64"/>
      <c r="J799" s="64"/>
      <c r="K799" s="64"/>
      <c r="L799" s="64"/>
      <c r="M799" s="64"/>
      <c r="N799" s="64"/>
      <c r="O799" s="73"/>
      <c r="P799" s="64"/>
      <c r="Q799" s="64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F799" s="39"/>
      <c r="AG799" s="39"/>
      <c r="AH799" s="39"/>
      <c r="AI799" s="39"/>
    </row>
    <row r="800" spans="1:35">
      <c r="A800" s="39"/>
      <c r="B800" s="39"/>
      <c r="C800" s="70"/>
      <c r="D800" s="71"/>
      <c r="E800" s="71"/>
      <c r="F800" s="64"/>
      <c r="G800" s="64"/>
      <c r="H800" s="64"/>
      <c r="I800" s="64"/>
      <c r="J800" s="64"/>
      <c r="K800" s="64"/>
      <c r="L800" s="64"/>
      <c r="M800" s="64"/>
      <c r="N800" s="64"/>
      <c r="O800" s="73"/>
      <c r="P800" s="64"/>
      <c r="Q800" s="64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F800" s="39"/>
      <c r="AG800" s="39"/>
      <c r="AH800" s="39"/>
      <c r="AI800" s="39"/>
    </row>
    <row r="801" spans="1:35">
      <c r="A801" s="39"/>
      <c r="B801" s="39"/>
      <c r="C801" s="70"/>
      <c r="D801" s="71"/>
      <c r="E801" s="71"/>
      <c r="F801" s="64"/>
      <c r="G801" s="64"/>
      <c r="H801" s="64"/>
      <c r="I801" s="64"/>
      <c r="J801" s="64"/>
      <c r="K801" s="64"/>
      <c r="L801" s="64"/>
      <c r="M801" s="64"/>
      <c r="N801" s="64"/>
      <c r="O801" s="73"/>
      <c r="P801" s="64"/>
      <c r="Q801" s="64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F801" s="39"/>
      <c r="AG801" s="39"/>
      <c r="AH801" s="39"/>
      <c r="AI801" s="39"/>
    </row>
    <row r="802" spans="1:35">
      <c r="A802" s="39"/>
      <c r="B802" s="39"/>
      <c r="C802" s="70"/>
      <c r="D802" s="71"/>
      <c r="E802" s="71"/>
      <c r="F802" s="64"/>
      <c r="G802" s="64"/>
      <c r="H802" s="64"/>
      <c r="I802" s="64"/>
      <c r="J802" s="64"/>
      <c r="K802" s="64"/>
      <c r="L802" s="64"/>
      <c r="M802" s="64"/>
      <c r="N802" s="64"/>
      <c r="O802" s="73"/>
      <c r="P802" s="64"/>
      <c r="Q802" s="64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F802" s="39"/>
      <c r="AG802" s="39"/>
      <c r="AH802" s="39"/>
      <c r="AI802" s="39"/>
    </row>
    <row r="803" spans="1:35">
      <c r="A803" s="39"/>
      <c r="B803" s="39"/>
      <c r="C803" s="70"/>
      <c r="D803" s="71"/>
      <c r="E803" s="71"/>
      <c r="F803" s="64"/>
      <c r="G803" s="64"/>
      <c r="H803" s="64"/>
      <c r="I803" s="64"/>
      <c r="J803" s="64"/>
      <c r="K803" s="64"/>
      <c r="L803" s="64"/>
      <c r="M803" s="64"/>
      <c r="N803" s="64"/>
      <c r="O803" s="73"/>
      <c r="P803" s="64"/>
      <c r="Q803" s="64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F803" s="39"/>
      <c r="AG803" s="39"/>
      <c r="AH803" s="39"/>
      <c r="AI803" s="39"/>
    </row>
    <row r="804" spans="1:35">
      <c r="A804" s="39"/>
      <c r="B804" s="39"/>
      <c r="C804" s="70"/>
      <c r="D804" s="71"/>
      <c r="E804" s="71"/>
      <c r="F804" s="64"/>
      <c r="G804" s="64"/>
      <c r="H804" s="64"/>
      <c r="I804" s="64"/>
      <c r="J804" s="64"/>
      <c r="K804" s="64"/>
      <c r="L804" s="64"/>
      <c r="M804" s="64"/>
      <c r="N804" s="64"/>
      <c r="O804" s="73"/>
      <c r="P804" s="64"/>
      <c r="Q804" s="64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F804" s="39"/>
      <c r="AG804" s="39"/>
      <c r="AH804" s="39"/>
      <c r="AI804" s="39"/>
    </row>
    <row r="805" spans="1:35">
      <c r="A805" s="39"/>
      <c r="B805" s="39"/>
      <c r="C805" s="70"/>
      <c r="D805" s="71"/>
      <c r="E805" s="71"/>
      <c r="F805" s="64"/>
      <c r="G805" s="64"/>
      <c r="H805" s="64"/>
      <c r="I805" s="64"/>
      <c r="J805" s="64"/>
      <c r="K805" s="64"/>
      <c r="L805" s="64"/>
      <c r="M805" s="64"/>
      <c r="N805" s="64"/>
      <c r="O805" s="73"/>
      <c r="P805" s="64"/>
      <c r="Q805" s="64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F805" s="39"/>
      <c r="AG805" s="39"/>
      <c r="AH805" s="39"/>
      <c r="AI805" s="39"/>
    </row>
    <row r="806" spans="1:35">
      <c r="A806" s="39"/>
      <c r="B806" s="39"/>
      <c r="C806" s="70"/>
      <c r="D806" s="71"/>
      <c r="E806" s="71"/>
      <c r="F806" s="64"/>
      <c r="G806" s="64"/>
      <c r="H806" s="64"/>
      <c r="I806" s="64"/>
      <c r="J806" s="64"/>
      <c r="K806" s="64"/>
      <c r="L806" s="64"/>
      <c r="M806" s="64"/>
      <c r="N806" s="64"/>
      <c r="O806" s="73"/>
      <c r="P806" s="64"/>
      <c r="Q806" s="64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F806" s="39"/>
      <c r="AG806" s="39"/>
      <c r="AH806" s="39"/>
      <c r="AI806" s="39"/>
    </row>
    <row r="807" spans="1:35">
      <c r="A807" s="39"/>
      <c r="B807" s="39"/>
      <c r="C807" s="70"/>
      <c r="D807" s="71"/>
      <c r="E807" s="71"/>
      <c r="F807" s="64"/>
      <c r="G807" s="64"/>
      <c r="H807" s="64"/>
      <c r="I807" s="64"/>
      <c r="J807" s="64"/>
      <c r="K807" s="64"/>
      <c r="L807" s="64"/>
      <c r="M807" s="64"/>
      <c r="N807" s="64"/>
      <c r="O807" s="73"/>
      <c r="P807" s="64"/>
      <c r="Q807" s="64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F807" s="39"/>
      <c r="AG807" s="39"/>
      <c r="AH807" s="39"/>
      <c r="AI807" s="39"/>
    </row>
    <row r="808" spans="1:35">
      <c r="A808" s="39"/>
      <c r="B808" s="39"/>
      <c r="C808" s="70"/>
      <c r="D808" s="71"/>
      <c r="E808" s="71"/>
      <c r="F808" s="64"/>
      <c r="G808" s="64"/>
      <c r="H808" s="64"/>
      <c r="I808" s="64"/>
      <c r="J808" s="64"/>
      <c r="K808" s="64"/>
      <c r="L808" s="64"/>
      <c r="M808" s="64"/>
      <c r="N808" s="64"/>
      <c r="O808" s="73"/>
      <c r="P808" s="64"/>
      <c r="Q808" s="64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F808" s="39"/>
      <c r="AG808" s="39"/>
      <c r="AH808" s="39"/>
      <c r="AI808" s="39"/>
    </row>
    <row r="809" spans="1:35">
      <c r="A809" s="39"/>
      <c r="B809" s="39"/>
      <c r="C809" s="70"/>
      <c r="D809" s="71"/>
      <c r="E809" s="71"/>
      <c r="F809" s="64"/>
      <c r="G809" s="64"/>
      <c r="H809" s="64"/>
      <c r="I809" s="64"/>
      <c r="J809" s="64"/>
      <c r="K809" s="64"/>
      <c r="L809" s="64"/>
      <c r="M809" s="64"/>
      <c r="N809" s="64"/>
      <c r="O809" s="73"/>
      <c r="P809" s="64"/>
      <c r="Q809" s="64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F809" s="39"/>
      <c r="AG809" s="39"/>
      <c r="AH809" s="39"/>
      <c r="AI809" s="39"/>
    </row>
    <row r="810" spans="1:35">
      <c r="A810" s="39"/>
      <c r="B810" s="39"/>
      <c r="C810" s="70"/>
      <c r="D810" s="71"/>
      <c r="E810" s="71"/>
      <c r="F810" s="64"/>
      <c r="G810" s="64"/>
      <c r="H810" s="64"/>
      <c r="I810" s="64"/>
      <c r="J810" s="64"/>
      <c r="K810" s="64"/>
      <c r="L810" s="64"/>
      <c r="M810" s="64"/>
      <c r="N810" s="64"/>
      <c r="O810" s="73"/>
      <c r="P810" s="64"/>
      <c r="Q810" s="64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F810" s="39"/>
      <c r="AG810" s="39"/>
      <c r="AH810" s="39"/>
      <c r="AI810" s="39"/>
    </row>
    <row r="811" spans="1:35">
      <c r="A811" s="39"/>
      <c r="B811" s="39"/>
      <c r="C811" s="70"/>
      <c r="D811" s="71"/>
      <c r="E811" s="71"/>
      <c r="F811" s="64"/>
      <c r="G811" s="64"/>
      <c r="H811" s="64"/>
      <c r="I811" s="64"/>
      <c r="J811" s="64"/>
      <c r="K811" s="64"/>
      <c r="L811" s="64"/>
      <c r="M811" s="64"/>
      <c r="N811" s="64"/>
      <c r="O811" s="73"/>
      <c r="P811" s="64"/>
      <c r="Q811" s="64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F811" s="39"/>
      <c r="AG811" s="39"/>
      <c r="AH811" s="39"/>
      <c r="AI811" s="39"/>
    </row>
    <row r="812" spans="1:35">
      <c r="A812" s="39"/>
      <c r="B812" s="39"/>
      <c r="C812" s="70"/>
      <c r="D812" s="71"/>
      <c r="E812" s="71"/>
      <c r="F812" s="64"/>
      <c r="G812" s="64"/>
      <c r="H812" s="64"/>
      <c r="I812" s="64"/>
      <c r="J812" s="64"/>
      <c r="K812" s="64"/>
      <c r="L812" s="64"/>
      <c r="M812" s="64"/>
      <c r="N812" s="64"/>
      <c r="O812" s="73"/>
      <c r="P812" s="64"/>
      <c r="Q812" s="64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F812" s="39"/>
      <c r="AG812" s="39"/>
      <c r="AH812" s="39"/>
      <c r="AI812" s="39"/>
    </row>
    <row r="813" spans="1:35">
      <c r="A813" s="39"/>
      <c r="B813" s="39"/>
      <c r="C813" s="70"/>
      <c r="D813" s="71"/>
      <c r="E813" s="71"/>
      <c r="F813" s="64"/>
      <c r="G813" s="64"/>
      <c r="H813" s="64"/>
      <c r="I813" s="64"/>
      <c r="J813" s="64"/>
      <c r="K813" s="64"/>
      <c r="L813" s="64"/>
      <c r="M813" s="64"/>
      <c r="N813" s="64"/>
      <c r="O813" s="73"/>
      <c r="P813" s="64"/>
      <c r="Q813" s="64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F813" s="39"/>
      <c r="AG813" s="39"/>
      <c r="AH813" s="39"/>
      <c r="AI813" s="39"/>
    </row>
    <row r="814" spans="1:35">
      <c r="A814" s="39"/>
      <c r="B814" s="39"/>
      <c r="C814" s="70"/>
      <c r="D814" s="71"/>
      <c r="E814" s="71"/>
      <c r="F814" s="64"/>
      <c r="G814" s="64"/>
      <c r="H814" s="64"/>
      <c r="I814" s="64"/>
      <c r="J814" s="64"/>
      <c r="K814" s="64"/>
      <c r="L814" s="64"/>
      <c r="M814" s="64"/>
      <c r="N814" s="64"/>
      <c r="O814" s="73"/>
      <c r="P814" s="64"/>
      <c r="Q814" s="64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F814" s="39"/>
      <c r="AG814" s="39"/>
      <c r="AH814" s="39"/>
      <c r="AI814" s="39"/>
    </row>
    <row r="815" spans="1:35">
      <c r="A815" s="39"/>
      <c r="B815" s="39"/>
      <c r="C815" s="70"/>
      <c r="D815" s="71"/>
      <c r="E815" s="71"/>
      <c r="F815" s="64"/>
      <c r="G815" s="64"/>
      <c r="H815" s="64"/>
      <c r="I815" s="64"/>
      <c r="J815" s="64"/>
      <c r="K815" s="64"/>
      <c r="L815" s="64"/>
      <c r="M815" s="64"/>
      <c r="N815" s="64"/>
      <c r="O815" s="73"/>
      <c r="P815" s="64"/>
      <c r="Q815" s="64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F815" s="39"/>
      <c r="AG815" s="39"/>
      <c r="AH815" s="39"/>
      <c r="AI815" s="39"/>
    </row>
    <row r="816" spans="1:35">
      <c r="A816" s="39"/>
      <c r="B816" s="39"/>
      <c r="C816" s="70"/>
      <c r="D816" s="71"/>
      <c r="E816" s="71"/>
      <c r="F816" s="64"/>
      <c r="G816" s="64"/>
      <c r="H816" s="64"/>
      <c r="I816" s="64"/>
      <c r="J816" s="64"/>
      <c r="K816" s="64"/>
      <c r="L816" s="64"/>
      <c r="M816" s="64"/>
      <c r="N816" s="64"/>
      <c r="O816" s="73"/>
      <c r="P816" s="64"/>
      <c r="Q816" s="64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F816" s="39"/>
      <c r="AG816" s="39"/>
      <c r="AH816" s="39"/>
      <c r="AI816" s="39"/>
    </row>
    <row r="817" spans="1:35">
      <c r="A817" s="39"/>
      <c r="B817" s="39"/>
      <c r="C817" s="70"/>
      <c r="D817" s="71"/>
      <c r="E817" s="71"/>
      <c r="F817" s="64"/>
      <c r="G817" s="64"/>
      <c r="H817" s="64"/>
      <c r="I817" s="64"/>
      <c r="J817" s="64"/>
      <c r="K817" s="64"/>
      <c r="L817" s="64"/>
      <c r="M817" s="64"/>
      <c r="N817" s="64"/>
      <c r="O817" s="73"/>
      <c r="P817" s="64"/>
      <c r="Q817" s="64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F817" s="39"/>
      <c r="AG817" s="39"/>
      <c r="AH817" s="39"/>
      <c r="AI817" s="39"/>
    </row>
    <row r="818" spans="1:35">
      <c r="A818" s="39"/>
      <c r="B818" s="39"/>
      <c r="C818" s="70"/>
      <c r="D818" s="71"/>
      <c r="E818" s="71"/>
      <c r="F818" s="64"/>
      <c r="G818" s="64"/>
      <c r="H818" s="64"/>
      <c r="I818" s="64"/>
      <c r="J818" s="64"/>
      <c r="K818" s="64"/>
      <c r="L818" s="64"/>
      <c r="M818" s="64"/>
      <c r="N818" s="64"/>
      <c r="O818" s="73"/>
      <c r="P818" s="64"/>
      <c r="Q818" s="64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F818" s="39"/>
      <c r="AG818" s="39"/>
      <c r="AH818" s="39"/>
      <c r="AI818" s="39"/>
    </row>
    <row r="819" spans="1:35">
      <c r="A819" s="39"/>
      <c r="B819" s="39"/>
      <c r="C819" s="70"/>
      <c r="D819" s="71"/>
      <c r="E819" s="71"/>
      <c r="F819" s="64"/>
      <c r="G819" s="64"/>
      <c r="H819" s="64"/>
      <c r="I819" s="64"/>
      <c r="J819" s="64"/>
      <c r="K819" s="64"/>
      <c r="L819" s="64"/>
      <c r="M819" s="64"/>
      <c r="N819" s="64"/>
      <c r="O819" s="73"/>
      <c r="P819" s="64"/>
      <c r="Q819" s="64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F819" s="39"/>
      <c r="AG819" s="39"/>
      <c r="AH819" s="39"/>
      <c r="AI819" s="39"/>
    </row>
    <row r="820" spans="1:35">
      <c r="A820" s="39"/>
      <c r="B820" s="39"/>
      <c r="C820" s="70"/>
      <c r="D820" s="71"/>
      <c r="E820" s="71"/>
      <c r="F820" s="64"/>
      <c r="G820" s="64"/>
      <c r="H820" s="64"/>
      <c r="I820" s="64"/>
      <c r="J820" s="64"/>
      <c r="K820" s="64"/>
      <c r="L820" s="64"/>
      <c r="M820" s="64"/>
      <c r="N820" s="64"/>
      <c r="O820" s="73"/>
      <c r="P820" s="64"/>
      <c r="Q820" s="64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F820" s="39"/>
      <c r="AG820" s="39"/>
      <c r="AH820" s="39"/>
      <c r="AI820" s="39"/>
    </row>
    <row r="821" spans="1:35">
      <c r="A821" s="39"/>
      <c r="B821" s="39"/>
      <c r="C821" s="70"/>
      <c r="D821" s="71"/>
      <c r="E821" s="71"/>
      <c r="F821" s="64"/>
      <c r="G821" s="64"/>
      <c r="H821" s="64"/>
      <c r="I821" s="64"/>
      <c r="J821" s="64"/>
      <c r="K821" s="64"/>
      <c r="L821" s="64"/>
      <c r="M821" s="64"/>
      <c r="N821" s="64"/>
      <c r="O821" s="73"/>
      <c r="P821" s="64"/>
      <c r="Q821" s="64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F821" s="39"/>
      <c r="AG821" s="39"/>
      <c r="AH821" s="39"/>
      <c r="AI821" s="39"/>
    </row>
    <row r="822" spans="1:35">
      <c r="A822" s="39"/>
      <c r="B822" s="39"/>
      <c r="C822" s="70"/>
      <c r="D822" s="71"/>
      <c r="E822" s="71"/>
      <c r="F822" s="64"/>
      <c r="G822" s="64"/>
      <c r="H822" s="64"/>
      <c r="I822" s="64"/>
      <c r="J822" s="64"/>
      <c r="K822" s="64"/>
      <c r="L822" s="64"/>
      <c r="M822" s="64"/>
      <c r="N822" s="64"/>
      <c r="O822" s="73"/>
      <c r="P822" s="64"/>
      <c r="Q822" s="64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F822" s="39"/>
      <c r="AG822" s="39"/>
      <c r="AH822" s="39"/>
      <c r="AI822" s="39"/>
    </row>
    <row r="823" spans="1:35">
      <c r="A823" s="39"/>
      <c r="B823" s="39"/>
      <c r="C823" s="70"/>
      <c r="D823" s="71"/>
      <c r="E823" s="71"/>
      <c r="F823" s="64"/>
      <c r="G823" s="64"/>
      <c r="H823" s="64"/>
      <c r="I823" s="64"/>
      <c r="J823" s="64"/>
      <c r="K823" s="64"/>
      <c r="L823" s="64"/>
      <c r="M823" s="64"/>
      <c r="N823" s="64"/>
      <c r="O823" s="73"/>
      <c r="P823" s="64"/>
      <c r="Q823" s="64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F823" s="39"/>
      <c r="AG823" s="39"/>
      <c r="AH823" s="39"/>
      <c r="AI823" s="39"/>
    </row>
    <row r="824" spans="1:35">
      <c r="A824" s="39"/>
      <c r="B824" s="39"/>
      <c r="C824" s="70"/>
      <c r="D824" s="71"/>
      <c r="E824" s="71"/>
      <c r="F824" s="64"/>
      <c r="G824" s="64"/>
      <c r="H824" s="64"/>
      <c r="I824" s="64"/>
      <c r="J824" s="64"/>
      <c r="K824" s="64"/>
      <c r="L824" s="64"/>
      <c r="M824" s="64"/>
      <c r="N824" s="64"/>
      <c r="O824" s="73"/>
      <c r="P824" s="64"/>
      <c r="Q824" s="64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F824" s="39"/>
      <c r="AG824" s="39"/>
      <c r="AH824" s="39"/>
      <c r="AI824" s="39"/>
    </row>
    <row r="825" spans="1:35">
      <c r="A825" s="39"/>
      <c r="B825" s="39"/>
      <c r="C825" s="70"/>
      <c r="D825" s="71"/>
      <c r="E825" s="71"/>
      <c r="F825" s="64"/>
      <c r="G825" s="64"/>
      <c r="H825" s="64"/>
      <c r="I825" s="64"/>
      <c r="J825" s="64"/>
      <c r="K825" s="64"/>
      <c r="L825" s="64"/>
      <c r="M825" s="64"/>
      <c r="N825" s="64"/>
      <c r="O825" s="73"/>
      <c r="P825" s="64"/>
      <c r="Q825" s="64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F825" s="39"/>
      <c r="AG825" s="39"/>
      <c r="AH825" s="39"/>
      <c r="AI825" s="39"/>
    </row>
    <row r="826" spans="1:35">
      <c r="A826" s="39"/>
      <c r="B826" s="39"/>
      <c r="C826" s="70"/>
      <c r="D826" s="71"/>
      <c r="E826" s="71"/>
      <c r="F826" s="64"/>
      <c r="G826" s="64"/>
      <c r="H826" s="64"/>
      <c r="I826" s="64"/>
      <c r="J826" s="64"/>
      <c r="K826" s="64"/>
      <c r="L826" s="64"/>
      <c r="M826" s="64"/>
      <c r="N826" s="64"/>
      <c r="O826" s="73"/>
      <c r="P826" s="64"/>
      <c r="Q826" s="64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F826" s="39"/>
      <c r="AG826" s="39"/>
      <c r="AH826" s="39"/>
      <c r="AI826" s="39"/>
    </row>
    <row r="827" spans="1:35">
      <c r="A827" s="39"/>
      <c r="B827" s="39"/>
      <c r="C827" s="70"/>
      <c r="D827" s="71"/>
      <c r="E827" s="71"/>
      <c r="F827" s="64"/>
      <c r="G827" s="64"/>
      <c r="H827" s="64"/>
      <c r="I827" s="64"/>
      <c r="J827" s="64"/>
      <c r="K827" s="64"/>
      <c r="L827" s="64"/>
      <c r="M827" s="64"/>
      <c r="N827" s="64"/>
      <c r="O827" s="73"/>
      <c r="P827" s="64"/>
      <c r="Q827" s="64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F827" s="39"/>
      <c r="AG827" s="39"/>
      <c r="AH827" s="39"/>
      <c r="AI827" s="39"/>
    </row>
    <row r="828" spans="1:35">
      <c r="A828" s="39"/>
      <c r="B828" s="39"/>
      <c r="C828" s="70"/>
      <c r="D828" s="71"/>
      <c r="E828" s="71"/>
      <c r="F828" s="64"/>
      <c r="G828" s="64"/>
      <c r="H828" s="64"/>
      <c r="I828" s="64"/>
      <c r="J828" s="64"/>
      <c r="K828" s="64"/>
      <c r="L828" s="64"/>
      <c r="M828" s="64"/>
      <c r="N828" s="64"/>
      <c r="O828" s="73"/>
      <c r="P828" s="64"/>
      <c r="Q828" s="64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F828" s="39"/>
      <c r="AG828" s="39"/>
      <c r="AH828" s="39"/>
      <c r="AI828" s="39"/>
    </row>
    <row r="829" spans="1:35">
      <c r="A829" s="39"/>
      <c r="B829" s="39"/>
      <c r="C829" s="70"/>
      <c r="D829" s="71"/>
      <c r="E829" s="71"/>
      <c r="F829" s="64"/>
      <c r="G829" s="64"/>
      <c r="H829" s="64"/>
      <c r="I829" s="64"/>
      <c r="J829" s="64"/>
      <c r="K829" s="64"/>
      <c r="L829" s="64"/>
      <c r="M829" s="64"/>
      <c r="N829" s="64"/>
      <c r="O829" s="73"/>
      <c r="P829" s="64"/>
      <c r="Q829" s="64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F829" s="39"/>
      <c r="AG829" s="39"/>
      <c r="AH829" s="39"/>
      <c r="AI829" s="39"/>
    </row>
    <row r="830" spans="1:35">
      <c r="A830" s="39"/>
      <c r="B830" s="39"/>
      <c r="C830" s="70"/>
      <c r="D830" s="71"/>
      <c r="E830" s="71"/>
      <c r="F830" s="64"/>
      <c r="G830" s="64"/>
      <c r="H830" s="64"/>
      <c r="I830" s="64"/>
      <c r="J830" s="64"/>
      <c r="K830" s="64"/>
      <c r="L830" s="64"/>
      <c r="M830" s="64"/>
      <c r="N830" s="64"/>
      <c r="O830" s="73"/>
      <c r="P830" s="64"/>
      <c r="Q830" s="64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F830" s="39"/>
      <c r="AG830" s="39"/>
      <c r="AH830" s="39"/>
      <c r="AI830" s="39"/>
    </row>
    <row r="831" spans="1:35">
      <c r="A831" s="39"/>
      <c r="B831" s="39"/>
      <c r="C831" s="70"/>
      <c r="D831" s="71"/>
      <c r="E831" s="71"/>
      <c r="F831" s="64"/>
      <c r="G831" s="64"/>
      <c r="H831" s="64"/>
      <c r="I831" s="64"/>
      <c r="J831" s="64"/>
      <c r="K831" s="64"/>
      <c r="L831" s="64"/>
      <c r="M831" s="64"/>
      <c r="N831" s="64"/>
      <c r="O831" s="73"/>
      <c r="P831" s="64"/>
      <c r="Q831" s="64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F831" s="39"/>
      <c r="AG831" s="39"/>
      <c r="AH831" s="39"/>
      <c r="AI831" s="39"/>
    </row>
    <row r="832" spans="1:35">
      <c r="A832" s="39"/>
      <c r="B832" s="39"/>
      <c r="C832" s="70"/>
      <c r="D832" s="71"/>
      <c r="E832" s="71"/>
      <c r="F832" s="64"/>
      <c r="G832" s="64"/>
      <c r="H832" s="64"/>
      <c r="I832" s="64"/>
      <c r="J832" s="64"/>
      <c r="K832" s="64"/>
      <c r="L832" s="64"/>
      <c r="M832" s="64"/>
      <c r="N832" s="64"/>
      <c r="O832" s="73"/>
      <c r="P832" s="64"/>
      <c r="Q832" s="64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F832" s="39"/>
      <c r="AG832" s="39"/>
      <c r="AH832" s="39"/>
      <c r="AI832" s="39"/>
    </row>
    <row r="833" spans="1:35">
      <c r="A833" s="39"/>
      <c r="B833" s="39"/>
      <c r="C833" s="70"/>
      <c r="D833" s="71"/>
      <c r="E833" s="71"/>
      <c r="F833" s="64"/>
      <c r="G833" s="64"/>
      <c r="H833" s="64"/>
      <c r="I833" s="64"/>
      <c r="J833" s="64"/>
      <c r="K833" s="64"/>
      <c r="L833" s="64"/>
      <c r="M833" s="64"/>
      <c r="N833" s="64"/>
      <c r="O833" s="73"/>
      <c r="P833" s="64"/>
      <c r="Q833" s="64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F833" s="39"/>
      <c r="AG833" s="39"/>
      <c r="AH833" s="39"/>
      <c r="AI833" s="39"/>
    </row>
    <row r="834" spans="1:35">
      <c r="A834" s="39"/>
      <c r="B834" s="39"/>
      <c r="C834" s="70"/>
      <c r="D834" s="71"/>
      <c r="E834" s="71"/>
      <c r="F834" s="64"/>
      <c r="G834" s="64"/>
      <c r="H834" s="64"/>
      <c r="I834" s="64"/>
      <c r="J834" s="64"/>
      <c r="K834" s="64"/>
      <c r="L834" s="64"/>
      <c r="M834" s="64"/>
      <c r="N834" s="64"/>
      <c r="O834" s="73"/>
      <c r="P834" s="64"/>
      <c r="Q834" s="64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F834" s="39"/>
      <c r="AG834" s="39"/>
      <c r="AH834" s="39"/>
      <c r="AI834" s="39"/>
    </row>
    <row r="835" spans="1:35">
      <c r="A835" s="39"/>
      <c r="B835" s="39"/>
      <c r="C835" s="70"/>
      <c r="D835" s="71"/>
      <c r="E835" s="71"/>
      <c r="F835" s="64"/>
      <c r="G835" s="64"/>
      <c r="H835" s="64"/>
      <c r="I835" s="64"/>
      <c r="J835" s="64"/>
      <c r="K835" s="64"/>
      <c r="L835" s="64"/>
      <c r="M835" s="64"/>
      <c r="N835" s="64"/>
      <c r="O835" s="73"/>
      <c r="P835" s="64"/>
      <c r="Q835" s="64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F835" s="39"/>
      <c r="AG835" s="39"/>
      <c r="AH835" s="39"/>
      <c r="AI835" s="39"/>
    </row>
    <row r="836" spans="1:35">
      <c r="A836" s="39"/>
      <c r="B836" s="39"/>
      <c r="C836" s="70"/>
      <c r="D836" s="71"/>
      <c r="E836" s="71"/>
      <c r="F836" s="64"/>
      <c r="G836" s="64"/>
      <c r="H836" s="64"/>
      <c r="I836" s="64"/>
      <c r="J836" s="64"/>
      <c r="K836" s="64"/>
      <c r="L836" s="64"/>
      <c r="M836" s="64"/>
      <c r="N836" s="64"/>
      <c r="O836" s="73"/>
      <c r="P836" s="64"/>
      <c r="Q836" s="64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F836" s="39"/>
      <c r="AG836" s="39"/>
      <c r="AH836" s="39"/>
      <c r="AI836" s="39"/>
    </row>
    <row r="837" spans="1:35">
      <c r="A837" s="39"/>
      <c r="B837" s="39"/>
      <c r="C837" s="70"/>
      <c r="D837" s="71"/>
      <c r="E837" s="71"/>
      <c r="F837" s="64"/>
      <c r="G837" s="64"/>
      <c r="H837" s="64"/>
      <c r="I837" s="64"/>
      <c r="J837" s="64"/>
      <c r="K837" s="64"/>
      <c r="L837" s="64"/>
      <c r="M837" s="64"/>
      <c r="N837" s="64"/>
      <c r="O837" s="73"/>
      <c r="P837" s="64"/>
      <c r="Q837" s="64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F837" s="39"/>
      <c r="AG837" s="39"/>
      <c r="AH837" s="39"/>
      <c r="AI837" s="39"/>
    </row>
    <row r="838" spans="1:35">
      <c r="A838" s="39"/>
      <c r="B838" s="39"/>
      <c r="C838" s="70"/>
      <c r="D838" s="71"/>
      <c r="E838" s="71"/>
      <c r="F838" s="64"/>
      <c r="G838" s="64"/>
      <c r="H838" s="64"/>
      <c r="I838" s="64"/>
      <c r="J838" s="64"/>
      <c r="K838" s="64"/>
      <c r="L838" s="64"/>
      <c r="M838" s="64"/>
      <c r="N838" s="64"/>
      <c r="O838" s="73"/>
      <c r="P838" s="64"/>
      <c r="Q838" s="64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F838" s="39"/>
      <c r="AG838" s="39"/>
      <c r="AH838" s="39"/>
      <c r="AI838" s="39"/>
    </row>
    <row r="839" spans="1:35">
      <c r="A839" s="39"/>
      <c r="B839" s="39"/>
      <c r="C839" s="70"/>
      <c r="D839" s="71"/>
      <c r="E839" s="71"/>
      <c r="F839" s="64"/>
      <c r="G839" s="64"/>
      <c r="H839" s="64"/>
      <c r="I839" s="64"/>
      <c r="J839" s="64"/>
      <c r="K839" s="64"/>
      <c r="L839" s="64"/>
      <c r="M839" s="64"/>
      <c r="N839" s="64"/>
      <c r="O839" s="73"/>
      <c r="P839" s="64"/>
      <c r="Q839" s="64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F839" s="39"/>
      <c r="AG839" s="39"/>
      <c r="AH839" s="39"/>
      <c r="AI839" s="39"/>
    </row>
    <row r="840" spans="1:35">
      <c r="A840" s="39"/>
      <c r="B840" s="39"/>
      <c r="C840" s="70"/>
      <c r="D840" s="71"/>
      <c r="E840" s="71"/>
      <c r="F840" s="64"/>
      <c r="G840" s="64"/>
      <c r="H840" s="64"/>
      <c r="I840" s="64"/>
      <c r="J840" s="64"/>
      <c r="K840" s="64"/>
      <c r="L840" s="64"/>
      <c r="M840" s="64"/>
      <c r="N840" s="64"/>
      <c r="O840" s="73"/>
      <c r="P840" s="64"/>
      <c r="Q840" s="64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F840" s="39"/>
      <c r="AG840" s="39"/>
      <c r="AH840" s="39"/>
      <c r="AI840" s="39"/>
    </row>
    <row r="841" spans="1:35">
      <c r="A841" s="39"/>
      <c r="B841" s="39"/>
      <c r="C841" s="70"/>
      <c r="D841" s="71"/>
      <c r="E841" s="71"/>
      <c r="F841" s="64"/>
      <c r="G841" s="64"/>
      <c r="H841" s="64"/>
      <c r="I841" s="64"/>
      <c r="J841" s="64"/>
      <c r="K841" s="64"/>
      <c r="L841" s="64"/>
      <c r="M841" s="64"/>
      <c r="N841" s="64"/>
      <c r="O841" s="73"/>
      <c r="P841" s="64"/>
      <c r="Q841" s="64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F841" s="39"/>
      <c r="AG841" s="39"/>
      <c r="AH841" s="39"/>
      <c r="AI841" s="39"/>
    </row>
    <row r="842" spans="1:35">
      <c r="A842" s="39"/>
      <c r="B842" s="39"/>
      <c r="C842" s="70"/>
      <c r="D842" s="71"/>
      <c r="E842" s="71"/>
      <c r="F842" s="64"/>
      <c r="G842" s="64"/>
      <c r="H842" s="64"/>
      <c r="I842" s="64"/>
      <c r="J842" s="64"/>
      <c r="K842" s="64"/>
      <c r="L842" s="64"/>
      <c r="M842" s="64"/>
      <c r="N842" s="64"/>
      <c r="O842" s="73"/>
      <c r="P842" s="64"/>
      <c r="Q842" s="64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F842" s="39"/>
      <c r="AG842" s="39"/>
      <c r="AH842" s="39"/>
      <c r="AI842" s="39"/>
    </row>
    <row r="843" spans="1:35">
      <c r="A843" s="39"/>
      <c r="B843" s="39"/>
      <c r="C843" s="70"/>
      <c r="D843" s="71"/>
      <c r="E843" s="71"/>
      <c r="F843" s="64"/>
      <c r="G843" s="64"/>
      <c r="H843" s="64"/>
      <c r="I843" s="64"/>
      <c r="J843" s="64"/>
      <c r="K843" s="64"/>
      <c r="L843" s="64"/>
      <c r="M843" s="64"/>
      <c r="N843" s="64"/>
      <c r="O843" s="73"/>
      <c r="P843" s="64"/>
      <c r="Q843" s="64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F843" s="39"/>
      <c r="AG843" s="39"/>
      <c r="AH843" s="39"/>
      <c r="AI843" s="39"/>
    </row>
    <row r="844" spans="1:35">
      <c r="A844" s="39"/>
      <c r="B844" s="39"/>
      <c r="C844" s="70"/>
      <c r="D844" s="71"/>
      <c r="E844" s="71"/>
      <c r="F844" s="64"/>
      <c r="G844" s="64"/>
      <c r="H844" s="64"/>
      <c r="I844" s="64"/>
      <c r="J844" s="64"/>
      <c r="K844" s="64"/>
      <c r="L844" s="64"/>
      <c r="M844" s="64"/>
      <c r="N844" s="64"/>
      <c r="O844" s="73"/>
      <c r="P844" s="64"/>
      <c r="Q844" s="64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F844" s="39"/>
      <c r="AG844" s="39"/>
      <c r="AH844" s="39"/>
      <c r="AI844" s="39"/>
    </row>
    <row r="845" spans="1:35">
      <c r="A845" s="39"/>
      <c r="B845" s="39"/>
      <c r="C845" s="70"/>
      <c r="D845" s="71"/>
      <c r="E845" s="71"/>
      <c r="F845" s="64"/>
      <c r="G845" s="64"/>
      <c r="H845" s="64"/>
      <c r="I845" s="64"/>
      <c r="J845" s="64"/>
      <c r="K845" s="64"/>
      <c r="L845" s="64"/>
      <c r="M845" s="64"/>
      <c r="N845" s="64"/>
      <c r="O845" s="73"/>
      <c r="P845" s="64"/>
      <c r="Q845" s="64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F845" s="39"/>
      <c r="AG845" s="39"/>
      <c r="AH845" s="39"/>
      <c r="AI845" s="39"/>
    </row>
    <row r="846" spans="1:35">
      <c r="A846" s="39"/>
      <c r="B846" s="39"/>
      <c r="C846" s="70"/>
      <c r="D846" s="71"/>
      <c r="E846" s="71"/>
      <c r="F846" s="64"/>
      <c r="G846" s="64"/>
      <c r="H846" s="64"/>
      <c r="I846" s="64"/>
      <c r="J846" s="64"/>
      <c r="K846" s="64"/>
      <c r="L846" s="64"/>
      <c r="M846" s="64"/>
      <c r="N846" s="64"/>
      <c r="O846" s="73"/>
      <c r="P846" s="64"/>
      <c r="Q846" s="64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F846" s="39"/>
      <c r="AG846" s="39"/>
      <c r="AH846" s="39"/>
      <c r="AI846" s="39"/>
    </row>
    <row r="847" spans="1:35">
      <c r="A847" s="39"/>
      <c r="B847" s="39"/>
      <c r="C847" s="70"/>
      <c r="D847" s="71"/>
      <c r="E847" s="71"/>
      <c r="F847" s="64"/>
      <c r="G847" s="64"/>
      <c r="H847" s="64"/>
      <c r="I847" s="64"/>
      <c r="J847" s="64"/>
      <c r="K847" s="64"/>
      <c r="L847" s="64"/>
      <c r="M847" s="64"/>
      <c r="N847" s="64"/>
      <c r="O847" s="73"/>
      <c r="P847" s="64"/>
      <c r="Q847" s="64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F847" s="39"/>
      <c r="AG847" s="39"/>
      <c r="AH847" s="39"/>
      <c r="AI847" s="39"/>
    </row>
    <row r="848" spans="1:35">
      <c r="A848" s="39"/>
      <c r="B848" s="39"/>
      <c r="C848" s="70"/>
      <c r="D848" s="71"/>
      <c r="E848" s="71"/>
      <c r="F848" s="64"/>
      <c r="G848" s="64"/>
      <c r="H848" s="64"/>
      <c r="I848" s="64"/>
      <c r="J848" s="64"/>
      <c r="K848" s="64"/>
      <c r="L848" s="64"/>
      <c r="M848" s="64"/>
      <c r="N848" s="64"/>
      <c r="O848" s="73"/>
      <c r="P848" s="64"/>
      <c r="Q848" s="64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F848" s="39"/>
      <c r="AG848" s="39"/>
      <c r="AH848" s="39"/>
      <c r="AI848" s="39"/>
    </row>
    <row r="849" spans="1:35">
      <c r="A849" s="39"/>
      <c r="B849" s="39"/>
      <c r="C849" s="70"/>
      <c r="D849" s="71"/>
      <c r="E849" s="71"/>
      <c r="F849" s="64"/>
      <c r="G849" s="64"/>
      <c r="H849" s="64"/>
      <c r="I849" s="64"/>
      <c r="J849" s="64"/>
      <c r="K849" s="64"/>
      <c r="L849" s="64"/>
      <c r="M849" s="64"/>
      <c r="N849" s="64"/>
      <c r="O849" s="73"/>
      <c r="P849" s="64"/>
      <c r="Q849" s="64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F849" s="39"/>
      <c r="AG849" s="39"/>
      <c r="AH849" s="39"/>
      <c r="AI849" s="39"/>
    </row>
    <row r="850" spans="1:35">
      <c r="A850" s="39"/>
      <c r="B850" s="39"/>
      <c r="C850" s="70"/>
      <c r="D850" s="71"/>
      <c r="E850" s="71"/>
      <c r="F850" s="64"/>
      <c r="G850" s="64"/>
      <c r="H850" s="64"/>
      <c r="I850" s="64"/>
      <c r="J850" s="64"/>
      <c r="K850" s="64"/>
      <c r="L850" s="64"/>
      <c r="M850" s="64"/>
      <c r="N850" s="64"/>
      <c r="O850" s="73"/>
      <c r="P850" s="64"/>
      <c r="Q850" s="64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F850" s="39"/>
      <c r="AG850" s="39"/>
      <c r="AH850" s="39"/>
      <c r="AI850" s="39"/>
    </row>
    <row r="851" spans="1:35">
      <c r="A851" s="39"/>
      <c r="B851" s="39"/>
      <c r="C851" s="70"/>
      <c r="D851" s="71"/>
      <c r="E851" s="71"/>
      <c r="F851" s="64"/>
      <c r="G851" s="64"/>
      <c r="H851" s="64"/>
      <c r="I851" s="64"/>
      <c r="J851" s="64"/>
      <c r="K851" s="64"/>
      <c r="L851" s="64"/>
      <c r="M851" s="64"/>
      <c r="N851" s="64"/>
      <c r="O851" s="73"/>
      <c r="P851" s="64"/>
      <c r="Q851" s="64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F851" s="39"/>
      <c r="AG851" s="39"/>
      <c r="AH851" s="39"/>
      <c r="AI851" s="39"/>
    </row>
    <row r="852" spans="1:35">
      <c r="A852" s="39"/>
      <c r="B852" s="39"/>
      <c r="C852" s="70"/>
      <c r="D852" s="71"/>
      <c r="E852" s="71"/>
      <c r="F852" s="64"/>
      <c r="G852" s="64"/>
      <c r="H852" s="64"/>
      <c r="I852" s="64"/>
      <c r="J852" s="64"/>
      <c r="K852" s="64"/>
      <c r="L852" s="64"/>
      <c r="M852" s="64"/>
      <c r="N852" s="64"/>
      <c r="O852" s="73"/>
      <c r="P852" s="64"/>
      <c r="Q852" s="64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F852" s="39"/>
      <c r="AG852" s="39"/>
      <c r="AH852" s="39"/>
      <c r="AI852" s="39"/>
    </row>
    <row r="853" spans="1:35">
      <c r="A853" s="39"/>
      <c r="B853" s="39"/>
      <c r="C853" s="70"/>
      <c r="D853" s="71"/>
      <c r="E853" s="71"/>
      <c r="F853" s="64"/>
      <c r="G853" s="64"/>
      <c r="H853" s="64"/>
      <c r="I853" s="64"/>
      <c r="J853" s="64"/>
      <c r="K853" s="64"/>
      <c r="L853" s="64"/>
      <c r="M853" s="64"/>
      <c r="N853" s="64"/>
      <c r="O853" s="73"/>
      <c r="P853" s="64"/>
      <c r="Q853" s="64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F853" s="39"/>
      <c r="AG853" s="39"/>
      <c r="AH853" s="39"/>
      <c r="AI853" s="39"/>
    </row>
    <row r="854" spans="1:35">
      <c r="A854" s="39"/>
      <c r="B854" s="39"/>
      <c r="C854" s="70"/>
      <c r="D854" s="71"/>
      <c r="E854" s="71"/>
      <c r="F854" s="64"/>
      <c r="G854" s="64"/>
      <c r="H854" s="64"/>
      <c r="I854" s="64"/>
      <c r="J854" s="64"/>
      <c r="K854" s="64"/>
      <c r="L854" s="64"/>
      <c r="M854" s="64"/>
      <c r="N854" s="64"/>
      <c r="O854" s="73"/>
      <c r="P854" s="64"/>
      <c r="Q854" s="64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F854" s="39"/>
      <c r="AG854" s="39"/>
      <c r="AH854" s="39"/>
      <c r="AI854" s="39"/>
    </row>
    <row r="855" spans="1:35">
      <c r="A855" s="39"/>
      <c r="B855" s="39"/>
      <c r="C855" s="70"/>
      <c r="D855" s="71"/>
      <c r="E855" s="71"/>
      <c r="F855" s="64"/>
      <c r="G855" s="64"/>
      <c r="H855" s="64"/>
      <c r="I855" s="64"/>
      <c r="J855" s="64"/>
      <c r="K855" s="64"/>
      <c r="L855" s="64"/>
      <c r="M855" s="64"/>
      <c r="N855" s="64"/>
      <c r="O855" s="73"/>
      <c r="P855" s="64"/>
      <c r="Q855" s="64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F855" s="39"/>
      <c r="AG855" s="39"/>
      <c r="AH855" s="39"/>
      <c r="AI855" s="39"/>
    </row>
    <row r="856" spans="1:35">
      <c r="A856" s="39"/>
      <c r="B856" s="39"/>
      <c r="C856" s="70"/>
      <c r="D856" s="71"/>
      <c r="E856" s="71"/>
      <c r="F856" s="64"/>
      <c r="G856" s="64"/>
      <c r="H856" s="64"/>
      <c r="I856" s="64"/>
      <c r="J856" s="64"/>
      <c r="K856" s="64"/>
      <c r="L856" s="64"/>
      <c r="M856" s="64"/>
      <c r="N856" s="64"/>
      <c r="O856" s="73"/>
      <c r="P856" s="64"/>
      <c r="Q856" s="64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F856" s="39"/>
      <c r="AG856" s="39"/>
      <c r="AH856" s="39"/>
      <c r="AI856" s="39"/>
    </row>
    <row r="857" spans="1:35">
      <c r="A857" s="39"/>
      <c r="B857" s="39"/>
      <c r="C857" s="70"/>
      <c r="D857" s="71"/>
      <c r="E857" s="71"/>
      <c r="F857" s="64"/>
      <c r="G857" s="64"/>
      <c r="H857" s="64"/>
      <c r="I857" s="64"/>
      <c r="J857" s="64"/>
      <c r="K857" s="64"/>
      <c r="L857" s="64"/>
      <c r="M857" s="64"/>
      <c r="N857" s="64"/>
      <c r="O857" s="73"/>
      <c r="P857" s="64"/>
      <c r="Q857" s="64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F857" s="39"/>
      <c r="AG857" s="39"/>
      <c r="AH857" s="39"/>
      <c r="AI857" s="39"/>
    </row>
    <row r="858" spans="1:35">
      <c r="A858" s="39"/>
      <c r="B858" s="39"/>
      <c r="C858" s="70"/>
      <c r="D858" s="71"/>
      <c r="E858" s="71"/>
      <c r="F858" s="64"/>
      <c r="G858" s="64"/>
      <c r="H858" s="64"/>
      <c r="I858" s="64"/>
      <c r="J858" s="64"/>
      <c r="K858" s="64"/>
      <c r="L858" s="64"/>
      <c r="M858" s="64"/>
      <c r="N858" s="64"/>
      <c r="O858" s="73"/>
      <c r="P858" s="64"/>
      <c r="Q858" s="64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F858" s="39"/>
      <c r="AG858" s="39"/>
      <c r="AH858" s="39"/>
      <c r="AI858" s="39"/>
    </row>
    <row r="859" spans="1:35">
      <c r="A859" s="39"/>
      <c r="B859" s="39"/>
      <c r="C859" s="70"/>
      <c r="D859" s="71"/>
      <c r="E859" s="71"/>
      <c r="F859" s="64"/>
      <c r="G859" s="64"/>
      <c r="H859" s="64"/>
      <c r="I859" s="64"/>
      <c r="J859" s="64"/>
      <c r="K859" s="64"/>
      <c r="L859" s="64"/>
      <c r="M859" s="64"/>
      <c r="N859" s="64"/>
      <c r="O859" s="73"/>
      <c r="P859" s="64"/>
      <c r="Q859" s="64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F859" s="39"/>
      <c r="AG859" s="39"/>
      <c r="AH859" s="39"/>
      <c r="AI859" s="39"/>
    </row>
    <row r="860" spans="1:35">
      <c r="A860" s="39"/>
      <c r="B860" s="39"/>
      <c r="C860" s="70"/>
      <c r="D860" s="71"/>
      <c r="E860" s="71"/>
      <c r="F860" s="64"/>
      <c r="G860" s="64"/>
      <c r="H860" s="64"/>
      <c r="I860" s="64"/>
      <c r="J860" s="64"/>
      <c r="K860" s="64"/>
      <c r="L860" s="64"/>
      <c r="M860" s="64"/>
      <c r="N860" s="64"/>
      <c r="O860" s="73"/>
      <c r="P860" s="64"/>
      <c r="Q860" s="64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F860" s="39"/>
      <c r="AG860" s="39"/>
      <c r="AH860" s="39"/>
      <c r="AI860" s="39"/>
    </row>
    <row r="861" spans="1:35">
      <c r="A861" s="39"/>
      <c r="B861" s="39"/>
      <c r="C861" s="70"/>
      <c r="D861" s="71"/>
      <c r="E861" s="71"/>
      <c r="F861" s="64"/>
      <c r="G861" s="64"/>
      <c r="H861" s="64"/>
      <c r="I861" s="64"/>
      <c r="J861" s="64"/>
      <c r="K861" s="64"/>
      <c r="L861" s="64"/>
      <c r="M861" s="64"/>
      <c r="N861" s="64"/>
      <c r="O861" s="73"/>
      <c r="P861" s="64"/>
      <c r="Q861" s="64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F861" s="39"/>
      <c r="AG861" s="39"/>
      <c r="AH861" s="39"/>
      <c r="AI861" s="39"/>
    </row>
    <row r="862" spans="1:35">
      <c r="A862" s="39"/>
      <c r="B862" s="39"/>
      <c r="C862" s="70"/>
      <c r="D862" s="71"/>
      <c r="E862" s="71"/>
      <c r="F862" s="64"/>
      <c r="G862" s="64"/>
      <c r="H862" s="64"/>
      <c r="I862" s="64"/>
      <c r="J862" s="64"/>
      <c r="K862" s="64"/>
      <c r="L862" s="64"/>
      <c r="M862" s="64"/>
      <c r="N862" s="64"/>
      <c r="O862" s="73"/>
      <c r="P862" s="64"/>
      <c r="Q862" s="64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F862" s="39"/>
      <c r="AG862" s="39"/>
      <c r="AH862" s="39"/>
      <c r="AI862" s="39"/>
    </row>
    <row r="863" spans="1:35">
      <c r="A863" s="39"/>
      <c r="B863" s="39"/>
      <c r="C863" s="70"/>
      <c r="D863" s="71"/>
      <c r="E863" s="71"/>
      <c r="F863" s="64"/>
      <c r="G863" s="64"/>
      <c r="H863" s="64"/>
      <c r="I863" s="64"/>
      <c r="J863" s="64"/>
      <c r="K863" s="64"/>
      <c r="L863" s="64"/>
      <c r="M863" s="64"/>
      <c r="N863" s="64"/>
      <c r="O863" s="73"/>
      <c r="P863" s="64"/>
      <c r="Q863" s="64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F863" s="39"/>
      <c r="AG863" s="39"/>
      <c r="AH863" s="39"/>
      <c r="AI863" s="39"/>
    </row>
    <row r="864" spans="1:35">
      <c r="A864" s="39"/>
      <c r="B864" s="39"/>
      <c r="C864" s="70"/>
      <c r="D864" s="71"/>
      <c r="E864" s="71"/>
      <c r="F864" s="64"/>
      <c r="G864" s="64"/>
      <c r="H864" s="64"/>
      <c r="I864" s="64"/>
      <c r="J864" s="64"/>
      <c r="K864" s="64"/>
      <c r="L864" s="64"/>
      <c r="M864" s="64"/>
      <c r="N864" s="64"/>
      <c r="O864" s="73"/>
      <c r="P864" s="64"/>
      <c r="Q864" s="64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F864" s="39"/>
      <c r="AG864" s="39"/>
      <c r="AH864" s="39"/>
      <c r="AI864" s="39"/>
    </row>
    <row r="865" spans="1:35">
      <c r="A865" s="39"/>
      <c r="B865" s="39"/>
      <c r="C865" s="70"/>
      <c r="D865" s="71"/>
      <c r="E865" s="71"/>
      <c r="F865" s="64"/>
      <c r="G865" s="64"/>
      <c r="H865" s="64"/>
      <c r="I865" s="64"/>
      <c r="J865" s="64"/>
      <c r="K865" s="64"/>
      <c r="L865" s="64"/>
      <c r="M865" s="64"/>
      <c r="N865" s="64"/>
      <c r="O865" s="73"/>
      <c r="P865" s="64"/>
      <c r="Q865" s="64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F865" s="39"/>
      <c r="AG865" s="39"/>
      <c r="AH865" s="39"/>
      <c r="AI865" s="39"/>
    </row>
    <row r="866" spans="1:35">
      <c r="A866" s="39"/>
      <c r="B866" s="39"/>
      <c r="C866" s="70"/>
      <c r="D866" s="71"/>
      <c r="E866" s="71"/>
      <c r="F866" s="64"/>
      <c r="G866" s="64"/>
      <c r="H866" s="64"/>
      <c r="I866" s="64"/>
      <c r="J866" s="64"/>
      <c r="K866" s="64"/>
      <c r="L866" s="64"/>
      <c r="M866" s="64"/>
      <c r="N866" s="64"/>
      <c r="O866" s="73"/>
      <c r="P866" s="64"/>
      <c r="Q866" s="64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F866" s="39"/>
      <c r="AG866" s="39"/>
      <c r="AH866" s="39"/>
      <c r="AI866" s="39"/>
    </row>
    <row r="867" spans="1:35">
      <c r="A867" s="39"/>
      <c r="B867" s="39"/>
      <c r="C867" s="70"/>
      <c r="D867" s="71"/>
      <c r="E867" s="71"/>
      <c r="F867" s="64"/>
      <c r="G867" s="64"/>
      <c r="H867" s="64"/>
      <c r="I867" s="64"/>
      <c r="J867" s="64"/>
      <c r="K867" s="64"/>
      <c r="L867" s="64"/>
      <c r="M867" s="64"/>
      <c r="N867" s="64"/>
      <c r="O867" s="73"/>
      <c r="P867" s="64"/>
      <c r="Q867" s="64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F867" s="39"/>
      <c r="AG867" s="39"/>
      <c r="AH867" s="39"/>
      <c r="AI867" s="39"/>
    </row>
    <row r="868" spans="1:35">
      <c r="A868" s="39"/>
      <c r="B868" s="39"/>
      <c r="C868" s="70"/>
      <c r="D868" s="71"/>
      <c r="E868" s="71"/>
      <c r="F868" s="64"/>
      <c r="G868" s="64"/>
      <c r="H868" s="64"/>
      <c r="I868" s="64"/>
      <c r="J868" s="64"/>
      <c r="K868" s="64"/>
      <c r="L868" s="64"/>
      <c r="M868" s="64"/>
      <c r="N868" s="64"/>
      <c r="O868" s="73"/>
      <c r="P868" s="64"/>
      <c r="Q868" s="64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F868" s="39"/>
      <c r="AG868" s="39"/>
      <c r="AH868" s="39"/>
      <c r="AI868" s="39"/>
    </row>
    <row r="869" spans="1:35">
      <c r="A869" s="39"/>
      <c r="B869" s="39"/>
      <c r="C869" s="70"/>
      <c r="D869" s="71"/>
      <c r="E869" s="71"/>
      <c r="F869" s="64"/>
      <c r="G869" s="64"/>
      <c r="H869" s="64"/>
      <c r="I869" s="64"/>
      <c r="J869" s="64"/>
      <c r="K869" s="64"/>
      <c r="L869" s="64"/>
      <c r="M869" s="64"/>
      <c r="N869" s="64"/>
      <c r="O869" s="73"/>
      <c r="P869" s="64"/>
      <c r="Q869" s="64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F869" s="39"/>
      <c r="AG869" s="39"/>
      <c r="AH869" s="39"/>
      <c r="AI869" s="39"/>
    </row>
    <row r="870" spans="1:35">
      <c r="A870" s="39"/>
      <c r="B870" s="39"/>
      <c r="C870" s="70"/>
      <c r="D870" s="71"/>
      <c r="E870" s="71"/>
      <c r="F870" s="64"/>
      <c r="G870" s="64"/>
      <c r="H870" s="64"/>
      <c r="I870" s="64"/>
      <c r="J870" s="64"/>
      <c r="K870" s="64"/>
      <c r="L870" s="64"/>
      <c r="M870" s="64"/>
      <c r="N870" s="64"/>
      <c r="O870" s="73"/>
      <c r="P870" s="64"/>
      <c r="Q870" s="64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F870" s="39"/>
      <c r="AG870" s="39"/>
      <c r="AH870" s="39"/>
      <c r="AI870" s="39"/>
    </row>
    <row r="871" spans="1:35">
      <c r="A871" s="39"/>
      <c r="B871" s="39"/>
      <c r="C871" s="70"/>
      <c r="D871" s="71"/>
      <c r="E871" s="71"/>
      <c r="F871" s="64"/>
      <c r="G871" s="64"/>
      <c r="H871" s="64"/>
      <c r="I871" s="64"/>
      <c r="J871" s="64"/>
      <c r="K871" s="64"/>
      <c r="L871" s="64"/>
      <c r="M871" s="64"/>
      <c r="N871" s="64"/>
      <c r="O871" s="73"/>
      <c r="P871" s="64"/>
      <c r="Q871" s="64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F871" s="39"/>
      <c r="AG871" s="39"/>
      <c r="AH871" s="39"/>
      <c r="AI871" s="39"/>
    </row>
    <row r="872" spans="1:35">
      <c r="A872" s="39"/>
      <c r="B872" s="39"/>
      <c r="C872" s="70"/>
      <c r="D872" s="71"/>
      <c r="E872" s="71"/>
      <c r="F872" s="64"/>
      <c r="G872" s="64"/>
      <c r="H872" s="64"/>
      <c r="I872" s="64"/>
      <c r="J872" s="64"/>
      <c r="K872" s="64"/>
      <c r="L872" s="64"/>
      <c r="M872" s="64"/>
      <c r="N872" s="64"/>
      <c r="O872" s="73"/>
      <c r="P872" s="64"/>
      <c r="Q872" s="64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F872" s="39"/>
      <c r="AG872" s="39"/>
      <c r="AH872" s="39"/>
      <c r="AI872" s="39"/>
    </row>
    <row r="873" spans="1:35">
      <c r="A873" s="39"/>
      <c r="B873" s="39"/>
      <c r="C873" s="70"/>
      <c r="D873" s="71"/>
      <c r="E873" s="71"/>
      <c r="F873" s="64"/>
      <c r="G873" s="64"/>
      <c r="H873" s="64"/>
      <c r="I873" s="64"/>
      <c r="J873" s="64"/>
      <c r="K873" s="64"/>
      <c r="L873" s="64"/>
      <c r="M873" s="64"/>
      <c r="N873" s="64"/>
      <c r="O873" s="73"/>
      <c r="P873" s="64"/>
      <c r="Q873" s="64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F873" s="39"/>
      <c r="AG873" s="39"/>
      <c r="AH873" s="39"/>
      <c r="AI873" s="39"/>
    </row>
    <row r="874" spans="1:35">
      <c r="A874" s="39"/>
      <c r="B874" s="39"/>
      <c r="C874" s="70"/>
      <c r="D874" s="71"/>
      <c r="E874" s="71"/>
      <c r="F874" s="64"/>
      <c r="G874" s="64"/>
      <c r="H874" s="64"/>
      <c r="I874" s="64"/>
      <c r="J874" s="64"/>
      <c r="K874" s="64"/>
      <c r="L874" s="64"/>
      <c r="M874" s="64"/>
      <c r="N874" s="64"/>
      <c r="O874" s="73"/>
      <c r="P874" s="64"/>
      <c r="Q874" s="64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F874" s="39"/>
      <c r="AG874" s="39"/>
      <c r="AH874" s="39"/>
      <c r="AI874" s="39"/>
    </row>
    <row r="875" spans="1:35">
      <c r="A875" s="39"/>
      <c r="B875" s="39"/>
      <c r="C875" s="70"/>
      <c r="D875" s="71"/>
      <c r="E875" s="71"/>
      <c r="F875" s="64"/>
      <c r="G875" s="64"/>
      <c r="H875" s="64"/>
      <c r="I875" s="64"/>
      <c r="J875" s="64"/>
      <c r="K875" s="64"/>
      <c r="L875" s="64"/>
      <c r="M875" s="64"/>
      <c r="N875" s="64"/>
      <c r="O875" s="73"/>
      <c r="P875" s="64"/>
      <c r="Q875" s="64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F875" s="39"/>
      <c r="AG875" s="39"/>
      <c r="AH875" s="39"/>
      <c r="AI875" s="39"/>
    </row>
    <row r="876" spans="1:35">
      <c r="A876" s="39"/>
      <c r="B876" s="39"/>
      <c r="C876" s="70"/>
      <c r="D876" s="71"/>
      <c r="E876" s="71"/>
      <c r="F876" s="64"/>
      <c r="G876" s="64"/>
      <c r="H876" s="64"/>
      <c r="I876" s="64"/>
      <c r="J876" s="64"/>
      <c r="K876" s="64"/>
      <c r="L876" s="64"/>
      <c r="M876" s="64"/>
      <c r="N876" s="64"/>
      <c r="O876" s="73"/>
      <c r="P876" s="64"/>
      <c r="Q876" s="64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F876" s="39"/>
      <c r="AG876" s="39"/>
      <c r="AH876" s="39"/>
      <c r="AI876" s="39"/>
    </row>
    <row r="877" spans="1:35">
      <c r="A877" s="39"/>
      <c r="B877" s="39"/>
      <c r="C877" s="70"/>
      <c r="D877" s="71"/>
      <c r="E877" s="71"/>
      <c r="F877" s="64"/>
      <c r="G877" s="64"/>
      <c r="H877" s="64"/>
      <c r="I877" s="64"/>
      <c r="J877" s="64"/>
      <c r="K877" s="64"/>
      <c r="L877" s="64"/>
      <c r="M877" s="64"/>
      <c r="N877" s="64"/>
      <c r="O877" s="73"/>
      <c r="P877" s="64"/>
      <c r="Q877" s="64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F877" s="39"/>
      <c r="AG877" s="39"/>
      <c r="AH877" s="39"/>
      <c r="AI877" s="39"/>
    </row>
    <row r="878" spans="1:35">
      <c r="A878" s="39"/>
      <c r="B878" s="39"/>
      <c r="C878" s="70"/>
      <c r="D878" s="71"/>
      <c r="E878" s="71"/>
      <c r="F878" s="64"/>
      <c r="G878" s="64"/>
      <c r="H878" s="64"/>
      <c r="I878" s="64"/>
      <c r="J878" s="64"/>
      <c r="K878" s="64"/>
      <c r="L878" s="64"/>
      <c r="M878" s="64"/>
      <c r="N878" s="64"/>
      <c r="O878" s="73"/>
      <c r="P878" s="64"/>
      <c r="Q878" s="64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F878" s="39"/>
      <c r="AG878" s="39"/>
      <c r="AH878" s="39"/>
      <c r="AI878" s="39"/>
    </row>
    <row r="879" spans="1:35">
      <c r="A879" s="39"/>
      <c r="B879" s="39"/>
      <c r="C879" s="70"/>
      <c r="D879" s="71"/>
      <c r="E879" s="71"/>
      <c r="F879" s="64"/>
      <c r="G879" s="64"/>
      <c r="H879" s="64"/>
      <c r="I879" s="64"/>
      <c r="J879" s="64"/>
      <c r="K879" s="64"/>
      <c r="L879" s="64"/>
      <c r="M879" s="64"/>
      <c r="N879" s="64"/>
      <c r="O879" s="73"/>
      <c r="P879" s="64"/>
      <c r="Q879" s="64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F879" s="39"/>
      <c r="AG879" s="39"/>
      <c r="AH879" s="39"/>
      <c r="AI879" s="39"/>
    </row>
    <row r="880" spans="1:35">
      <c r="A880" s="39"/>
      <c r="B880" s="39"/>
      <c r="C880" s="70"/>
      <c r="D880" s="71"/>
      <c r="E880" s="71"/>
      <c r="F880" s="64"/>
      <c r="G880" s="64"/>
      <c r="H880" s="64"/>
      <c r="I880" s="64"/>
      <c r="J880" s="64"/>
      <c r="K880" s="64"/>
      <c r="L880" s="64"/>
      <c r="M880" s="64"/>
      <c r="N880" s="64"/>
      <c r="O880" s="73"/>
      <c r="P880" s="64"/>
      <c r="Q880" s="64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F880" s="39"/>
      <c r="AG880" s="39"/>
      <c r="AH880" s="39"/>
      <c r="AI880" s="39"/>
    </row>
    <row r="881" spans="1:35">
      <c r="A881" s="39"/>
      <c r="B881" s="39"/>
      <c r="C881" s="70"/>
      <c r="D881" s="71"/>
      <c r="E881" s="71"/>
      <c r="F881" s="64"/>
      <c r="G881" s="64"/>
      <c r="H881" s="64"/>
      <c r="I881" s="64"/>
      <c r="J881" s="64"/>
      <c r="K881" s="64"/>
      <c r="L881" s="64"/>
      <c r="M881" s="64"/>
      <c r="N881" s="64"/>
      <c r="O881" s="73"/>
      <c r="P881" s="64"/>
      <c r="Q881" s="64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F881" s="39"/>
      <c r="AG881" s="39"/>
      <c r="AH881" s="39"/>
      <c r="AI881" s="39"/>
    </row>
    <row r="882" spans="1:35">
      <c r="A882" s="39"/>
      <c r="B882" s="39"/>
      <c r="C882" s="70"/>
      <c r="D882" s="71"/>
      <c r="E882" s="71"/>
      <c r="F882" s="64"/>
      <c r="G882" s="64"/>
      <c r="H882" s="64"/>
      <c r="I882" s="64"/>
      <c r="J882" s="64"/>
      <c r="K882" s="64"/>
      <c r="L882" s="64"/>
      <c r="M882" s="64"/>
      <c r="N882" s="64"/>
      <c r="O882" s="73"/>
      <c r="P882" s="64"/>
      <c r="Q882" s="64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F882" s="39"/>
      <c r="AG882" s="39"/>
      <c r="AH882" s="39"/>
      <c r="AI882" s="39"/>
    </row>
    <row r="883" spans="1:35">
      <c r="A883" s="39"/>
      <c r="B883" s="39"/>
      <c r="C883" s="70"/>
      <c r="D883" s="71"/>
      <c r="E883" s="71"/>
      <c r="F883" s="64"/>
      <c r="G883" s="64"/>
      <c r="H883" s="64"/>
      <c r="I883" s="64"/>
      <c r="J883" s="64"/>
      <c r="K883" s="64"/>
      <c r="L883" s="64"/>
      <c r="M883" s="64"/>
      <c r="N883" s="64"/>
      <c r="O883" s="73"/>
      <c r="P883" s="64"/>
      <c r="Q883" s="64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F883" s="39"/>
      <c r="AG883" s="39"/>
      <c r="AH883" s="39"/>
      <c r="AI883" s="39"/>
    </row>
    <row r="884" spans="1:35">
      <c r="A884" s="39"/>
      <c r="B884" s="39"/>
      <c r="C884" s="70"/>
      <c r="D884" s="71"/>
      <c r="E884" s="71"/>
      <c r="F884" s="64"/>
      <c r="G884" s="64"/>
      <c r="H884" s="64"/>
      <c r="I884" s="64"/>
      <c r="J884" s="64"/>
      <c r="K884" s="64"/>
      <c r="L884" s="64"/>
      <c r="M884" s="64"/>
      <c r="N884" s="64"/>
      <c r="O884" s="73"/>
      <c r="P884" s="64"/>
      <c r="Q884" s="64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F884" s="39"/>
      <c r="AG884" s="39"/>
      <c r="AH884" s="39"/>
      <c r="AI884" s="39"/>
    </row>
    <row r="885" spans="1:35">
      <c r="A885" s="39"/>
      <c r="B885" s="39"/>
      <c r="C885" s="70"/>
      <c r="D885" s="71"/>
      <c r="E885" s="71"/>
      <c r="F885" s="64"/>
      <c r="G885" s="64"/>
      <c r="H885" s="64"/>
      <c r="I885" s="64"/>
      <c r="J885" s="64"/>
      <c r="K885" s="64"/>
      <c r="L885" s="64"/>
      <c r="M885" s="64"/>
      <c r="N885" s="64"/>
      <c r="O885" s="73"/>
      <c r="P885" s="64"/>
      <c r="Q885" s="64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F885" s="39"/>
      <c r="AG885" s="39"/>
      <c r="AH885" s="39"/>
      <c r="AI885" s="39"/>
    </row>
    <row r="886" spans="1:35">
      <c r="A886" s="39"/>
      <c r="B886" s="39"/>
      <c r="C886" s="70"/>
      <c r="D886" s="71"/>
      <c r="E886" s="71"/>
      <c r="F886" s="64"/>
      <c r="G886" s="64"/>
      <c r="H886" s="64"/>
      <c r="I886" s="64"/>
      <c r="J886" s="64"/>
      <c r="K886" s="64"/>
      <c r="L886" s="64"/>
      <c r="M886" s="64"/>
      <c r="N886" s="64"/>
      <c r="O886" s="73"/>
      <c r="P886" s="64"/>
      <c r="Q886" s="64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F886" s="39"/>
      <c r="AG886" s="39"/>
      <c r="AH886" s="39"/>
      <c r="AI886" s="39"/>
    </row>
    <row r="887" spans="1:35">
      <c r="A887" s="39"/>
      <c r="B887" s="39"/>
      <c r="C887" s="70"/>
      <c r="D887" s="71"/>
      <c r="E887" s="71"/>
      <c r="F887" s="64"/>
      <c r="G887" s="64"/>
      <c r="H887" s="64"/>
      <c r="I887" s="64"/>
      <c r="J887" s="64"/>
      <c r="K887" s="64"/>
      <c r="L887" s="64"/>
      <c r="M887" s="64"/>
      <c r="N887" s="64"/>
      <c r="O887" s="73"/>
      <c r="P887" s="64"/>
      <c r="Q887" s="64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F887" s="39"/>
      <c r="AG887" s="39"/>
      <c r="AH887" s="39"/>
      <c r="AI887" s="39"/>
    </row>
    <row r="888" spans="1:35">
      <c r="A888" s="39"/>
      <c r="B888" s="39"/>
      <c r="C888" s="70"/>
      <c r="D888" s="71"/>
      <c r="E888" s="71"/>
      <c r="F888" s="64"/>
      <c r="G888" s="64"/>
      <c r="H888" s="64"/>
      <c r="I888" s="64"/>
      <c r="J888" s="64"/>
      <c r="K888" s="64"/>
      <c r="L888" s="64"/>
      <c r="M888" s="64"/>
      <c r="N888" s="64"/>
      <c r="O888" s="73"/>
      <c r="P888" s="64"/>
      <c r="Q888" s="64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F888" s="39"/>
      <c r="AG888" s="39"/>
      <c r="AH888" s="39"/>
      <c r="AI888" s="39"/>
    </row>
    <row r="889" spans="1:35">
      <c r="A889" s="39"/>
      <c r="B889" s="39"/>
      <c r="C889" s="70"/>
      <c r="D889" s="71"/>
      <c r="E889" s="71"/>
      <c r="F889" s="64"/>
      <c r="G889" s="64"/>
      <c r="H889" s="64"/>
      <c r="I889" s="64"/>
      <c r="J889" s="64"/>
      <c r="K889" s="64"/>
      <c r="L889" s="64"/>
      <c r="M889" s="64"/>
      <c r="N889" s="64"/>
      <c r="O889" s="73"/>
      <c r="P889" s="64"/>
      <c r="Q889" s="64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F889" s="39"/>
      <c r="AG889" s="39"/>
      <c r="AH889" s="39"/>
      <c r="AI889" s="39"/>
    </row>
    <row r="890" spans="1:35">
      <c r="A890" s="39"/>
      <c r="B890" s="39"/>
      <c r="C890" s="70"/>
      <c r="D890" s="71"/>
      <c r="E890" s="71"/>
      <c r="F890" s="64"/>
      <c r="G890" s="64"/>
      <c r="H890" s="64"/>
      <c r="I890" s="64"/>
      <c r="J890" s="64"/>
      <c r="K890" s="64"/>
      <c r="L890" s="64"/>
      <c r="M890" s="64"/>
      <c r="N890" s="64"/>
      <c r="O890" s="73"/>
      <c r="P890" s="64"/>
      <c r="Q890" s="64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F890" s="39"/>
      <c r="AG890" s="39"/>
      <c r="AH890" s="39"/>
      <c r="AI890" s="39"/>
    </row>
    <row r="891" spans="1:35">
      <c r="A891" s="39"/>
      <c r="B891" s="39"/>
      <c r="C891" s="70"/>
      <c r="D891" s="71"/>
      <c r="E891" s="71"/>
      <c r="F891" s="64"/>
      <c r="G891" s="64"/>
      <c r="H891" s="64"/>
      <c r="I891" s="64"/>
      <c r="J891" s="64"/>
      <c r="K891" s="64"/>
      <c r="L891" s="64"/>
      <c r="M891" s="64"/>
      <c r="N891" s="64"/>
      <c r="O891" s="73"/>
      <c r="P891" s="64"/>
      <c r="Q891" s="64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F891" s="39"/>
      <c r="AG891" s="39"/>
      <c r="AH891" s="39"/>
      <c r="AI891" s="39"/>
    </row>
    <row r="892" spans="1:35">
      <c r="A892" s="39"/>
      <c r="B892" s="39"/>
      <c r="C892" s="70"/>
      <c r="D892" s="71"/>
      <c r="E892" s="71"/>
      <c r="F892" s="64"/>
      <c r="G892" s="64"/>
      <c r="H892" s="64"/>
      <c r="I892" s="64"/>
      <c r="J892" s="64"/>
      <c r="K892" s="64"/>
      <c r="L892" s="64"/>
      <c r="M892" s="64"/>
      <c r="N892" s="64"/>
      <c r="O892" s="73"/>
      <c r="P892" s="64"/>
      <c r="Q892" s="64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F892" s="39"/>
      <c r="AG892" s="39"/>
      <c r="AH892" s="39"/>
      <c r="AI892" s="39"/>
    </row>
    <row r="893" spans="1:35">
      <c r="A893" s="39"/>
      <c r="B893" s="39"/>
      <c r="C893" s="70"/>
      <c r="D893" s="71"/>
      <c r="E893" s="71"/>
      <c r="F893" s="64"/>
      <c r="G893" s="64"/>
      <c r="H893" s="64"/>
      <c r="I893" s="64"/>
      <c r="J893" s="64"/>
      <c r="K893" s="64"/>
      <c r="L893" s="64"/>
      <c r="M893" s="64"/>
      <c r="N893" s="64"/>
      <c r="O893" s="73"/>
      <c r="P893" s="64"/>
      <c r="Q893" s="64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F893" s="39"/>
      <c r="AG893" s="39"/>
      <c r="AH893" s="39"/>
      <c r="AI893" s="39"/>
    </row>
    <row r="894" spans="1:35">
      <c r="A894" s="39"/>
      <c r="B894" s="39"/>
      <c r="C894" s="70"/>
      <c r="D894" s="71"/>
      <c r="E894" s="71"/>
      <c r="F894" s="64"/>
      <c r="G894" s="64"/>
      <c r="H894" s="64"/>
      <c r="I894" s="64"/>
      <c r="J894" s="64"/>
      <c r="K894" s="64"/>
      <c r="L894" s="64"/>
      <c r="M894" s="64"/>
      <c r="N894" s="64"/>
      <c r="O894" s="73"/>
      <c r="P894" s="64"/>
      <c r="Q894" s="64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F894" s="39"/>
      <c r="AG894" s="39"/>
      <c r="AH894" s="39"/>
      <c r="AI894" s="39"/>
    </row>
    <row r="895" spans="1:35">
      <c r="A895" s="39"/>
      <c r="B895" s="39"/>
      <c r="C895" s="70"/>
      <c r="D895" s="71"/>
      <c r="E895" s="71"/>
      <c r="F895" s="64"/>
      <c r="G895" s="64"/>
      <c r="H895" s="64"/>
      <c r="I895" s="64"/>
      <c r="J895" s="64"/>
      <c r="K895" s="64"/>
      <c r="L895" s="64"/>
      <c r="M895" s="64"/>
      <c r="N895" s="64"/>
      <c r="O895" s="73"/>
      <c r="P895" s="64"/>
      <c r="Q895" s="64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F895" s="39"/>
      <c r="AG895" s="39"/>
      <c r="AH895" s="39"/>
      <c r="AI895" s="39"/>
    </row>
    <row r="896" spans="1:35">
      <c r="A896" s="39"/>
      <c r="B896" s="39"/>
      <c r="C896" s="70"/>
      <c r="D896" s="71"/>
      <c r="E896" s="71"/>
      <c r="F896" s="64"/>
      <c r="G896" s="64"/>
      <c r="H896" s="64"/>
      <c r="I896" s="64"/>
      <c r="J896" s="64"/>
      <c r="K896" s="64"/>
      <c r="L896" s="64"/>
      <c r="M896" s="64"/>
      <c r="N896" s="64"/>
      <c r="O896" s="73"/>
      <c r="P896" s="64"/>
      <c r="Q896" s="64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F896" s="39"/>
      <c r="AG896" s="39"/>
      <c r="AH896" s="39"/>
      <c r="AI896" s="39"/>
    </row>
    <row r="897" spans="1:35">
      <c r="A897" s="39"/>
      <c r="B897" s="39"/>
      <c r="C897" s="70"/>
      <c r="D897" s="71"/>
      <c r="E897" s="71"/>
      <c r="F897" s="64"/>
      <c r="G897" s="64"/>
      <c r="H897" s="64"/>
      <c r="I897" s="64"/>
      <c r="J897" s="64"/>
      <c r="K897" s="64"/>
      <c r="L897" s="64"/>
      <c r="M897" s="64"/>
      <c r="N897" s="64"/>
      <c r="O897" s="73"/>
      <c r="P897" s="64"/>
      <c r="Q897" s="64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F897" s="39"/>
      <c r="AG897" s="39"/>
      <c r="AH897" s="39"/>
      <c r="AI897" s="39"/>
    </row>
    <row r="898" spans="1:35">
      <c r="A898" s="39"/>
      <c r="B898" s="39"/>
      <c r="C898" s="70"/>
      <c r="D898" s="71"/>
      <c r="E898" s="71"/>
      <c r="F898" s="64"/>
      <c r="G898" s="64"/>
      <c r="H898" s="64"/>
      <c r="I898" s="64"/>
      <c r="J898" s="64"/>
      <c r="K898" s="64"/>
      <c r="L898" s="64"/>
      <c r="M898" s="64"/>
      <c r="N898" s="64"/>
      <c r="O898" s="73"/>
      <c r="P898" s="64"/>
      <c r="Q898" s="64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F898" s="39"/>
      <c r="AG898" s="39"/>
      <c r="AH898" s="39"/>
      <c r="AI898" s="39"/>
    </row>
    <row r="899" spans="1:35">
      <c r="A899" s="39"/>
      <c r="B899" s="39"/>
      <c r="C899" s="70"/>
      <c r="D899" s="71"/>
      <c r="E899" s="71"/>
      <c r="F899" s="64"/>
      <c r="G899" s="64"/>
      <c r="H899" s="64"/>
      <c r="I899" s="64"/>
      <c r="J899" s="64"/>
      <c r="K899" s="64"/>
      <c r="L899" s="64"/>
      <c r="M899" s="64"/>
      <c r="N899" s="64"/>
      <c r="O899" s="73"/>
      <c r="P899" s="64"/>
      <c r="Q899" s="64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F899" s="39"/>
      <c r="AG899" s="39"/>
      <c r="AH899" s="39"/>
      <c r="AI899" s="39"/>
    </row>
    <row r="900" spans="1:35">
      <c r="A900" s="39"/>
      <c r="B900" s="39"/>
      <c r="C900" s="70"/>
      <c r="D900" s="71"/>
      <c r="E900" s="71"/>
      <c r="F900" s="64"/>
      <c r="G900" s="64"/>
      <c r="H900" s="64"/>
      <c r="I900" s="64"/>
      <c r="J900" s="64"/>
      <c r="K900" s="64"/>
      <c r="L900" s="64"/>
      <c r="M900" s="64"/>
      <c r="N900" s="64"/>
      <c r="O900" s="73"/>
      <c r="P900" s="64"/>
      <c r="Q900" s="64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F900" s="39"/>
      <c r="AG900" s="39"/>
      <c r="AH900" s="39"/>
      <c r="AI900" s="39"/>
    </row>
    <row r="901" spans="1:35">
      <c r="A901" s="39"/>
      <c r="B901" s="39"/>
      <c r="C901" s="70"/>
      <c r="D901" s="71"/>
      <c r="E901" s="71"/>
      <c r="F901" s="64"/>
      <c r="G901" s="64"/>
      <c r="H901" s="64"/>
      <c r="I901" s="64"/>
      <c r="J901" s="64"/>
      <c r="K901" s="64"/>
      <c r="L901" s="64"/>
      <c r="M901" s="64"/>
      <c r="N901" s="64"/>
      <c r="O901" s="73"/>
      <c r="P901" s="64"/>
      <c r="Q901" s="64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F901" s="39"/>
      <c r="AG901" s="39"/>
      <c r="AH901" s="39"/>
      <c r="AI901" s="39"/>
    </row>
    <row r="902" spans="1:35">
      <c r="A902" s="39"/>
      <c r="B902" s="39"/>
      <c r="C902" s="70"/>
      <c r="D902" s="71"/>
      <c r="E902" s="71"/>
      <c r="F902" s="64"/>
      <c r="G902" s="64"/>
      <c r="H902" s="64"/>
      <c r="I902" s="64"/>
      <c r="J902" s="64"/>
      <c r="K902" s="64"/>
      <c r="L902" s="64"/>
      <c r="M902" s="64"/>
      <c r="N902" s="64"/>
      <c r="O902" s="73"/>
      <c r="P902" s="64"/>
      <c r="Q902" s="64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F902" s="39"/>
      <c r="AG902" s="39"/>
      <c r="AH902" s="39"/>
      <c r="AI902" s="39"/>
    </row>
    <row r="903" spans="1:35">
      <c r="A903" s="39"/>
      <c r="B903" s="39"/>
      <c r="C903" s="70"/>
      <c r="D903" s="71"/>
      <c r="E903" s="71"/>
      <c r="F903" s="64"/>
      <c r="G903" s="64"/>
      <c r="H903" s="64"/>
      <c r="I903" s="64"/>
      <c r="J903" s="64"/>
      <c r="K903" s="64"/>
      <c r="L903" s="64"/>
      <c r="M903" s="64"/>
      <c r="N903" s="64"/>
      <c r="O903" s="73"/>
      <c r="P903" s="64"/>
      <c r="Q903" s="64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F903" s="39"/>
      <c r="AG903" s="39"/>
      <c r="AH903" s="39"/>
      <c r="AI903" s="39"/>
    </row>
    <row r="904" spans="1:35">
      <c r="A904" s="39"/>
      <c r="B904" s="39"/>
      <c r="C904" s="70"/>
      <c r="D904" s="71"/>
      <c r="E904" s="71"/>
      <c r="F904" s="64"/>
      <c r="G904" s="64"/>
      <c r="H904" s="64"/>
      <c r="I904" s="64"/>
      <c r="J904" s="64"/>
      <c r="K904" s="64"/>
      <c r="L904" s="64"/>
      <c r="M904" s="64"/>
      <c r="N904" s="64"/>
      <c r="O904" s="73"/>
      <c r="P904" s="64"/>
      <c r="Q904" s="64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F904" s="39"/>
      <c r="AG904" s="39"/>
      <c r="AH904" s="39"/>
      <c r="AI904" s="39"/>
    </row>
    <row r="905" spans="1:35">
      <c r="A905" s="39"/>
      <c r="B905" s="39"/>
      <c r="C905" s="70"/>
      <c r="D905" s="71"/>
      <c r="E905" s="71"/>
      <c r="F905" s="64"/>
      <c r="G905" s="64"/>
      <c r="H905" s="64"/>
      <c r="I905" s="64"/>
      <c r="J905" s="64"/>
      <c r="K905" s="64"/>
      <c r="L905" s="64"/>
      <c r="M905" s="64"/>
      <c r="N905" s="64"/>
      <c r="O905" s="73"/>
      <c r="P905" s="64"/>
      <c r="Q905" s="64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F905" s="39"/>
      <c r="AG905" s="39"/>
      <c r="AH905" s="39"/>
      <c r="AI905" s="39"/>
    </row>
    <row r="906" spans="1:35">
      <c r="A906" s="39"/>
      <c r="B906" s="39"/>
      <c r="C906" s="70"/>
      <c r="D906" s="71"/>
      <c r="E906" s="71"/>
      <c r="F906" s="64"/>
      <c r="G906" s="64"/>
      <c r="H906" s="64"/>
      <c r="I906" s="64"/>
      <c r="J906" s="64"/>
      <c r="K906" s="64"/>
      <c r="L906" s="64"/>
      <c r="M906" s="64"/>
      <c r="N906" s="64"/>
      <c r="O906" s="73"/>
      <c r="P906" s="64"/>
      <c r="Q906" s="64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F906" s="39"/>
      <c r="AG906" s="39"/>
      <c r="AH906" s="39"/>
      <c r="AI906" s="39"/>
    </row>
    <row r="907" spans="1:35">
      <c r="A907" s="39"/>
      <c r="B907" s="39"/>
      <c r="C907" s="70"/>
      <c r="D907" s="71"/>
      <c r="E907" s="71"/>
      <c r="F907" s="64"/>
      <c r="G907" s="64"/>
      <c r="H907" s="64"/>
      <c r="I907" s="64"/>
      <c r="J907" s="64"/>
      <c r="K907" s="64"/>
      <c r="L907" s="64"/>
      <c r="M907" s="64"/>
      <c r="N907" s="64"/>
      <c r="O907" s="73"/>
      <c r="P907" s="64"/>
      <c r="Q907" s="64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F907" s="39"/>
      <c r="AG907" s="39"/>
      <c r="AH907" s="39"/>
      <c r="AI907" s="39"/>
    </row>
    <row r="908" spans="1:35">
      <c r="A908" s="39"/>
      <c r="B908" s="39"/>
      <c r="C908" s="70"/>
      <c r="D908" s="71"/>
      <c r="E908" s="71"/>
      <c r="F908" s="64"/>
      <c r="G908" s="64"/>
      <c r="H908" s="64"/>
      <c r="I908" s="64"/>
      <c r="J908" s="64"/>
      <c r="K908" s="64"/>
      <c r="L908" s="64"/>
      <c r="M908" s="64"/>
      <c r="N908" s="64"/>
      <c r="O908" s="73"/>
      <c r="P908" s="64"/>
      <c r="Q908" s="64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F908" s="39"/>
      <c r="AG908" s="39"/>
      <c r="AH908" s="39"/>
      <c r="AI908" s="39"/>
    </row>
    <row r="909" spans="1:35">
      <c r="A909" s="39"/>
      <c r="B909" s="39"/>
      <c r="C909" s="70"/>
      <c r="D909" s="71"/>
      <c r="E909" s="71"/>
      <c r="F909" s="64"/>
      <c r="G909" s="64"/>
      <c r="H909" s="64"/>
      <c r="I909" s="64"/>
      <c r="J909" s="64"/>
      <c r="K909" s="64"/>
      <c r="L909" s="64"/>
      <c r="M909" s="64"/>
      <c r="N909" s="64"/>
      <c r="O909" s="73"/>
      <c r="P909" s="64"/>
      <c r="Q909" s="64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F909" s="39"/>
      <c r="AG909" s="39"/>
      <c r="AH909" s="39"/>
      <c r="AI909" s="39"/>
    </row>
    <row r="910" spans="1:35">
      <c r="A910" s="39"/>
      <c r="B910" s="39"/>
      <c r="C910" s="70"/>
      <c r="D910" s="71"/>
      <c r="E910" s="71"/>
      <c r="F910" s="64"/>
      <c r="G910" s="64"/>
      <c r="H910" s="64"/>
      <c r="I910" s="64"/>
      <c r="J910" s="64"/>
      <c r="K910" s="64"/>
      <c r="L910" s="64"/>
      <c r="M910" s="64"/>
      <c r="N910" s="64"/>
      <c r="O910" s="73"/>
      <c r="P910" s="64"/>
      <c r="Q910" s="64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F910" s="39"/>
      <c r="AG910" s="39"/>
      <c r="AH910" s="39"/>
      <c r="AI910" s="39"/>
    </row>
    <row r="911" spans="1:35">
      <c r="A911" s="39"/>
      <c r="B911" s="39"/>
      <c r="C911" s="70"/>
      <c r="D911" s="71"/>
      <c r="E911" s="71"/>
      <c r="F911" s="64"/>
      <c r="G911" s="64"/>
      <c r="H911" s="64"/>
      <c r="I911" s="64"/>
      <c r="J911" s="64"/>
      <c r="K911" s="64"/>
      <c r="L911" s="64"/>
      <c r="M911" s="64"/>
      <c r="N911" s="64"/>
      <c r="O911" s="73"/>
      <c r="P911" s="64"/>
      <c r="Q911" s="64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F911" s="39"/>
      <c r="AG911" s="39"/>
      <c r="AH911" s="39"/>
      <c r="AI911" s="39"/>
    </row>
    <row r="912" spans="1:35">
      <c r="A912" s="39"/>
      <c r="B912" s="39"/>
      <c r="C912" s="70"/>
      <c r="D912" s="71"/>
      <c r="E912" s="71"/>
      <c r="F912" s="64"/>
      <c r="G912" s="64"/>
      <c r="H912" s="64"/>
      <c r="I912" s="64"/>
      <c r="J912" s="64"/>
      <c r="K912" s="64"/>
      <c r="L912" s="64"/>
      <c r="M912" s="64"/>
      <c r="N912" s="64"/>
      <c r="O912" s="73"/>
      <c r="P912" s="64"/>
      <c r="Q912" s="64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F912" s="39"/>
      <c r="AG912" s="39"/>
      <c r="AH912" s="39"/>
      <c r="AI912" s="39"/>
    </row>
    <row r="913" spans="1:35">
      <c r="A913" s="39"/>
      <c r="B913" s="39"/>
      <c r="C913" s="70"/>
      <c r="D913" s="71"/>
      <c r="E913" s="71"/>
      <c r="F913" s="64"/>
      <c r="G913" s="64"/>
      <c r="H913" s="64"/>
      <c r="I913" s="64"/>
      <c r="J913" s="64"/>
      <c r="K913" s="64"/>
      <c r="L913" s="64"/>
      <c r="M913" s="64"/>
      <c r="N913" s="64"/>
      <c r="O913" s="73"/>
      <c r="P913" s="64"/>
      <c r="Q913" s="64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F913" s="39"/>
      <c r="AG913" s="39"/>
      <c r="AH913" s="39"/>
      <c r="AI913" s="39"/>
    </row>
    <row r="914" spans="1:35">
      <c r="A914" s="39"/>
      <c r="B914" s="39"/>
      <c r="C914" s="70"/>
      <c r="D914" s="71"/>
      <c r="E914" s="71"/>
      <c r="F914" s="64"/>
      <c r="G914" s="64"/>
      <c r="H914" s="64"/>
      <c r="I914" s="64"/>
      <c r="J914" s="64"/>
      <c r="K914" s="64"/>
      <c r="L914" s="64"/>
      <c r="M914" s="64"/>
      <c r="N914" s="64"/>
      <c r="O914" s="73"/>
      <c r="P914" s="64"/>
      <c r="Q914" s="64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F914" s="39"/>
      <c r="AG914" s="39"/>
      <c r="AH914" s="39"/>
      <c r="AI914" s="39"/>
    </row>
    <row r="915" spans="1:35">
      <c r="A915" s="39"/>
      <c r="B915" s="39"/>
      <c r="C915" s="70"/>
      <c r="D915" s="71"/>
      <c r="E915" s="71"/>
      <c r="F915" s="64"/>
      <c r="G915" s="64"/>
      <c r="H915" s="64"/>
      <c r="I915" s="64"/>
      <c r="J915" s="64"/>
      <c r="K915" s="64"/>
      <c r="L915" s="64"/>
      <c r="M915" s="64"/>
      <c r="N915" s="64"/>
      <c r="O915" s="73"/>
      <c r="P915" s="64"/>
      <c r="Q915" s="64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F915" s="39"/>
      <c r="AG915" s="39"/>
      <c r="AH915" s="39"/>
      <c r="AI915" s="39"/>
    </row>
    <row r="916" spans="1:35">
      <c r="A916" s="39"/>
      <c r="B916" s="39"/>
      <c r="C916" s="70"/>
      <c r="D916" s="71"/>
      <c r="E916" s="71"/>
      <c r="F916" s="64"/>
      <c r="G916" s="64"/>
      <c r="H916" s="64"/>
      <c r="I916" s="64"/>
      <c r="J916" s="64"/>
      <c r="K916" s="64"/>
      <c r="L916" s="64"/>
      <c r="M916" s="64"/>
      <c r="N916" s="64"/>
      <c r="O916" s="73"/>
      <c r="P916" s="64"/>
      <c r="Q916" s="64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F916" s="39"/>
      <c r="AG916" s="39"/>
      <c r="AH916" s="39"/>
      <c r="AI916" s="39"/>
    </row>
    <row r="917" spans="1:35">
      <c r="A917" s="39"/>
      <c r="B917" s="39"/>
      <c r="C917" s="70"/>
      <c r="D917" s="71"/>
      <c r="E917" s="71"/>
      <c r="F917" s="64"/>
      <c r="G917" s="64"/>
      <c r="H917" s="64"/>
      <c r="I917" s="64"/>
      <c r="J917" s="64"/>
      <c r="K917" s="64"/>
      <c r="L917" s="64"/>
      <c r="M917" s="64"/>
      <c r="N917" s="64"/>
      <c r="O917" s="73"/>
      <c r="P917" s="64"/>
      <c r="Q917" s="64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F917" s="39"/>
      <c r="AG917" s="39"/>
      <c r="AH917" s="39"/>
      <c r="AI917" s="39"/>
    </row>
    <row r="918" spans="1:35">
      <c r="A918" s="39"/>
      <c r="B918" s="39"/>
      <c r="C918" s="70"/>
      <c r="D918" s="71"/>
      <c r="E918" s="71"/>
      <c r="F918" s="64"/>
      <c r="G918" s="64"/>
      <c r="H918" s="64"/>
      <c r="I918" s="64"/>
      <c r="J918" s="64"/>
      <c r="K918" s="64"/>
      <c r="L918" s="64"/>
      <c r="M918" s="64"/>
      <c r="N918" s="64"/>
      <c r="O918" s="73"/>
      <c r="P918" s="64"/>
      <c r="Q918" s="64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F918" s="39"/>
      <c r="AG918" s="39"/>
      <c r="AH918" s="39"/>
      <c r="AI918" s="39"/>
    </row>
    <row r="919" spans="1:35">
      <c r="A919" s="39"/>
      <c r="B919" s="39"/>
      <c r="C919" s="70"/>
      <c r="D919" s="71"/>
      <c r="E919" s="71"/>
      <c r="F919" s="64"/>
      <c r="G919" s="64"/>
      <c r="H919" s="64"/>
      <c r="I919" s="64"/>
      <c r="J919" s="64"/>
      <c r="K919" s="64"/>
      <c r="L919" s="64"/>
      <c r="M919" s="64"/>
      <c r="N919" s="64"/>
      <c r="O919" s="73"/>
      <c r="P919" s="64"/>
      <c r="Q919" s="64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F919" s="39"/>
      <c r="AG919" s="39"/>
      <c r="AH919" s="39"/>
      <c r="AI919" s="39"/>
    </row>
    <row r="920" spans="1:35">
      <c r="A920" s="39"/>
      <c r="B920" s="39"/>
      <c r="C920" s="70"/>
      <c r="D920" s="71"/>
      <c r="E920" s="71"/>
      <c r="F920" s="64"/>
      <c r="G920" s="64"/>
      <c r="H920" s="64"/>
      <c r="I920" s="64"/>
      <c r="J920" s="64"/>
      <c r="K920" s="64"/>
      <c r="L920" s="64"/>
      <c r="M920" s="64"/>
      <c r="N920" s="64"/>
      <c r="O920" s="73"/>
      <c r="P920" s="64"/>
      <c r="Q920" s="64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F920" s="39"/>
      <c r="AG920" s="39"/>
      <c r="AH920" s="39"/>
      <c r="AI920" s="39"/>
    </row>
    <row r="921" spans="1:35">
      <c r="A921" s="39"/>
      <c r="B921" s="39"/>
      <c r="C921" s="70"/>
      <c r="D921" s="71"/>
      <c r="E921" s="71"/>
      <c r="F921" s="64"/>
      <c r="G921" s="64"/>
      <c r="H921" s="64"/>
      <c r="I921" s="64"/>
      <c r="J921" s="64"/>
      <c r="K921" s="64"/>
      <c r="L921" s="64"/>
      <c r="M921" s="64"/>
      <c r="N921" s="64"/>
      <c r="O921" s="73"/>
      <c r="P921" s="64"/>
      <c r="Q921" s="64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F921" s="39"/>
      <c r="AG921" s="39"/>
      <c r="AH921" s="39"/>
      <c r="AI921" s="39"/>
    </row>
    <row r="922" spans="1:35">
      <c r="A922" s="39"/>
      <c r="B922" s="39"/>
      <c r="C922" s="70"/>
      <c r="D922" s="71"/>
      <c r="E922" s="71"/>
      <c r="F922" s="64"/>
      <c r="G922" s="64"/>
      <c r="H922" s="64"/>
      <c r="I922" s="64"/>
      <c r="J922" s="64"/>
      <c r="K922" s="64"/>
      <c r="L922" s="64"/>
      <c r="M922" s="64"/>
      <c r="N922" s="64"/>
      <c r="O922" s="73"/>
      <c r="P922" s="64"/>
      <c r="Q922" s="64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F922" s="39"/>
      <c r="AG922" s="39"/>
      <c r="AH922" s="39"/>
      <c r="AI922" s="39"/>
    </row>
    <row r="923" spans="1:35">
      <c r="A923" s="39"/>
      <c r="B923" s="39"/>
      <c r="C923" s="70"/>
      <c r="D923" s="71"/>
      <c r="E923" s="71"/>
      <c r="F923" s="64"/>
      <c r="G923" s="64"/>
      <c r="H923" s="64"/>
      <c r="I923" s="64"/>
      <c r="J923" s="64"/>
      <c r="K923" s="64"/>
      <c r="L923" s="64"/>
      <c r="M923" s="64"/>
      <c r="N923" s="64"/>
      <c r="O923" s="73"/>
      <c r="P923" s="64"/>
      <c r="Q923" s="64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F923" s="39"/>
      <c r="AG923" s="39"/>
      <c r="AH923" s="39"/>
      <c r="AI923" s="39"/>
    </row>
    <row r="924" spans="1:35">
      <c r="A924" s="39"/>
      <c r="B924" s="39"/>
      <c r="C924" s="70"/>
      <c r="D924" s="71"/>
      <c r="E924" s="71"/>
      <c r="F924" s="64"/>
      <c r="G924" s="64"/>
      <c r="H924" s="64"/>
      <c r="I924" s="64"/>
      <c r="J924" s="64"/>
      <c r="K924" s="64"/>
      <c r="L924" s="64"/>
      <c r="M924" s="64"/>
      <c r="N924" s="64"/>
      <c r="O924" s="73"/>
      <c r="P924" s="64"/>
      <c r="Q924" s="64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F924" s="39"/>
      <c r="AG924" s="39"/>
      <c r="AH924" s="39"/>
      <c r="AI924" s="39"/>
    </row>
    <row r="925" spans="1:35">
      <c r="A925" s="39"/>
      <c r="B925" s="39"/>
      <c r="C925" s="70"/>
      <c r="D925" s="71"/>
      <c r="E925" s="71"/>
      <c r="F925" s="64"/>
      <c r="G925" s="64"/>
      <c r="H925" s="64"/>
      <c r="I925" s="64"/>
      <c r="J925" s="64"/>
      <c r="K925" s="64"/>
      <c r="L925" s="64"/>
      <c r="M925" s="64"/>
      <c r="N925" s="64"/>
      <c r="O925" s="73"/>
      <c r="P925" s="64"/>
      <c r="Q925" s="64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F925" s="39"/>
      <c r="AG925" s="39"/>
      <c r="AH925" s="39"/>
      <c r="AI925" s="39"/>
    </row>
    <row r="926" spans="1:35">
      <c r="A926" s="39"/>
      <c r="B926" s="39"/>
      <c r="C926" s="70"/>
      <c r="D926" s="71"/>
      <c r="E926" s="71"/>
      <c r="F926" s="64"/>
      <c r="G926" s="64"/>
      <c r="H926" s="64"/>
      <c r="I926" s="64"/>
      <c r="J926" s="64"/>
      <c r="K926" s="64"/>
      <c r="L926" s="64"/>
      <c r="M926" s="64"/>
      <c r="N926" s="64"/>
      <c r="O926" s="73"/>
      <c r="P926" s="64"/>
      <c r="Q926" s="64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F926" s="39"/>
      <c r="AG926" s="39"/>
      <c r="AH926" s="39"/>
      <c r="AI926" s="39"/>
    </row>
    <row r="927" spans="1:35">
      <c r="A927" s="39"/>
      <c r="B927" s="39"/>
      <c r="C927" s="70"/>
      <c r="D927" s="71"/>
      <c r="E927" s="71"/>
      <c r="F927" s="64"/>
      <c r="G927" s="64"/>
      <c r="H927" s="64"/>
      <c r="I927" s="64"/>
      <c r="J927" s="64"/>
      <c r="K927" s="64"/>
      <c r="L927" s="64"/>
      <c r="M927" s="64"/>
      <c r="N927" s="64"/>
      <c r="O927" s="73"/>
      <c r="P927" s="64"/>
      <c r="Q927" s="64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F927" s="39"/>
      <c r="AG927" s="39"/>
      <c r="AH927" s="39"/>
      <c r="AI927" s="39"/>
    </row>
    <row r="928" spans="1:35">
      <c r="A928" s="39"/>
      <c r="B928" s="39"/>
      <c r="C928" s="70"/>
      <c r="D928" s="71"/>
      <c r="E928" s="71"/>
      <c r="F928" s="64"/>
      <c r="G928" s="64"/>
      <c r="H928" s="64"/>
      <c r="I928" s="64"/>
      <c r="J928" s="64"/>
      <c r="K928" s="64"/>
      <c r="L928" s="64"/>
      <c r="M928" s="64"/>
      <c r="N928" s="64"/>
      <c r="O928" s="73"/>
      <c r="P928" s="64"/>
      <c r="Q928" s="64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F928" s="39"/>
      <c r="AG928" s="39"/>
      <c r="AH928" s="39"/>
      <c r="AI928" s="39"/>
    </row>
    <row r="929" spans="1:35">
      <c r="A929" s="39"/>
      <c r="B929" s="39"/>
      <c r="C929" s="70"/>
      <c r="D929" s="71"/>
      <c r="E929" s="71"/>
      <c r="F929" s="64"/>
      <c r="G929" s="64"/>
      <c r="H929" s="64"/>
      <c r="I929" s="64"/>
      <c r="J929" s="64"/>
      <c r="K929" s="64"/>
      <c r="L929" s="64"/>
      <c r="M929" s="64"/>
      <c r="N929" s="64"/>
      <c r="O929" s="73"/>
      <c r="P929" s="64"/>
      <c r="Q929" s="64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F929" s="39"/>
      <c r="AG929" s="39"/>
      <c r="AH929" s="39"/>
      <c r="AI929" s="39"/>
    </row>
    <row r="930" spans="1:35">
      <c r="A930" s="39"/>
      <c r="B930" s="39"/>
      <c r="C930" s="70"/>
      <c r="D930" s="71"/>
      <c r="E930" s="71"/>
      <c r="F930" s="64"/>
      <c r="G930" s="64"/>
      <c r="H930" s="64"/>
      <c r="I930" s="64"/>
      <c r="J930" s="64"/>
      <c r="K930" s="64"/>
      <c r="L930" s="64"/>
      <c r="M930" s="64"/>
      <c r="N930" s="64"/>
      <c r="O930" s="73"/>
      <c r="P930" s="64"/>
      <c r="Q930" s="64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F930" s="39"/>
      <c r="AG930" s="39"/>
      <c r="AH930" s="39"/>
      <c r="AI930" s="39"/>
    </row>
    <row r="931" spans="1:35">
      <c r="A931" s="39"/>
      <c r="B931" s="39"/>
      <c r="C931" s="70"/>
      <c r="D931" s="71"/>
      <c r="E931" s="71"/>
      <c r="F931" s="64"/>
      <c r="G931" s="64"/>
      <c r="H931" s="64"/>
      <c r="I931" s="64"/>
      <c r="J931" s="64"/>
      <c r="K931" s="64"/>
      <c r="L931" s="64"/>
      <c r="M931" s="64"/>
      <c r="N931" s="64"/>
      <c r="O931" s="73"/>
      <c r="P931" s="64"/>
      <c r="Q931" s="64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F931" s="39"/>
      <c r="AG931" s="39"/>
      <c r="AH931" s="39"/>
      <c r="AI931" s="39"/>
    </row>
    <row r="932" spans="1:35">
      <c r="A932" s="39"/>
      <c r="B932" s="39"/>
      <c r="C932" s="70"/>
      <c r="D932" s="71"/>
      <c r="E932" s="71"/>
      <c r="F932" s="64"/>
      <c r="G932" s="64"/>
      <c r="H932" s="64"/>
      <c r="I932" s="64"/>
      <c r="J932" s="64"/>
      <c r="K932" s="64"/>
      <c r="L932" s="64"/>
      <c r="M932" s="64"/>
      <c r="N932" s="64"/>
      <c r="O932" s="73"/>
      <c r="P932" s="64"/>
      <c r="Q932" s="64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F932" s="39"/>
      <c r="AG932" s="39"/>
      <c r="AH932" s="39"/>
      <c r="AI932" s="39"/>
    </row>
    <row r="933" spans="1:35">
      <c r="A933" s="39"/>
      <c r="B933" s="39"/>
      <c r="C933" s="70"/>
      <c r="D933" s="71"/>
      <c r="E933" s="71"/>
      <c r="F933" s="64"/>
      <c r="G933" s="64"/>
      <c r="H933" s="64"/>
      <c r="I933" s="64"/>
      <c r="J933" s="64"/>
      <c r="K933" s="64"/>
      <c r="L933" s="64"/>
      <c r="M933" s="64"/>
      <c r="N933" s="64"/>
      <c r="O933" s="73"/>
      <c r="P933" s="64"/>
      <c r="Q933" s="64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F933" s="39"/>
      <c r="AG933" s="39"/>
      <c r="AH933" s="39"/>
      <c r="AI933" s="39"/>
    </row>
    <row r="934" spans="1:35">
      <c r="A934" s="39"/>
      <c r="B934" s="39"/>
      <c r="C934" s="70"/>
      <c r="D934" s="71"/>
      <c r="E934" s="71"/>
      <c r="F934" s="64"/>
      <c r="G934" s="64"/>
      <c r="H934" s="64"/>
      <c r="I934" s="64"/>
      <c r="J934" s="64"/>
      <c r="K934" s="64"/>
      <c r="L934" s="64"/>
      <c r="M934" s="64"/>
      <c r="N934" s="64"/>
      <c r="O934" s="73"/>
      <c r="P934" s="64"/>
      <c r="Q934" s="64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F934" s="39"/>
      <c r="AG934" s="39"/>
      <c r="AH934" s="39"/>
      <c r="AI934" s="39"/>
    </row>
    <row r="935" spans="1:35">
      <c r="A935" s="39"/>
      <c r="B935" s="39"/>
      <c r="C935" s="70"/>
      <c r="D935" s="71"/>
      <c r="E935" s="71"/>
      <c r="F935" s="64"/>
      <c r="G935" s="64"/>
      <c r="H935" s="64"/>
      <c r="I935" s="64"/>
      <c r="J935" s="64"/>
      <c r="K935" s="64"/>
      <c r="L935" s="64"/>
      <c r="M935" s="64"/>
      <c r="N935" s="64"/>
      <c r="O935" s="73"/>
      <c r="P935" s="64"/>
      <c r="Q935" s="64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F935" s="39"/>
      <c r="AG935" s="39"/>
      <c r="AH935" s="39"/>
      <c r="AI935" s="39"/>
    </row>
    <row r="936" spans="1:35">
      <c r="A936" s="39"/>
      <c r="B936" s="39"/>
      <c r="C936" s="70"/>
      <c r="D936" s="71"/>
      <c r="E936" s="71"/>
      <c r="F936" s="64"/>
      <c r="G936" s="64"/>
      <c r="H936" s="64"/>
      <c r="I936" s="64"/>
      <c r="J936" s="64"/>
      <c r="K936" s="64"/>
      <c r="L936" s="64"/>
      <c r="M936" s="64"/>
      <c r="N936" s="64"/>
      <c r="O936" s="73"/>
      <c r="P936" s="64"/>
      <c r="Q936" s="64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F936" s="39"/>
      <c r="AG936" s="39"/>
      <c r="AH936" s="39"/>
      <c r="AI936" s="39"/>
    </row>
    <row r="937" spans="1:35">
      <c r="A937" s="39"/>
      <c r="B937" s="39"/>
      <c r="C937" s="70"/>
      <c r="D937" s="71"/>
      <c r="E937" s="71"/>
      <c r="F937" s="64"/>
      <c r="G937" s="64"/>
      <c r="H937" s="64"/>
      <c r="I937" s="64"/>
      <c r="J937" s="64"/>
      <c r="K937" s="64"/>
      <c r="L937" s="64"/>
      <c r="M937" s="64"/>
      <c r="N937" s="64"/>
      <c r="O937" s="73"/>
      <c r="P937" s="64"/>
      <c r="Q937" s="64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F937" s="39"/>
      <c r="AG937" s="39"/>
      <c r="AH937" s="39"/>
      <c r="AI937" s="39"/>
    </row>
    <row r="938" spans="1:35">
      <c r="A938" s="39"/>
      <c r="B938" s="39"/>
      <c r="C938" s="70"/>
      <c r="D938" s="71"/>
      <c r="E938" s="71"/>
      <c r="F938" s="64"/>
      <c r="G938" s="64"/>
      <c r="H938" s="64"/>
      <c r="I938" s="64"/>
      <c r="J938" s="64"/>
      <c r="K938" s="64"/>
      <c r="L938" s="64"/>
      <c r="M938" s="64"/>
      <c r="N938" s="64"/>
      <c r="O938" s="73"/>
      <c r="P938" s="64"/>
      <c r="Q938" s="64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F938" s="39"/>
      <c r="AG938" s="39"/>
      <c r="AH938" s="39"/>
      <c r="AI938" s="39"/>
    </row>
    <row r="939" spans="1:35">
      <c r="A939" s="39"/>
      <c r="B939" s="39"/>
      <c r="C939" s="70"/>
      <c r="D939" s="71"/>
      <c r="E939" s="71"/>
      <c r="F939" s="64"/>
      <c r="G939" s="64"/>
      <c r="H939" s="64"/>
      <c r="I939" s="64"/>
      <c r="J939" s="64"/>
      <c r="K939" s="64"/>
      <c r="L939" s="64"/>
      <c r="M939" s="64"/>
      <c r="N939" s="64"/>
      <c r="O939" s="73"/>
      <c r="P939" s="64"/>
      <c r="Q939" s="64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F939" s="39"/>
      <c r="AG939" s="39"/>
      <c r="AH939" s="39"/>
      <c r="AI939" s="39"/>
    </row>
    <row r="940" spans="1:35">
      <c r="A940" s="39"/>
      <c r="B940" s="39"/>
      <c r="C940" s="70"/>
      <c r="D940" s="71"/>
      <c r="E940" s="71"/>
      <c r="F940" s="64"/>
      <c r="G940" s="64"/>
      <c r="H940" s="64"/>
      <c r="I940" s="64"/>
      <c r="J940" s="64"/>
      <c r="K940" s="64"/>
      <c r="L940" s="64"/>
      <c r="M940" s="64"/>
      <c r="N940" s="64"/>
      <c r="O940" s="73"/>
      <c r="P940" s="64"/>
      <c r="Q940" s="64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F940" s="39"/>
      <c r="AG940" s="39"/>
      <c r="AH940" s="39"/>
      <c r="AI940" s="39"/>
    </row>
    <row r="941" spans="1:35">
      <c r="A941" s="39"/>
      <c r="B941" s="39"/>
      <c r="C941" s="70"/>
      <c r="D941" s="71"/>
      <c r="E941" s="71"/>
      <c r="F941" s="64"/>
      <c r="G941" s="64"/>
      <c r="H941" s="64"/>
      <c r="I941" s="64"/>
      <c r="J941" s="64"/>
      <c r="K941" s="64"/>
      <c r="L941" s="64"/>
      <c r="M941" s="64"/>
      <c r="N941" s="64"/>
      <c r="O941" s="73"/>
      <c r="P941" s="64"/>
      <c r="Q941" s="64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F941" s="39"/>
      <c r="AG941" s="39"/>
      <c r="AH941" s="39"/>
      <c r="AI941" s="39"/>
    </row>
    <row r="942" spans="1:35">
      <c r="A942" s="39"/>
      <c r="B942" s="39"/>
      <c r="C942" s="70"/>
      <c r="D942" s="71"/>
      <c r="E942" s="71"/>
      <c r="F942" s="64"/>
      <c r="G942" s="64"/>
      <c r="H942" s="64"/>
      <c r="I942" s="64"/>
      <c r="J942" s="64"/>
      <c r="K942" s="64"/>
      <c r="L942" s="64"/>
      <c r="M942" s="64"/>
      <c r="N942" s="64"/>
      <c r="O942" s="73"/>
      <c r="P942" s="64"/>
      <c r="Q942" s="64"/>
      <c r="R942" s="39"/>
    </row>
    <row r="943" spans="1:35">
      <c r="A943" s="39"/>
      <c r="B943" s="39"/>
      <c r="C943" s="70"/>
      <c r="D943" s="71"/>
      <c r="E943" s="71"/>
      <c r="F943" s="64"/>
      <c r="G943" s="64"/>
      <c r="H943" s="64"/>
      <c r="I943" s="64"/>
      <c r="J943" s="64"/>
      <c r="K943" s="64"/>
      <c r="L943" s="64"/>
      <c r="M943" s="64"/>
      <c r="N943" s="64"/>
      <c r="O943" s="73"/>
      <c r="P943" s="64"/>
      <c r="Q943" s="64"/>
      <c r="R943" s="39"/>
    </row>
    <row r="944" spans="1:35">
      <c r="A944" s="39"/>
      <c r="B944" s="39"/>
      <c r="C944" s="70"/>
      <c r="D944" s="71"/>
      <c r="E944" s="71"/>
      <c r="F944" s="64"/>
      <c r="G944" s="64"/>
      <c r="H944" s="64"/>
      <c r="I944" s="64"/>
      <c r="J944" s="64"/>
      <c r="K944" s="64"/>
      <c r="L944" s="64"/>
      <c r="M944" s="64"/>
      <c r="N944" s="64"/>
      <c r="O944" s="73"/>
      <c r="P944" s="64"/>
      <c r="Q944" s="64"/>
      <c r="R944" s="39"/>
    </row>
    <row r="945" spans="1:18">
      <c r="A945" s="39"/>
      <c r="B945" s="39"/>
      <c r="C945" s="70"/>
      <c r="D945" s="71"/>
      <c r="E945" s="71"/>
      <c r="F945" s="64"/>
      <c r="G945" s="64"/>
      <c r="H945" s="64"/>
      <c r="I945" s="64"/>
      <c r="J945" s="64"/>
      <c r="K945" s="64"/>
      <c r="L945" s="64"/>
      <c r="M945" s="64"/>
      <c r="N945" s="64"/>
      <c r="O945" s="73"/>
      <c r="P945" s="64"/>
      <c r="Q945" s="64"/>
      <c r="R945" s="39"/>
    </row>
    <row r="946" spans="1:18">
      <c r="A946" s="39"/>
      <c r="B946" s="39"/>
      <c r="C946" s="70"/>
      <c r="D946" s="71"/>
      <c r="E946" s="71"/>
      <c r="F946" s="64"/>
      <c r="G946" s="64"/>
      <c r="H946" s="64"/>
      <c r="I946" s="64"/>
      <c r="J946" s="64"/>
      <c r="K946" s="64"/>
      <c r="L946" s="64"/>
      <c r="M946" s="64"/>
      <c r="N946" s="64"/>
      <c r="O946" s="73"/>
      <c r="P946" s="64"/>
      <c r="Q946" s="64"/>
      <c r="R946" s="39"/>
    </row>
    <row r="947" spans="1:18">
      <c r="A947" s="39"/>
      <c r="B947" s="39"/>
      <c r="C947" s="70"/>
      <c r="D947" s="71"/>
      <c r="E947" s="71"/>
      <c r="F947" s="64"/>
      <c r="G947" s="64"/>
      <c r="H947" s="64"/>
      <c r="I947" s="64"/>
      <c r="J947" s="64"/>
      <c r="K947" s="64"/>
      <c r="L947" s="64"/>
      <c r="M947" s="64"/>
      <c r="N947" s="64"/>
      <c r="O947" s="73"/>
      <c r="P947" s="64"/>
      <c r="Q947" s="64"/>
      <c r="R947" s="39"/>
    </row>
    <row r="948" spans="1:18">
      <c r="A948" s="39"/>
      <c r="B948" s="39"/>
      <c r="C948" s="70"/>
      <c r="D948" s="71"/>
      <c r="E948" s="71"/>
      <c r="F948" s="64"/>
      <c r="G948" s="64"/>
      <c r="H948" s="64"/>
      <c r="I948" s="64"/>
      <c r="J948" s="64"/>
      <c r="K948" s="64"/>
      <c r="L948" s="64"/>
      <c r="M948" s="64"/>
      <c r="N948" s="64"/>
      <c r="O948" s="73"/>
      <c r="P948" s="64"/>
      <c r="Q948" s="64"/>
      <c r="R948" s="39"/>
    </row>
    <row r="949" spans="1:18">
      <c r="A949" s="39"/>
      <c r="B949" s="39"/>
      <c r="C949" s="70"/>
      <c r="D949" s="71"/>
      <c r="E949" s="71"/>
      <c r="F949" s="64"/>
      <c r="G949" s="64"/>
      <c r="H949" s="64"/>
      <c r="I949" s="64"/>
      <c r="J949" s="64"/>
      <c r="K949" s="64"/>
      <c r="L949" s="64"/>
      <c r="M949" s="64"/>
      <c r="N949" s="64"/>
      <c r="O949" s="73"/>
      <c r="P949" s="64"/>
      <c r="Q949" s="64"/>
      <c r="R949" s="39"/>
    </row>
    <row r="950" spans="1:18">
      <c r="A950" s="39"/>
      <c r="B950" s="39"/>
      <c r="C950" s="70"/>
      <c r="D950" s="71"/>
      <c r="E950" s="71"/>
      <c r="F950" s="64"/>
      <c r="G950" s="64"/>
      <c r="H950" s="64"/>
      <c r="I950" s="64"/>
      <c r="J950" s="64"/>
      <c r="K950" s="64"/>
      <c r="L950" s="64"/>
      <c r="M950" s="64"/>
      <c r="N950" s="64"/>
      <c r="O950" s="73"/>
      <c r="P950" s="64"/>
      <c r="Q950" s="64"/>
      <c r="R950" s="39"/>
    </row>
    <row r="951" spans="1:18">
      <c r="A951" s="39"/>
      <c r="B951" s="39"/>
      <c r="C951" s="70"/>
      <c r="D951" s="71"/>
      <c r="E951" s="71"/>
      <c r="F951" s="64"/>
      <c r="G951" s="64"/>
      <c r="H951" s="64"/>
      <c r="I951" s="64"/>
      <c r="J951" s="64"/>
      <c r="K951" s="64"/>
      <c r="L951" s="64"/>
      <c r="M951" s="64"/>
      <c r="N951" s="64"/>
      <c r="O951" s="73"/>
      <c r="P951" s="64"/>
      <c r="Q951" s="64"/>
      <c r="R951" s="39"/>
    </row>
    <row r="952" spans="1:18">
      <c r="A952" s="39"/>
      <c r="B952" s="39"/>
      <c r="C952" s="70"/>
      <c r="D952" s="71"/>
      <c r="E952" s="71"/>
      <c r="F952" s="64"/>
      <c r="G952" s="64"/>
      <c r="H952" s="64"/>
      <c r="I952" s="64"/>
      <c r="J952" s="64"/>
      <c r="K952" s="64"/>
      <c r="L952" s="64"/>
      <c r="M952" s="64"/>
      <c r="N952" s="64"/>
      <c r="O952" s="73"/>
      <c r="P952" s="64"/>
      <c r="Q952" s="64"/>
      <c r="R952" s="39"/>
    </row>
    <row r="953" spans="1:18">
      <c r="A953" s="39"/>
      <c r="B953" s="39"/>
      <c r="C953" s="70"/>
      <c r="D953" s="71"/>
      <c r="E953" s="71"/>
      <c r="F953" s="64"/>
      <c r="G953" s="64"/>
      <c r="H953" s="64"/>
      <c r="I953" s="64"/>
      <c r="J953" s="64"/>
      <c r="K953" s="64"/>
      <c r="L953" s="64"/>
      <c r="M953" s="64"/>
      <c r="N953" s="64"/>
      <c r="O953" s="73"/>
      <c r="P953" s="64"/>
      <c r="Q953" s="64"/>
      <c r="R953" s="39"/>
    </row>
    <row r="954" spans="1:18">
      <c r="A954" s="39"/>
      <c r="B954" s="39"/>
      <c r="C954" s="70"/>
      <c r="D954" s="71"/>
      <c r="E954" s="71"/>
      <c r="F954" s="64"/>
      <c r="G954" s="64"/>
      <c r="H954" s="64"/>
      <c r="I954" s="64"/>
      <c r="J954" s="64"/>
      <c r="K954" s="64"/>
      <c r="L954" s="64"/>
      <c r="M954" s="64"/>
      <c r="N954" s="64"/>
      <c r="O954" s="73"/>
      <c r="P954" s="64"/>
      <c r="Q954" s="64"/>
      <c r="R954" s="39"/>
    </row>
    <row r="955" spans="1:18">
      <c r="A955" s="39"/>
      <c r="B955" s="39"/>
      <c r="C955" s="70"/>
      <c r="D955" s="71"/>
      <c r="E955" s="71"/>
      <c r="F955" s="64"/>
      <c r="G955" s="64"/>
      <c r="H955" s="64"/>
      <c r="I955" s="64"/>
      <c r="J955" s="64"/>
      <c r="K955" s="64"/>
      <c r="L955" s="64"/>
      <c r="M955" s="64"/>
      <c r="N955" s="64"/>
      <c r="O955" s="73"/>
      <c r="P955" s="64"/>
      <c r="Q955" s="64"/>
      <c r="R955" s="39"/>
    </row>
    <row r="956" spans="1:18">
      <c r="A956" s="39"/>
      <c r="B956" s="39"/>
      <c r="C956" s="70"/>
      <c r="D956" s="71"/>
      <c r="E956" s="71"/>
      <c r="F956" s="64"/>
      <c r="G956" s="64"/>
      <c r="H956" s="64"/>
      <c r="I956" s="64"/>
      <c r="J956" s="64"/>
      <c r="K956" s="64"/>
      <c r="L956" s="64"/>
      <c r="M956" s="64"/>
      <c r="N956" s="64"/>
      <c r="O956" s="73"/>
      <c r="P956" s="64"/>
      <c r="Q956" s="64"/>
      <c r="R956" s="39"/>
    </row>
    <row r="957" spans="1:18">
      <c r="A957" s="39"/>
      <c r="B957" s="39"/>
      <c r="C957" s="70"/>
      <c r="D957" s="71"/>
      <c r="E957" s="71"/>
      <c r="F957" s="64"/>
      <c r="G957" s="64"/>
      <c r="H957" s="64"/>
      <c r="I957" s="64"/>
      <c r="J957" s="64"/>
      <c r="K957" s="64"/>
      <c r="L957" s="64"/>
      <c r="M957" s="64"/>
      <c r="N957" s="64"/>
      <c r="O957" s="73"/>
      <c r="P957" s="64"/>
      <c r="Q957" s="64"/>
      <c r="R957" s="39"/>
    </row>
    <row r="958" spans="1:18">
      <c r="A958" s="39"/>
      <c r="B958" s="39"/>
      <c r="C958" s="70"/>
      <c r="D958" s="71"/>
      <c r="E958" s="71"/>
      <c r="F958" s="64"/>
      <c r="G958" s="64"/>
      <c r="H958" s="64"/>
      <c r="I958" s="64"/>
      <c r="J958" s="64"/>
      <c r="K958" s="64"/>
      <c r="L958" s="64"/>
      <c r="M958" s="64"/>
      <c r="N958" s="64"/>
      <c r="O958" s="73"/>
      <c r="P958" s="64"/>
      <c r="Q958" s="64"/>
      <c r="R958" s="39"/>
    </row>
    <row r="959" spans="1:18">
      <c r="A959" s="39"/>
      <c r="B959" s="39"/>
      <c r="C959" s="70"/>
      <c r="D959" s="71"/>
      <c r="E959" s="71"/>
      <c r="F959" s="64"/>
      <c r="G959" s="64"/>
      <c r="H959" s="64"/>
      <c r="I959" s="64"/>
      <c r="J959" s="64"/>
      <c r="K959" s="64"/>
      <c r="L959" s="64"/>
      <c r="M959" s="64"/>
      <c r="N959" s="64"/>
      <c r="O959" s="73"/>
      <c r="P959" s="64"/>
      <c r="Q959" s="64"/>
      <c r="R959" s="39"/>
    </row>
    <row r="960" spans="1:18">
      <c r="A960" s="39"/>
      <c r="B960" s="39"/>
      <c r="C960" s="70"/>
      <c r="D960" s="71"/>
      <c r="E960" s="71"/>
      <c r="F960" s="64"/>
      <c r="G960" s="64"/>
      <c r="H960" s="64"/>
      <c r="I960" s="64"/>
      <c r="J960" s="64"/>
      <c r="K960" s="64"/>
      <c r="L960" s="64"/>
      <c r="M960" s="64"/>
      <c r="N960" s="64"/>
      <c r="O960" s="73"/>
      <c r="P960" s="64"/>
      <c r="Q960" s="64"/>
      <c r="R960" s="39"/>
    </row>
    <row r="961" spans="1:18">
      <c r="A961" s="39"/>
      <c r="B961" s="39"/>
      <c r="C961" s="70"/>
      <c r="D961" s="71"/>
      <c r="E961" s="71"/>
      <c r="F961" s="64"/>
      <c r="G961" s="64"/>
      <c r="H961" s="64"/>
      <c r="I961" s="64"/>
      <c r="J961" s="64"/>
      <c r="K961" s="64"/>
      <c r="L961" s="64"/>
      <c r="M961" s="64"/>
      <c r="N961" s="64"/>
      <c r="O961" s="73"/>
      <c r="P961" s="64"/>
      <c r="Q961" s="64"/>
      <c r="R961" s="39"/>
    </row>
    <row r="962" spans="1:18">
      <c r="A962" s="39"/>
      <c r="B962" s="39"/>
      <c r="C962" s="70"/>
      <c r="D962" s="71"/>
      <c r="E962" s="71"/>
      <c r="F962" s="64"/>
      <c r="G962" s="64"/>
      <c r="H962" s="64"/>
      <c r="I962" s="64"/>
      <c r="J962" s="64"/>
      <c r="K962" s="64"/>
      <c r="L962" s="64"/>
      <c r="M962" s="64"/>
      <c r="N962" s="64"/>
      <c r="O962" s="73"/>
      <c r="P962" s="64"/>
      <c r="Q962" s="64"/>
      <c r="R962" s="39"/>
    </row>
    <row r="963" spans="1:18">
      <c r="A963" s="39"/>
      <c r="B963" s="39"/>
      <c r="C963" s="70"/>
      <c r="D963" s="71"/>
      <c r="E963" s="71"/>
      <c r="F963" s="64"/>
      <c r="G963" s="64"/>
      <c r="H963" s="64"/>
      <c r="I963" s="64"/>
      <c r="J963" s="64"/>
      <c r="K963" s="64"/>
      <c r="L963" s="64"/>
      <c r="M963" s="64"/>
      <c r="N963" s="64"/>
      <c r="O963" s="73"/>
      <c r="P963" s="64"/>
      <c r="Q963" s="64"/>
      <c r="R963" s="39"/>
    </row>
    <row r="964" spans="1:18">
      <c r="A964" s="39"/>
      <c r="B964" s="39"/>
      <c r="C964" s="70"/>
      <c r="D964" s="71"/>
      <c r="E964" s="71"/>
      <c r="F964" s="64"/>
      <c r="G964" s="64"/>
      <c r="H964" s="64"/>
      <c r="I964" s="64"/>
      <c r="J964" s="64"/>
      <c r="K964" s="64"/>
      <c r="L964" s="64"/>
      <c r="M964" s="64"/>
      <c r="N964" s="64"/>
      <c r="O964" s="73"/>
      <c r="P964" s="64"/>
      <c r="Q964" s="64"/>
      <c r="R964" s="39"/>
    </row>
    <row r="965" spans="1:18">
      <c r="A965" s="39"/>
      <c r="B965" s="39"/>
      <c r="C965" s="70"/>
      <c r="D965" s="71"/>
      <c r="E965" s="71"/>
      <c r="F965" s="64"/>
      <c r="G965" s="64"/>
      <c r="H965" s="64"/>
      <c r="I965" s="64"/>
      <c r="J965" s="64"/>
      <c r="K965" s="64"/>
      <c r="L965" s="64"/>
      <c r="M965" s="64"/>
      <c r="N965" s="64"/>
      <c r="O965" s="73"/>
      <c r="P965" s="64"/>
      <c r="Q965" s="64"/>
      <c r="R965" s="39"/>
    </row>
    <row r="966" spans="1:18">
      <c r="A966" s="39"/>
      <c r="B966" s="39"/>
      <c r="C966" s="70"/>
      <c r="D966" s="71"/>
      <c r="E966" s="71"/>
      <c r="F966" s="64"/>
      <c r="G966" s="64"/>
      <c r="H966" s="64"/>
      <c r="I966" s="64"/>
      <c r="J966" s="64"/>
      <c r="K966" s="64"/>
      <c r="L966" s="64"/>
      <c r="M966" s="64"/>
      <c r="N966" s="64"/>
      <c r="O966" s="73"/>
      <c r="P966" s="64"/>
      <c r="Q966" s="64"/>
      <c r="R966" s="39"/>
    </row>
    <row r="967" spans="1:18">
      <c r="A967" s="39"/>
      <c r="B967" s="39"/>
      <c r="C967" s="70"/>
      <c r="D967" s="71"/>
      <c r="E967" s="71"/>
      <c r="F967" s="64"/>
      <c r="G967" s="64"/>
      <c r="H967" s="64"/>
      <c r="I967" s="64"/>
      <c r="J967" s="64"/>
      <c r="K967" s="64"/>
      <c r="L967" s="64"/>
      <c r="M967" s="64"/>
      <c r="N967" s="64"/>
      <c r="O967" s="73"/>
      <c r="P967" s="64"/>
      <c r="Q967" s="64"/>
      <c r="R967" s="39"/>
    </row>
    <row r="968" spans="1:18">
      <c r="A968" s="39"/>
      <c r="B968" s="39"/>
      <c r="C968" s="70"/>
      <c r="D968" s="71"/>
      <c r="E968" s="71"/>
      <c r="F968" s="64"/>
      <c r="G968" s="64"/>
      <c r="H968" s="64"/>
      <c r="I968" s="64"/>
      <c r="J968" s="64"/>
      <c r="K968" s="64"/>
      <c r="L968" s="64"/>
      <c r="M968" s="64"/>
      <c r="N968" s="64"/>
      <c r="O968" s="73"/>
      <c r="P968" s="64"/>
      <c r="Q968" s="64"/>
      <c r="R968" s="39"/>
    </row>
    <row r="969" spans="1:18">
      <c r="A969" s="39"/>
      <c r="B969" s="39"/>
      <c r="C969" s="70"/>
      <c r="D969" s="71"/>
      <c r="E969" s="71"/>
      <c r="F969" s="64"/>
      <c r="G969" s="64"/>
      <c r="H969" s="64"/>
      <c r="I969" s="64"/>
      <c r="J969" s="64"/>
      <c r="K969" s="64"/>
      <c r="L969" s="64"/>
      <c r="M969" s="64"/>
      <c r="N969" s="64"/>
      <c r="O969" s="73"/>
      <c r="P969" s="64"/>
      <c r="Q969" s="64"/>
      <c r="R969" s="39"/>
    </row>
    <row r="970" spans="1:18">
      <c r="A970" s="39"/>
      <c r="B970" s="39"/>
      <c r="C970" s="70"/>
      <c r="D970" s="71"/>
      <c r="E970" s="71"/>
      <c r="F970" s="64"/>
      <c r="G970" s="64"/>
      <c r="H970" s="64"/>
      <c r="I970" s="64"/>
      <c r="J970" s="64"/>
      <c r="K970" s="64"/>
      <c r="L970" s="64"/>
      <c r="M970" s="64"/>
      <c r="N970" s="64"/>
      <c r="O970" s="73"/>
      <c r="P970" s="64"/>
      <c r="Q970" s="64"/>
      <c r="R970" s="39"/>
    </row>
    <row r="971" spans="1:18">
      <c r="A971" s="39"/>
      <c r="B971" s="39"/>
      <c r="C971" s="70"/>
      <c r="D971" s="71"/>
      <c r="E971" s="71"/>
      <c r="F971" s="64"/>
      <c r="G971" s="64"/>
      <c r="H971" s="64"/>
      <c r="I971" s="64"/>
      <c r="J971" s="64"/>
      <c r="K971" s="64"/>
      <c r="L971" s="64"/>
      <c r="M971" s="64"/>
      <c r="N971" s="64"/>
      <c r="O971" s="73"/>
      <c r="P971" s="64"/>
      <c r="Q971" s="64"/>
      <c r="R971" s="39"/>
    </row>
    <row r="972" spans="1:18">
      <c r="A972" s="39"/>
      <c r="B972" s="39"/>
      <c r="C972" s="70"/>
      <c r="D972" s="71"/>
      <c r="E972" s="71"/>
      <c r="F972" s="64"/>
      <c r="G972" s="64"/>
      <c r="H972" s="64"/>
      <c r="I972" s="64"/>
      <c r="J972" s="64"/>
      <c r="K972" s="64"/>
      <c r="L972" s="64"/>
      <c r="M972" s="64"/>
      <c r="N972" s="64"/>
      <c r="O972" s="73"/>
      <c r="P972" s="64"/>
      <c r="Q972" s="64"/>
      <c r="R972" s="39"/>
    </row>
    <row r="973" spans="1:18">
      <c r="A973" s="39"/>
      <c r="B973" s="39"/>
      <c r="C973" s="70"/>
      <c r="D973" s="71"/>
      <c r="E973" s="71"/>
      <c r="F973" s="64"/>
      <c r="G973" s="64"/>
      <c r="H973" s="64"/>
      <c r="I973" s="64"/>
      <c r="J973" s="64"/>
      <c r="K973" s="64"/>
      <c r="L973" s="64"/>
      <c r="M973" s="64"/>
      <c r="N973" s="64"/>
      <c r="O973" s="73"/>
      <c r="P973" s="64"/>
      <c r="Q973" s="64"/>
      <c r="R973" s="39"/>
    </row>
    <row r="974" spans="1:18">
      <c r="A974" s="39"/>
      <c r="B974" s="39"/>
      <c r="C974" s="70"/>
      <c r="D974" s="71"/>
      <c r="E974" s="71"/>
      <c r="F974" s="64"/>
      <c r="G974" s="64"/>
      <c r="H974" s="64"/>
      <c r="I974" s="64"/>
      <c r="J974" s="64"/>
      <c r="K974" s="64"/>
      <c r="L974" s="64"/>
      <c r="M974" s="64"/>
      <c r="N974" s="64"/>
      <c r="O974" s="73"/>
      <c r="P974" s="64"/>
      <c r="Q974" s="64"/>
      <c r="R974" s="39"/>
    </row>
    <row r="975" spans="1:18">
      <c r="A975" s="39"/>
      <c r="B975" s="39"/>
      <c r="C975" s="70"/>
      <c r="D975" s="71"/>
      <c r="E975" s="71"/>
      <c r="F975" s="64"/>
      <c r="G975" s="64"/>
      <c r="H975" s="64"/>
      <c r="I975" s="64"/>
      <c r="J975" s="64"/>
      <c r="K975" s="64"/>
      <c r="L975" s="64"/>
      <c r="M975" s="64"/>
      <c r="N975" s="64"/>
      <c r="O975" s="73"/>
      <c r="P975" s="64"/>
      <c r="Q975" s="64"/>
      <c r="R975" s="39"/>
    </row>
    <row r="976" spans="1:18">
      <c r="A976" s="39"/>
      <c r="B976" s="39"/>
      <c r="C976" s="70"/>
      <c r="D976" s="71"/>
      <c r="E976" s="71"/>
      <c r="F976" s="64"/>
      <c r="G976" s="64"/>
      <c r="H976" s="64"/>
      <c r="I976" s="64"/>
      <c r="J976" s="64"/>
      <c r="K976" s="64"/>
      <c r="L976" s="64"/>
      <c r="M976" s="64"/>
      <c r="N976" s="64"/>
      <c r="O976" s="73"/>
      <c r="P976" s="64"/>
      <c r="Q976" s="64"/>
      <c r="R976" s="39"/>
    </row>
    <row r="977" spans="1:18">
      <c r="A977" s="39"/>
      <c r="B977" s="39"/>
      <c r="C977" s="70"/>
      <c r="D977" s="71"/>
      <c r="E977" s="71"/>
      <c r="F977" s="64"/>
      <c r="G977" s="64"/>
      <c r="H977" s="64"/>
      <c r="I977" s="64"/>
      <c r="J977" s="64"/>
      <c r="K977" s="64"/>
      <c r="L977" s="64"/>
      <c r="M977" s="64"/>
      <c r="N977" s="64"/>
      <c r="O977" s="73"/>
      <c r="P977" s="64"/>
      <c r="Q977" s="64"/>
      <c r="R977" s="39"/>
    </row>
    <row r="978" spans="1:18">
      <c r="A978" s="39"/>
      <c r="B978" s="39"/>
      <c r="C978" s="70"/>
      <c r="D978" s="71"/>
      <c r="E978" s="71"/>
      <c r="F978" s="64"/>
      <c r="G978" s="64"/>
      <c r="H978" s="64"/>
      <c r="I978" s="64"/>
      <c r="J978" s="64"/>
      <c r="K978" s="64"/>
      <c r="L978" s="64"/>
      <c r="M978" s="64"/>
      <c r="N978" s="64"/>
      <c r="O978" s="73"/>
      <c r="P978" s="64"/>
      <c r="Q978" s="64"/>
      <c r="R978" s="39"/>
    </row>
    <row r="979" spans="1:18">
      <c r="A979" s="39"/>
      <c r="B979" s="39"/>
      <c r="C979" s="70"/>
      <c r="D979" s="71"/>
      <c r="E979" s="71"/>
      <c r="F979" s="64"/>
      <c r="G979" s="64"/>
      <c r="H979" s="64"/>
      <c r="I979" s="64"/>
      <c r="J979" s="64"/>
      <c r="K979" s="64"/>
      <c r="L979" s="64"/>
      <c r="M979" s="64"/>
      <c r="N979" s="64"/>
      <c r="O979" s="73"/>
      <c r="P979" s="64"/>
      <c r="Q979" s="64"/>
      <c r="R979" s="39"/>
    </row>
    <row r="980" spans="1:18">
      <c r="A980" s="39"/>
      <c r="B980" s="39"/>
      <c r="C980" s="70"/>
      <c r="D980" s="71"/>
      <c r="E980" s="71"/>
      <c r="F980" s="64"/>
      <c r="G980" s="64"/>
      <c r="H980" s="64"/>
      <c r="I980" s="64"/>
      <c r="J980" s="64"/>
      <c r="K980" s="64"/>
      <c r="L980" s="64"/>
      <c r="M980" s="64"/>
      <c r="N980" s="64"/>
      <c r="O980" s="73"/>
      <c r="P980" s="64"/>
      <c r="Q980" s="64"/>
      <c r="R980" s="39"/>
    </row>
    <row r="981" spans="1:18">
      <c r="A981" s="39"/>
      <c r="B981" s="39"/>
      <c r="C981" s="70"/>
      <c r="D981" s="71"/>
      <c r="E981" s="71"/>
      <c r="F981" s="64"/>
      <c r="G981" s="64"/>
      <c r="H981" s="64"/>
      <c r="I981" s="64"/>
      <c r="J981" s="64"/>
      <c r="K981" s="64"/>
      <c r="L981" s="64"/>
      <c r="M981" s="64"/>
      <c r="N981" s="64"/>
      <c r="O981" s="73"/>
      <c r="P981" s="64"/>
      <c r="Q981" s="64"/>
      <c r="R981" s="39"/>
    </row>
    <row r="982" spans="1:18">
      <c r="A982" s="39"/>
      <c r="B982" s="39"/>
      <c r="C982" s="70"/>
      <c r="D982" s="71"/>
      <c r="E982" s="71"/>
      <c r="F982" s="64"/>
      <c r="G982" s="64"/>
      <c r="H982" s="64"/>
      <c r="I982" s="64"/>
      <c r="J982" s="64"/>
      <c r="K982" s="64"/>
      <c r="L982" s="64"/>
      <c r="M982" s="64"/>
      <c r="N982" s="64"/>
      <c r="O982" s="73"/>
      <c r="P982" s="64"/>
      <c r="Q982" s="64"/>
      <c r="R982" s="39"/>
    </row>
    <row r="983" spans="1:18">
      <c r="A983" s="39"/>
      <c r="B983" s="39"/>
      <c r="C983" s="70"/>
      <c r="D983" s="71"/>
      <c r="E983" s="71"/>
      <c r="F983" s="64"/>
      <c r="G983" s="64"/>
      <c r="H983" s="64"/>
      <c r="I983" s="64"/>
      <c r="J983" s="64"/>
      <c r="K983" s="64"/>
      <c r="L983" s="64"/>
      <c r="M983" s="64"/>
      <c r="N983" s="64"/>
      <c r="O983" s="73"/>
      <c r="P983" s="64"/>
      <c r="Q983" s="64"/>
      <c r="R983" s="39"/>
    </row>
    <row r="984" spans="1:18">
      <c r="A984" s="39"/>
      <c r="B984" s="39"/>
      <c r="C984" s="70"/>
      <c r="D984" s="71"/>
      <c r="E984" s="71"/>
      <c r="F984" s="64"/>
      <c r="G984" s="64"/>
      <c r="H984" s="64"/>
      <c r="I984" s="64"/>
      <c r="J984" s="64"/>
      <c r="K984" s="64"/>
      <c r="L984" s="64"/>
      <c r="M984" s="64"/>
      <c r="N984" s="64"/>
      <c r="O984" s="73"/>
      <c r="P984" s="64"/>
      <c r="Q984" s="64"/>
      <c r="R984" s="39"/>
    </row>
    <row r="985" spans="1:18">
      <c r="A985" s="39"/>
      <c r="B985" s="39"/>
      <c r="C985" s="70"/>
      <c r="D985" s="71"/>
      <c r="E985" s="71"/>
      <c r="F985" s="64"/>
      <c r="G985" s="64"/>
      <c r="H985" s="64"/>
      <c r="I985" s="64"/>
      <c r="J985" s="64"/>
      <c r="K985" s="64"/>
      <c r="L985" s="64"/>
      <c r="M985" s="64"/>
      <c r="N985" s="64"/>
      <c r="O985" s="73"/>
      <c r="P985" s="64"/>
      <c r="Q985" s="64"/>
      <c r="R985" s="39"/>
    </row>
    <row r="986" spans="1:18">
      <c r="A986" s="39"/>
      <c r="B986" s="39"/>
      <c r="C986" s="70"/>
      <c r="D986" s="71"/>
      <c r="E986" s="71"/>
      <c r="F986" s="64"/>
      <c r="G986" s="64"/>
      <c r="H986" s="64"/>
      <c r="I986" s="64"/>
      <c r="J986" s="64"/>
      <c r="K986" s="64"/>
      <c r="L986" s="64"/>
      <c r="M986" s="64"/>
      <c r="N986" s="64"/>
      <c r="O986" s="73"/>
      <c r="P986" s="64"/>
      <c r="Q986" s="64"/>
      <c r="R986" s="39"/>
    </row>
    <row r="987" spans="1:18">
      <c r="A987" s="39"/>
      <c r="B987" s="39"/>
      <c r="C987" s="70"/>
      <c r="D987" s="71"/>
      <c r="E987" s="71"/>
      <c r="F987" s="64"/>
      <c r="G987" s="64"/>
      <c r="H987" s="64"/>
      <c r="I987" s="64"/>
      <c r="J987" s="64"/>
      <c r="K987" s="64"/>
      <c r="L987" s="64"/>
      <c r="M987" s="64"/>
      <c r="N987" s="64"/>
      <c r="O987" s="73"/>
      <c r="P987" s="64"/>
      <c r="Q987" s="64"/>
      <c r="R987" s="39"/>
    </row>
    <row r="988" spans="1:18">
      <c r="A988" s="39"/>
      <c r="B988" s="39"/>
      <c r="C988" s="70"/>
      <c r="D988" s="71"/>
      <c r="E988" s="71"/>
      <c r="F988" s="64"/>
      <c r="G988" s="64"/>
      <c r="H988" s="64"/>
      <c r="I988" s="64"/>
      <c r="J988" s="64"/>
      <c r="K988" s="64"/>
      <c r="L988" s="64"/>
      <c r="M988" s="64"/>
      <c r="N988" s="64"/>
      <c r="O988" s="73"/>
      <c r="P988" s="64"/>
      <c r="Q988" s="64"/>
      <c r="R988" s="39"/>
    </row>
    <row r="989" spans="1:18">
      <c r="A989" s="39"/>
      <c r="B989" s="39"/>
      <c r="C989" s="70"/>
      <c r="D989" s="71"/>
      <c r="E989" s="71"/>
      <c r="F989" s="64"/>
      <c r="G989" s="64"/>
      <c r="H989" s="64"/>
      <c r="I989" s="64"/>
      <c r="J989" s="64"/>
      <c r="K989" s="64"/>
      <c r="L989" s="64"/>
      <c r="M989" s="64"/>
      <c r="N989" s="64"/>
      <c r="O989" s="73"/>
      <c r="P989" s="64"/>
      <c r="Q989" s="64"/>
      <c r="R989" s="39"/>
    </row>
    <row r="990" spans="1:18">
      <c r="A990" s="39"/>
      <c r="B990" s="39"/>
      <c r="C990" s="70"/>
      <c r="D990" s="71"/>
      <c r="E990" s="71"/>
      <c r="F990" s="64"/>
      <c r="G990" s="64"/>
      <c r="H990" s="64"/>
      <c r="I990" s="64"/>
      <c r="J990" s="64"/>
      <c r="K990" s="64"/>
      <c r="L990" s="64"/>
      <c r="M990" s="64"/>
      <c r="N990" s="64"/>
      <c r="O990" s="73"/>
      <c r="P990" s="64"/>
      <c r="Q990" s="64"/>
      <c r="R990" s="39"/>
    </row>
    <row r="991" spans="1:18">
      <c r="A991" s="39"/>
      <c r="B991" s="39"/>
      <c r="C991" s="70"/>
      <c r="D991" s="71"/>
      <c r="E991" s="71"/>
      <c r="F991" s="64"/>
      <c r="G991" s="64"/>
      <c r="H991" s="64"/>
      <c r="I991" s="64"/>
      <c r="J991" s="64"/>
      <c r="K991" s="64"/>
      <c r="L991" s="64"/>
      <c r="M991" s="64"/>
      <c r="N991" s="64"/>
      <c r="O991" s="73"/>
      <c r="P991" s="64"/>
      <c r="Q991" s="64"/>
      <c r="R991" s="39"/>
    </row>
    <row r="992" spans="1:18">
      <c r="A992" s="39"/>
      <c r="B992" s="39"/>
      <c r="C992" s="70"/>
      <c r="D992" s="71"/>
      <c r="E992" s="71"/>
      <c r="F992" s="64"/>
      <c r="G992" s="64"/>
      <c r="H992" s="64"/>
      <c r="I992" s="64"/>
      <c r="J992" s="64"/>
      <c r="K992" s="64"/>
      <c r="L992" s="64"/>
      <c r="M992" s="64"/>
      <c r="N992" s="64"/>
      <c r="O992" s="73"/>
      <c r="P992" s="64"/>
      <c r="Q992" s="64"/>
      <c r="R992" s="39"/>
    </row>
    <row r="993" spans="1:18">
      <c r="A993" s="39"/>
      <c r="B993" s="39"/>
      <c r="C993" s="70"/>
      <c r="D993" s="71"/>
      <c r="E993" s="71"/>
      <c r="F993" s="64"/>
      <c r="G993" s="64"/>
      <c r="H993" s="64"/>
      <c r="I993" s="64"/>
      <c r="J993" s="64"/>
      <c r="K993" s="64"/>
      <c r="L993" s="64"/>
      <c r="M993" s="64"/>
      <c r="N993" s="64"/>
      <c r="O993" s="73"/>
      <c r="P993" s="64"/>
      <c r="Q993" s="64"/>
      <c r="R993" s="39"/>
    </row>
    <row r="994" spans="1:18">
      <c r="A994" s="39"/>
      <c r="B994" s="39"/>
      <c r="C994" s="70"/>
      <c r="D994" s="71"/>
      <c r="E994" s="71"/>
      <c r="F994" s="64"/>
      <c r="G994" s="64"/>
      <c r="H994" s="64"/>
      <c r="I994" s="64"/>
      <c r="J994" s="64"/>
      <c r="K994" s="64"/>
      <c r="L994" s="64"/>
      <c r="M994" s="64"/>
      <c r="N994" s="64"/>
      <c r="O994" s="73"/>
      <c r="P994" s="64"/>
      <c r="Q994" s="64"/>
      <c r="R994" s="39"/>
    </row>
    <row r="995" spans="1:18">
      <c r="A995" s="39"/>
      <c r="B995" s="39"/>
      <c r="C995" s="70"/>
      <c r="D995" s="71"/>
      <c r="E995" s="71"/>
      <c r="F995" s="64"/>
      <c r="G995" s="64"/>
      <c r="H995" s="64"/>
      <c r="I995" s="64"/>
      <c r="J995" s="64"/>
      <c r="K995" s="64"/>
      <c r="L995" s="64"/>
      <c r="M995" s="64"/>
      <c r="N995" s="64"/>
      <c r="O995" s="73"/>
      <c r="P995" s="64"/>
      <c r="Q995" s="64"/>
      <c r="R995" s="39"/>
    </row>
    <row r="996" spans="1:18">
      <c r="A996" s="39"/>
      <c r="B996" s="39"/>
      <c r="C996" s="70"/>
      <c r="D996" s="71"/>
      <c r="E996" s="71"/>
      <c r="F996" s="64"/>
      <c r="G996" s="64"/>
      <c r="H996" s="64"/>
      <c r="I996" s="64"/>
      <c r="J996" s="64"/>
      <c r="K996" s="64"/>
      <c r="L996" s="64"/>
      <c r="M996" s="64"/>
      <c r="N996" s="64"/>
      <c r="O996" s="73"/>
      <c r="P996" s="64"/>
      <c r="Q996" s="64"/>
      <c r="R996" s="39"/>
    </row>
    <row r="997" spans="1:18">
      <c r="A997" s="39"/>
      <c r="B997" s="39"/>
      <c r="C997" s="70"/>
      <c r="D997" s="71"/>
      <c r="E997" s="71"/>
      <c r="F997" s="64"/>
      <c r="G997" s="64"/>
      <c r="H997" s="64"/>
      <c r="I997" s="64"/>
      <c r="J997" s="64"/>
      <c r="K997" s="64"/>
      <c r="L997" s="64"/>
      <c r="M997" s="64"/>
      <c r="N997" s="64"/>
      <c r="O997" s="73"/>
      <c r="P997" s="64"/>
      <c r="Q997" s="64"/>
      <c r="R997" s="39"/>
    </row>
    <row r="998" spans="1:18">
      <c r="A998" s="39"/>
      <c r="B998" s="39"/>
      <c r="C998" s="70"/>
      <c r="D998" s="71"/>
      <c r="E998" s="71"/>
      <c r="F998" s="64"/>
      <c r="G998" s="64"/>
      <c r="H998" s="64"/>
      <c r="I998" s="64"/>
      <c r="J998" s="64"/>
      <c r="K998" s="64"/>
      <c r="L998" s="64"/>
      <c r="M998" s="64"/>
      <c r="N998" s="64"/>
      <c r="O998" s="73"/>
      <c r="P998" s="64"/>
      <c r="Q998" s="64"/>
      <c r="R998" s="39"/>
    </row>
    <row r="999" spans="1:18">
      <c r="A999" s="39"/>
      <c r="B999" s="39"/>
      <c r="C999" s="70"/>
      <c r="D999" s="71"/>
      <c r="E999" s="71"/>
      <c r="F999" s="64"/>
      <c r="G999" s="64"/>
      <c r="H999" s="64"/>
      <c r="I999" s="64"/>
      <c r="J999" s="64"/>
      <c r="K999" s="64"/>
      <c r="L999" s="64"/>
      <c r="M999" s="64"/>
      <c r="N999" s="64"/>
      <c r="O999" s="73"/>
      <c r="P999" s="64"/>
      <c r="Q999" s="64"/>
      <c r="R999" s="39"/>
    </row>
    <row r="1000" spans="1:18">
      <c r="A1000" s="39"/>
      <c r="B1000" s="39"/>
      <c r="C1000" s="70"/>
      <c r="D1000" s="71"/>
      <c r="E1000" s="71"/>
      <c r="F1000" s="64"/>
      <c r="G1000" s="64"/>
      <c r="H1000" s="64"/>
      <c r="I1000" s="64"/>
      <c r="J1000" s="64"/>
      <c r="K1000" s="64"/>
      <c r="L1000" s="64"/>
      <c r="M1000" s="64"/>
      <c r="N1000" s="64"/>
      <c r="O1000" s="73"/>
      <c r="P1000" s="64"/>
      <c r="Q1000" s="64"/>
      <c r="R1000" s="39"/>
    </row>
    <row r="1001" spans="1:18">
      <c r="A1001" s="39"/>
      <c r="B1001" s="39"/>
      <c r="C1001" s="70"/>
      <c r="D1001" s="71"/>
      <c r="E1001" s="71"/>
      <c r="F1001" s="64"/>
      <c r="G1001" s="64"/>
      <c r="H1001" s="64"/>
      <c r="I1001" s="64"/>
      <c r="J1001" s="64"/>
      <c r="K1001" s="64"/>
      <c r="L1001" s="64"/>
      <c r="M1001" s="64"/>
      <c r="N1001" s="64"/>
      <c r="O1001" s="73"/>
      <c r="P1001" s="64"/>
      <c r="Q1001" s="64"/>
      <c r="R1001" s="39"/>
    </row>
    <row r="1002" spans="1:18">
      <c r="A1002" s="39"/>
      <c r="B1002" s="39"/>
      <c r="C1002" s="70"/>
      <c r="D1002" s="71"/>
      <c r="E1002" s="71"/>
      <c r="F1002" s="64"/>
      <c r="G1002" s="64"/>
      <c r="H1002" s="64"/>
      <c r="I1002" s="64"/>
      <c r="J1002" s="64"/>
      <c r="K1002" s="64"/>
      <c r="L1002" s="64"/>
      <c r="M1002" s="64"/>
      <c r="N1002" s="64"/>
      <c r="O1002" s="73"/>
      <c r="P1002" s="64"/>
      <c r="Q1002" s="64"/>
      <c r="R1002" s="39"/>
    </row>
    <row r="1003" spans="1:18">
      <c r="A1003" s="39"/>
      <c r="B1003" s="39"/>
      <c r="C1003" s="70"/>
      <c r="D1003" s="71"/>
      <c r="E1003" s="71"/>
      <c r="F1003" s="64"/>
      <c r="G1003" s="64"/>
      <c r="H1003" s="64"/>
      <c r="I1003" s="64"/>
      <c r="J1003" s="64"/>
      <c r="K1003" s="64"/>
      <c r="L1003" s="64"/>
      <c r="M1003" s="64"/>
      <c r="N1003" s="64"/>
      <c r="O1003" s="73"/>
      <c r="P1003" s="64"/>
      <c r="Q1003" s="64"/>
      <c r="R1003" s="39"/>
    </row>
    <row r="1004" spans="1:18">
      <c r="A1004" s="39"/>
      <c r="B1004" s="39"/>
      <c r="C1004" s="70"/>
      <c r="D1004" s="71"/>
      <c r="E1004" s="71"/>
      <c r="F1004" s="64"/>
      <c r="G1004" s="64"/>
      <c r="H1004" s="64"/>
      <c r="I1004" s="64"/>
      <c r="J1004" s="64"/>
      <c r="K1004" s="64"/>
      <c r="L1004" s="64"/>
      <c r="M1004" s="64"/>
      <c r="N1004" s="64"/>
      <c r="O1004" s="73"/>
      <c r="P1004" s="64"/>
      <c r="Q1004" s="64"/>
      <c r="R1004" s="39"/>
    </row>
    <row r="1005" spans="1:18">
      <c r="A1005" s="39"/>
      <c r="B1005" s="39"/>
      <c r="C1005" s="70"/>
      <c r="D1005" s="71"/>
      <c r="E1005" s="71"/>
      <c r="F1005" s="64"/>
      <c r="G1005" s="64"/>
      <c r="H1005" s="64"/>
      <c r="I1005" s="64"/>
      <c r="J1005" s="64"/>
      <c r="K1005" s="64"/>
      <c r="L1005" s="64"/>
      <c r="M1005" s="64"/>
      <c r="N1005" s="64"/>
      <c r="O1005" s="73"/>
      <c r="P1005" s="64"/>
      <c r="Q1005" s="64"/>
      <c r="R1005" s="39"/>
    </row>
    <row r="1006" spans="1:18">
      <c r="A1006" s="39"/>
      <c r="B1006" s="39"/>
      <c r="C1006" s="70"/>
      <c r="D1006" s="71"/>
      <c r="E1006" s="71"/>
      <c r="F1006" s="64"/>
      <c r="G1006" s="64"/>
      <c r="H1006" s="64"/>
      <c r="I1006" s="64"/>
      <c r="J1006" s="64"/>
      <c r="K1006" s="64"/>
      <c r="L1006" s="64"/>
      <c r="M1006" s="64"/>
      <c r="N1006" s="64"/>
      <c r="O1006" s="73"/>
      <c r="P1006" s="64"/>
      <c r="Q1006" s="64"/>
      <c r="R1006" s="39"/>
    </row>
    <row r="1007" spans="1:18">
      <c r="A1007" s="39"/>
      <c r="B1007" s="39"/>
      <c r="C1007" s="70"/>
      <c r="D1007" s="71"/>
      <c r="E1007" s="71"/>
      <c r="F1007" s="64"/>
      <c r="G1007" s="64"/>
      <c r="H1007" s="64"/>
      <c r="I1007" s="64"/>
      <c r="J1007" s="64"/>
      <c r="K1007" s="64"/>
      <c r="L1007" s="64"/>
      <c r="M1007" s="64"/>
      <c r="N1007" s="64"/>
      <c r="O1007" s="73"/>
      <c r="P1007" s="64"/>
      <c r="Q1007" s="64"/>
      <c r="R1007" s="39"/>
    </row>
    <row r="1008" spans="1:18">
      <c r="A1008" s="39"/>
      <c r="B1008" s="39"/>
      <c r="C1008" s="70"/>
      <c r="D1008" s="71"/>
      <c r="E1008" s="71"/>
      <c r="F1008" s="64"/>
      <c r="G1008" s="64"/>
      <c r="H1008" s="64"/>
      <c r="I1008" s="64"/>
      <c r="J1008" s="64"/>
      <c r="K1008" s="64"/>
      <c r="L1008" s="64"/>
      <c r="M1008" s="64"/>
      <c r="N1008" s="64"/>
      <c r="O1008" s="73"/>
      <c r="P1008" s="64"/>
      <c r="Q1008" s="64"/>
      <c r="R1008" s="39"/>
    </row>
    <row r="1009" spans="1:18">
      <c r="A1009" s="39"/>
      <c r="B1009" s="39"/>
      <c r="C1009" s="70"/>
      <c r="D1009" s="71"/>
      <c r="E1009" s="71"/>
      <c r="F1009" s="64"/>
      <c r="G1009" s="64"/>
      <c r="H1009" s="64"/>
      <c r="I1009" s="64"/>
      <c r="J1009" s="64"/>
      <c r="K1009" s="64"/>
      <c r="L1009" s="64"/>
      <c r="M1009" s="64"/>
      <c r="N1009" s="64"/>
      <c r="O1009" s="73"/>
      <c r="P1009" s="64"/>
      <c r="Q1009" s="64"/>
      <c r="R1009" s="39"/>
    </row>
    <row r="1010" spans="1:18">
      <c r="A1010" s="39"/>
      <c r="B1010" s="39"/>
      <c r="C1010" s="70"/>
      <c r="D1010" s="71"/>
      <c r="E1010" s="71"/>
      <c r="F1010" s="64"/>
      <c r="G1010" s="64"/>
      <c r="H1010" s="64"/>
      <c r="I1010" s="64"/>
      <c r="J1010" s="64"/>
      <c r="K1010" s="64"/>
      <c r="L1010" s="64"/>
      <c r="M1010" s="64"/>
      <c r="N1010" s="64"/>
      <c r="O1010" s="73"/>
      <c r="P1010" s="64"/>
      <c r="Q1010" s="64"/>
      <c r="R1010" s="39"/>
    </row>
    <row r="1011" spans="1:18">
      <c r="A1011" s="39"/>
      <c r="B1011" s="39"/>
      <c r="C1011" s="70"/>
      <c r="D1011" s="71"/>
      <c r="E1011" s="71"/>
      <c r="F1011" s="64"/>
      <c r="G1011" s="64"/>
      <c r="H1011" s="64"/>
      <c r="I1011" s="64"/>
      <c r="J1011" s="64"/>
      <c r="K1011" s="64"/>
      <c r="L1011" s="64"/>
      <c r="M1011" s="64"/>
      <c r="N1011" s="64"/>
      <c r="O1011" s="73"/>
      <c r="P1011" s="64"/>
      <c r="Q1011" s="64"/>
      <c r="R1011" s="39"/>
    </row>
    <row r="1012" spans="1:18">
      <c r="A1012" s="39"/>
      <c r="B1012" s="39"/>
      <c r="C1012" s="70"/>
      <c r="D1012" s="71"/>
      <c r="E1012" s="71"/>
      <c r="F1012" s="64"/>
      <c r="G1012" s="64"/>
      <c r="H1012" s="64"/>
      <c r="I1012" s="64"/>
      <c r="J1012" s="64"/>
      <c r="K1012" s="64"/>
      <c r="L1012" s="64"/>
      <c r="M1012" s="64"/>
      <c r="N1012" s="64"/>
      <c r="O1012" s="73"/>
      <c r="P1012" s="64"/>
      <c r="Q1012" s="64"/>
      <c r="R1012" s="39"/>
    </row>
    <row r="1013" spans="1:18">
      <c r="A1013" s="39"/>
      <c r="B1013" s="39"/>
      <c r="C1013" s="70"/>
      <c r="D1013" s="71"/>
      <c r="E1013" s="71"/>
      <c r="F1013" s="64"/>
      <c r="G1013" s="64"/>
      <c r="H1013" s="64"/>
      <c r="I1013" s="64"/>
      <c r="J1013" s="64"/>
      <c r="K1013" s="64"/>
      <c r="L1013" s="64"/>
      <c r="M1013" s="64"/>
      <c r="N1013" s="64"/>
      <c r="O1013" s="73"/>
      <c r="P1013" s="64"/>
      <c r="Q1013" s="64"/>
      <c r="R1013" s="39"/>
    </row>
    <row r="1014" spans="1:18">
      <c r="A1014" s="39"/>
      <c r="B1014" s="39"/>
      <c r="C1014" s="70"/>
      <c r="D1014" s="71"/>
      <c r="E1014" s="71"/>
      <c r="F1014" s="64"/>
      <c r="G1014" s="64"/>
      <c r="H1014" s="64"/>
      <c r="I1014" s="64"/>
      <c r="J1014" s="64"/>
      <c r="K1014" s="64"/>
      <c r="L1014" s="64"/>
      <c r="M1014" s="64"/>
      <c r="N1014" s="64"/>
      <c r="O1014" s="73"/>
      <c r="P1014" s="64"/>
      <c r="Q1014" s="64"/>
      <c r="R1014" s="39"/>
    </row>
    <row r="1015" spans="1:18">
      <c r="A1015" s="39"/>
      <c r="B1015" s="39"/>
      <c r="C1015" s="70"/>
      <c r="D1015" s="71"/>
      <c r="E1015" s="71"/>
      <c r="F1015" s="64"/>
      <c r="G1015" s="64"/>
      <c r="H1015" s="64"/>
      <c r="I1015" s="64"/>
      <c r="J1015" s="64"/>
      <c r="K1015" s="64"/>
      <c r="L1015" s="64"/>
      <c r="M1015" s="64"/>
      <c r="N1015" s="64"/>
      <c r="O1015" s="73"/>
      <c r="P1015" s="64"/>
      <c r="Q1015" s="64"/>
      <c r="R1015" s="39"/>
    </row>
    <row r="1016" spans="1:18">
      <c r="A1016" s="39"/>
      <c r="B1016" s="39"/>
      <c r="C1016" s="70"/>
      <c r="D1016" s="71"/>
      <c r="E1016" s="71"/>
      <c r="F1016" s="64"/>
      <c r="G1016" s="64"/>
      <c r="H1016" s="64"/>
      <c r="I1016" s="64"/>
      <c r="J1016" s="64"/>
      <c r="K1016" s="64"/>
      <c r="L1016" s="64"/>
      <c r="M1016" s="64"/>
      <c r="N1016" s="64"/>
      <c r="O1016" s="73"/>
      <c r="P1016" s="64"/>
      <c r="Q1016" s="64"/>
      <c r="R1016" s="39"/>
    </row>
    <row r="1017" spans="1:18">
      <c r="A1017" s="39"/>
      <c r="B1017" s="39"/>
      <c r="C1017" s="70"/>
      <c r="D1017" s="71"/>
      <c r="E1017" s="71"/>
      <c r="F1017" s="64"/>
      <c r="G1017" s="64"/>
      <c r="H1017" s="64"/>
      <c r="I1017" s="64"/>
      <c r="J1017" s="64"/>
      <c r="K1017" s="64"/>
      <c r="L1017" s="64"/>
      <c r="M1017" s="64"/>
      <c r="N1017" s="64"/>
      <c r="O1017" s="73"/>
      <c r="P1017" s="64"/>
      <c r="Q1017" s="64"/>
      <c r="R1017" s="39"/>
    </row>
    <row r="1018" spans="1:18">
      <c r="A1018" s="39"/>
      <c r="B1018" s="39"/>
      <c r="C1018" s="70"/>
      <c r="D1018" s="71"/>
      <c r="E1018" s="71"/>
      <c r="F1018" s="64"/>
      <c r="G1018" s="64"/>
      <c r="H1018" s="64"/>
      <c r="I1018" s="64"/>
      <c r="J1018" s="64"/>
      <c r="K1018" s="64"/>
      <c r="L1018" s="64"/>
      <c r="M1018" s="64"/>
      <c r="N1018" s="64"/>
      <c r="O1018" s="73"/>
      <c r="P1018" s="64"/>
      <c r="Q1018" s="64"/>
      <c r="R1018" s="39"/>
    </row>
    <row r="1019" spans="1:18">
      <c r="A1019" s="39"/>
      <c r="B1019" s="39"/>
      <c r="C1019" s="70"/>
      <c r="D1019" s="71"/>
      <c r="E1019" s="71"/>
      <c r="F1019" s="64"/>
      <c r="G1019" s="64"/>
      <c r="H1019" s="64"/>
      <c r="I1019" s="64"/>
      <c r="J1019" s="64"/>
      <c r="K1019" s="64"/>
      <c r="L1019" s="64"/>
      <c r="M1019" s="64"/>
      <c r="N1019" s="64"/>
      <c r="O1019" s="73"/>
      <c r="P1019" s="64"/>
      <c r="Q1019" s="64"/>
      <c r="R1019" s="39"/>
    </row>
    <row r="1020" spans="1:18">
      <c r="A1020" s="39"/>
      <c r="B1020" s="39"/>
      <c r="C1020" s="70"/>
      <c r="D1020" s="71"/>
      <c r="E1020" s="71"/>
      <c r="F1020" s="64"/>
      <c r="G1020" s="64"/>
      <c r="H1020" s="64"/>
      <c r="I1020" s="64"/>
      <c r="J1020" s="64"/>
      <c r="K1020" s="64"/>
      <c r="L1020" s="64"/>
      <c r="M1020" s="64"/>
      <c r="N1020" s="64"/>
      <c r="O1020" s="73"/>
      <c r="P1020" s="64"/>
      <c r="Q1020" s="64"/>
      <c r="R1020" s="39"/>
    </row>
    <row r="1021" spans="1:18">
      <c r="A1021" s="39"/>
      <c r="B1021" s="39"/>
      <c r="C1021" s="70"/>
      <c r="D1021" s="71"/>
      <c r="E1021" s="71"/>
      <c r="F1021" s="64"/>
      <c r="G1021" s="64"/>
      <c r="H1021" s="64"/>
      <c r="I1021" s="64"/>
      <c r="J1021" s="64"/>
      <c r="K1021" s="64"/>
      <c r="L1021" s="64"/>
      <c r="M1021" s="64"/>
      <c r="N1021" s="64"/>
      <c r="O1021" s="73"/>
      <c r="P1021" s="64"/>
      <c r="Q1021" s="64"/>
      <c r="R1021" s="39"/>
    </row>
    <row r="1022" spans="1:18">
      <c r="A1022" s="39"/>
      <c r="B1022" s="39"/>
      <c r="C1022" s="70"/>
      <c r="D1022" s="71"/>
      <c r="E1022" s="71"/>
      <c r="F1022" s="64"/>
      <c r="G1022" s="64"/>
      <c r="H1022" s="64"/>
      <c r="I1022" s="64"/>
      <c r="J1022" s="64"/>
      <c r="K1022" s="64"/>
      <c r="L1022" s="64"/>
      <c r="M1022" s="64"/>
      <c r="N1022" s="64"/>
      <c r="O1022" s="73"/>
      <c r="P1022" s="64"/>
      <c r="Q1022" s="64"/>
      <c r="R1022" s="39"/>
    </row>
    <row r="1023" spans="1:18">
      <c r="A1023" s="39"/>
      <c r="B1023" s="39"/>
      <c r="C1023" s="70"/>
      <c r="D1023" s="71"/>
      <c r="E1023" s="71"/>
      <c r="F1023" s="64"/>
      <c r="G1023" s="64"/>
      <c r="H1023" s="64"/>
      <c r="I1023" s="64"/>
      <c r="J1023" s="64"/>
      <c r="K1023" s="64"/>
      <c r="L1023" s="64"/>
      <c r="M1023" s="64"/>
      <c r="N1023" s="64"/>
      <c r="O1023" s="73"/>
      <c r="P1023" s="64"/>
      <c r="Q1023" s="64"/>
      <c r="R1023" s="39"/>
    </row>
    <row r="1024" spans="1:18">
      <c r="A1024" s="39"/>
      <c r="B1024" s="39"/>
      <c r="C1024" s="70"/>
      <c r="D1024" s="71"/>
      <c r="E1024" s="71"/>
      <c r="F1024" s="64"/>
      <c r="G1024" s="64"/>
      <c r="H1024" s="64"/>
      <c r="I1024" s="64"/>
      <c r="J1024" s="64"/>
      <c r="K1024" s="64"/>
      <c r="L1024" s="64"/>
      <c r="M1024" s="64"/>
      <c r="N1024" s="64"/>
      <c r="O1024" s="73"/>
      <c r="P1024" s="64"/>
      <c r="Q1024" s="64"/>
      <c r="R1024" s="39"/>
    </row>
    <row r="1025" spans="1:18">
      <c r="A1025" s="39"/>
      <c r="B1025" s="39"/>
      <c r="C1025" s="70"/>
      <c r="D1025" s="71"/>
      <c r="E1025" s="71"/>
      <c r="F1025" s="64"/>
      <c r="G1025" s="64"/>
      <c r="H1025" s="64"/>
      <c r="I1025" s="64"/>
      <c r="J1025" s="64"/>
      <c r="K1025" s="64"/>
      <c r="L1025" s="64"/>
      <c r="M1025" s="64"/>
      <c r="N1025" s="64"/>
      <c r="O1025" s="73"/>
      <c r="P1025" s="64"/>
      <c r="Q1025" s="64"/>
      <c r="R1025" s="39"/>
    </row>
    <row r="1026" spans="1:18">
      <c r="A1026" s="39"/>
      <c r="B1026" s="39"/>
      <c r="C1026" s="70"/>
      <c r="D1026" s="71"/>
      <c r="E1026" s="71"/>
      <c r="F1026" s="64"/>
      <c r="G1026" s="64"/>
      <c r="H1026" s="64"/>
      <c r="I1026" s="64"/>
      <c r="J1026" s="64"/>
      <c r="K1026" s="64"/>
      <c r="L1026" s="64"/>
      <c r="M1026" s="64"/>
      <c r="N1026" s="64"/>
      <c r="O1026" s="73"/>
      <c r="P1026" s="64"/>
      <c r="Q1026" s="64"/>
      <c r="R1026" s="39"/>
    </row>
    <row r="1027" spans="1:18">
      <c r="A1027" s="39"/>
      <c r="B1027" s="39"/>
      <c r="C1027" s="70"/>
      <c r="D1027" s="71"/>
      <c r="E1027" s="71"/>
      <c r="F1027" s="64"/>
      <c r="G1027" s="64"/>
      <c r="H1027" s="64"/>
      <c r="I1027" s="64"/>
      <c r="J1027" s="64"/>
      <c r="K1027" s="64"/>
      <c r="L1027" s="64"/>
      <c r="M1027" s="64"/>
      <c r="N1027" s="64"/>
      <c r="O1027" s="73"/>
      <c r="P1027" s="64"/>
      <c r="Q1027" s="64"/>
      <c r="R1027" s="39"/>
    </row>
    <row r="1028" spans="1:18">
      <c r="A1028" s="39"/>
      <c r="B1028" s="39"/>
      <c r="C1028" s="70"/>
      <c r="D1028" s="71"/>
      <c r="E1028" s="71"/>
      <c r="F1028" s="64"/>
      <c r="G1028" s="64"/>
      <c r="H1028" s="64"/>
      <c r="I1028" s="64"/>
      <c r="J1028" s="64"/>
      <c r="K1028" s="64"/>
      <c r="L1028" s="64"/>
      <c r="M1028" s="64"/>
      <c r="N1028" s="64"/>
      <c r="O1028" s="73"/>
      <c r="P1028" s="64"/>
      <c r="Q1028" s="64"/>
      <c r="R1028" s="39"/>
    </row>
    <row r="1029" spans="1:18">
      <c r="A1029" s="39"/>
      <c r="B1029" s="39"/>
      <c r="C1029" s="70"/>
      <c r="D1029" s="71"/>
      <c r="E1029" s="71"/>
      <c r="F1029" s="64"/>
      <c r="G1029" s="64"/>
      <c r="H1029" s="64"/>
      <c r="I1029" s="64"/>
      <c r="J1029" s="64"/>
      <c r="K1029" s="64"/>
      <c r="L1029" s="64"/>
      <c r="M1029" s="64"/>
      <c r="N1029" s="64"/>
      <c r="O1029" s="73"/>
      <c r="P1029" s="64"/>
      <c r="Q1029" s="64"/>
      <c r="R1029" s="39"/>
    </row>
    <row r="1030" spans="1:18">
      <c r="A1030" s="39"/>
      <c r="B1030" s="39"/>
      <c r="C1030" s="70"/>
      <c r="D1030" s="71"/>
      <c r="E1030" s="71"/>
      <c r="F1030" s="64"/>
      <c r="G1030" s="64"/>
      <c r="H1030" s="64"/>
      <c r="I1030" s="64"/>
      <c r="J1030" s="64"/>
      <c r="K1030" s="64"/>
      <c r="L1030" s="64"/>
      <c r="M1030" s="64"/>
      <c r="N1030" s="64"/>
      <c r="O1030" s="73"/>
      <c r="P1030" s="64"/>
      <c r="Q1030" s="64"/>
      <c r="R1030" s="39"/>
    </row>
    <row r="1031" spans="1:18">
      <c r="A1031" s="39"/>
      <c r="B1031" s="39"/>
      <c r="C1031" s="70"/>
      <c r="D1031" s="71"/>
      <c r="E1031" s="71"/>
      <c r="F1031" s="64"/>
      <c r="G1031" s="64"/>
      <c r="H1031" s="64"/>
      <c r="I1031" s="64"/>
      <c r="J1031" s="64"/>
      <c r="K1031" s="64"/>
      <c r="L1031" s="64"/>
      <c r="M1031" s="64"/>
      <c r="N1031" s="64"/>
      <c r="O1031" s="73"/>
      <c r="P1031" s="64"/>
      <c r="Q1031" s="64"/>
      <c r="R1031" s="39"/>
    </row>
    <row r="1032" spans="1:18">
      <c r="A1032" s="39"/>
      <c r="B1032" s="39"/>
      <c r="C1032" s="70"/>
      <c r="D1032" s="71"/>
      <c r="E1032" s="71"/>
      <c r="F1032" s="64"/>
      <c r="G1032" s="64"/>
      <c r="H1032" s="64"/>
      <c r="I1032" s="64"/>
      <c r="J1032" s="64"/>
      <c r="K1032" s="64"/>
      <c r="L1032" s="64"/>
      <c r="M1032" s="64"/>
      <c r="N1032" s="64"/>
      <c r="O1032" s="73"/>
      <c r="P1032" s="64"/>
      <c r="Q1032" s="64"/>
      <c r="R1032" s="39"/>
    </row>
    <row r="1033" spans="1:18">
      <c r="A1033" s="39"/>
      <c r="B1033" s="39"/>
      <c r="C1033" s="70"/>
      <c r="D1033" s="71"/>
      <c r="E1033" s="71"/>
      <c r="F1033" s="64"/>
      <c r="G1033" s="64"/>
      <c r="H1033" s="64"/>
      <c r="I1033" s="64"/>
      <c r="J1033" s="64"/>
      <c r="K1033" s="64"/>
      <c r="L1033" s="64"/>
      <c r="M1033" s="64"/>
      <c r="N1033" s="64"/>
      <c r="O1033" s="73"/>
      <c r="P1033" s="64"/>
      <c r="Q1033" s="64"/>
      <c r="R1033" s="39"/>
    </row>
    <row r="1034" spans="1:18">
      <c r="A1034" s="39"/>
      <c r="B1034" s="39"/>
      <c r="C1034" s="70"/>
      <c r="D1034" s="71"/>
      <c r="E1034" s="71"/>
      <c r="F1034" s="64"/>
      <c r="G1034" s="64"/>
      <c r="H1034" s="64"/>
      <c r="I1034" s="64"/>
      <c r="J1034" s="64"/>
      <c r="K1034" s="64"/>
      <c r="L1034" s="64"/>
      <c r="M1034" s="64"/>
      <c r="N1034" s="64"/>
      <c r="O1034" s="73"/>
      <c r="P1034" s="64"/>
      <c r="Q1034" s="64"/>
      <c r="R1034" s="39"/>
    </row>
    <row r="1035" spans="1:18">
      <c r="A1035" s="39"/>
      <c r="B1035" s="39"/>
      <c r="C1035" s="70"/>
      <c r="D1035" s="71"/>
      <c r="E1035" s="71"/>
      <c r="F1035" s="64"/>
      <c r="G1035" s="64"/>
      <c r="H1035" s="64"/>
      <c r="I1035" s="64"/>
      <c r="J1035" s="64"/>
      <c r="K1035" s="64"/>
      <c r="L1035" s="64"/>
      <c r="M1035" s="64"/>
      <c r="N1035" s="64"/>
      <c r="O1035" s="73"/>
      <c r="P1035" s="64"/>
      <c r="Q1035" s="64"/>
      <c r="R1035" s="39"/>
    </row>
    <row r="1036" spans="1:18">
      <c r="A1036" s="39"/>
      <c r="B1036" s="39"/>
      <c r="C1036" s="70"/>
      <c r="D1036" s="71"/>
      <c r="E1036" s="71"/>
      <c r="F1036" s="64"/>
      <c r="G1036" s="64"/>
      <c r="H1036" s="64"/>
      <c r="I1036" s="64"/>
      <c r="J1036" s="64"/>
      <c r="K1036" s="64"/>
      <c r="L1036" s="64"/>
      <c r="M1036" s="64"/>
      <c r="N1036" s="64"/>
      <c r="O1036" s="73"/>
      <c r="P1036" s="64"/>
      <c r="Q1036" s="64"/>
      <c r="R1036" s="39"/>
    </row>
    <row r="1037" spans="1:18">
      <c r="A1037" s="39"/>
      <c r="B1037" s="39"/>
      <c r="C1037" s="70"/>
      <c r="D1037" s="71"/>
      <c r="E1037" s="71"/>
      <c r="F1037" s="64"/>
      <c r="G1037" s="64"/>
      <c r="H1037" s="64"/>
      <c r="I1037" s="64"/>
      <c r="J1037" s="64"/>
      <c r="K1037" s="64"/>
      <c r="L1037" s="64"/>
      <c r="M1037" s="64"/>
      <c r="N1037" s="64"/>
      <c r="O1037" s="73"/>
      <c r="P1037" s="64"/>
      <c r="Q1037" s="64"/>
      <c r="R1037" s="39"/>
    </row>
    <row r="1038" spans="1:18">
      <c r="A1038" s="39"/>
      <c r="B1038" s="39"/>
      <c r="C1038" s="70"/>
      <c r="D1038" s="71"/>
      <c r="E1038" s="71"/>
      <c r="F1038" s="64"/>
      <c r="G1038" s="64"/>
      <c r="H1038" s="64"/>
      <c r="I1038" s="64"/>
      <c r="J1038" s="64"/>
      <c r="K1038" s="64"/>
      <c r="L1038" s="64"/>
      <c r="M1038" s="64"/>
      <c r="N1038" s="64"/>
      <c r="O1038" s="73"/>
      <c r="P1038" s="64"/>
      <c r="Q1038" s="64"/>
      <c r="R1038" s="39"/>
    </row>
    <row r="1039" spans="1:18">
      <c r="A1039" s="39"/>
      <c r="B1039" s="39"/>
      <c r="C1039" s="70"/>
      <c r="D1039" s="71"/>
      <c r="E1039" s="71"/>
      <c r="F1039" s="64"/>
      <c r="G1039" s="64"/>
      <c r="H1039" s="64"/>
      <c r="I1039" s="64"/>
      <c r="J1039" s="64"/>
      <c r="K1039" s="64"/>
      <c r="L1039" s="64"/>
      <c r="M1039" s="64"/>
      <c r="N1039" s="64"/>
      <c r="O1039" s="73"/>
      <c r="P1039" s="64"/>
      <c r="Q1039" s="64"/>
      <c r="R1039" s="39"/>
    </row>
    <row r="1040" spans="1:18">
      <c r="A1040" s="39"/>
      <c r="B1040" s="39"/>
      <c r="C1040" s="70"/>
      <c r="D1040" s="71"/>
      <c r="E1040" s="71"/>
      <c r="F1040" s="64"/>
      <c r="G1040" s="64"/>
      <c r="H1040" s="64"/>
      <c r="I1040" s="64"/>
      <c r="J1040" s="64"/>
      <c r="K1040" s="64"/>
      <c r="L1040" s="64"/>
      <c r="M1040" s="64"/>
      <c r="N1040" s="64"/>
      <c r="O1040" s="73"/>
      <c r="P1040" s="64"/>
      <c r="Q1040" s="64"/>
      <c r="R1040" s="39"/>
    </row>
    <row r="1041" spans="1:18">
      <c r="A1041" s="39"/>
      <c r="B1041" s="39"/>
      <c r="C1041" s="70"/>
      <c r="D1041" s="71"/>
      <c r="E1041" s="71"/>
      <c r="F1041" s="64"/>
      <c r="G1041" s="64"/>
      <c r="H1041" s="64"/>
      <c r="I1041" s="64"/>
      <c r="J1041" s="64"/>
      <c r="K1041" s="64"/>
      <c r="L1041" s="64"/>
      <c r="M1041" s="64"/>
      <c r="N1041" s="64"/>
      <c r="O1041" s="73"/>
      <c r="P1041" s="64"/>
      <c r="Q1041" s="64"/>
      <c r="R1041" s="39"/>
    </row>
    <row r="1042" spans="1:18">
      <c r="A1042" s="39"/>
      <c r="B1042" s="39"/>
      <c r="C1042" s="70"/>
      <c r="D1042" s="71"/>
      <c r="E1042" s="71"/>
      <c r="F1042" s="64"/>
      <c r="G1042" s="64"/>
      <c r="H1042" s="64"/>
      <c r="I1042" s="64"/>
      <c r="J1042" s="64"/>
      <c r="K1042" s="64"/>
      <c r="L1042" s="64"/>
      <c r="M1042" s="64"/>
      <c r="N1042" s="64"/>
      <c r="O1042" s="73"/>
      <c r="P1042" s="64"/>
      <c r="Q1042" s="64"/>
      <c r="R1042" s="39"/>
    </row>
    <row r="1043" spans="1:18">
      <c r="A1043" s="39"/>
      <c r="B1043" s="39"/>
      <c r="C1043" s="70"/>
      <c r="D1043" s="71"/>
      <c r="E1043" s="71"/>
      <c r="F1043" s="64"/>
      <c r="G1043" s="64"/>
      <c r="H1043" s="64"/>
      <c r="I1043" s="64"/>
      <c r="J1043" s="64"/>
      <c r="K1043" s="64"/>
      <c r="L1043" s="64"/>
      <c r="M1043" s="64"/>
      <c r="N1043" s="64"/>
      <c r="O1043" s="73"/>
      <c r="P1043" s="64"/>
      <c r="Q1043" s="64"/>
      <c r="R1043" s="39"/>
    </row>
    <row r="1044" spans="1:18">
      <c r="A1044" s="39"/>
      <c r="B1044" s="39"/>
      <c r="C1044" s="70"/>
      <c r="D1044" s="71"/>
      <c r="E1044" s="71"/>
      <c r="F1044" s="64"/>
      <c r="G1044" s="64"/>
      <c r="H1044" s="64"/>
      <c r="I1044" s="64"/>
      <c r="J1044" s="64"/>
      <c r="K1044" s="64"/>
      <c r="L1044" s="64"/>
      <c r="M1044" s="64"/>
      <c r="N1044" s="64"/>
      <c r="O1044" s="73"/>
      <c r="P1044" s="64"/>
      <c r="Q1044" s="64"/>
      <c r="R1044" s="39"/>
    </row>
    <row r="1045" spans="1:18">
      <c r="A1045" s="39"/>
      <c r="B1045" s="39"/>
      <c r="C1045" s="70"/>
      <c r="D1045" s="71"/>
      <c r="E1045" s="71"/>
      <c r="F1045" s="64"/>
      <c r="G1045" s="64"/>
      <c r="H1045" s="64"/>
      <c r="I1045" s="64"/>
      <c r="J1045" s="64"/>
      <c r="K1045" s="64"/>
      <c r="L1045" s="64"/>
      <c r="M1045" s="64"/>
      <c r="N1045" s="64"/>
      <c r="O1045" s="73"/>
      <c r="P1045" s="64"/>
      <c r="Q1045" s="64"/>
      <c r="R1045" s="39"/>
    </row>
    <row r="1046" spans="1:18">
      <c r="A1046" s="39"/>
      <c r="B1046" s="39"/>
      <c r="C1046" s="70"/>
      <c r="D1046" s="71"/>
      <c r="E1046" s="71"/>
      <c r="F1046" s="64"/>
      <c r="G1046" s="64"/>
      <c r="H1046" s="64"/>
      <c r="I1046" s="64"/>
      <c r="J1046" s="64"/>
      <c r="K1046" s="64"/>
      <c r="L1046" s="64"/>
      <c r="M1046" s="64"/>
      <c r="N1046" s="64"/>
      <c r="O1046" s="73"/>
      <c r="P1046" s="64"/>
      <c r="Q1046" s="64"/>
      <c r="R1046" s="39"/>
    </row>
    <row r="1047" spans="1:18">
      <c r="A1047" s="39"/>
      <c r="B1047" s="39"/>
      <c r="C1047" s="70"/>
      <c r="D1047" s="71"/>
      <c r="E1047" s="71"/>
      <c r="F1047" s="64"/>
      <c r="G1047" s="64"/>
      <c r="H1047" s="64"/>
      <c r="I1047" s="64"/>
      <c r="J1047" s="64"/>
      <c r="K1047" s="64"/>
      <c r="L1047" s="64"/>
      <c r="M1047" s="64"/>
      <c r="N1047" s="64"/>
      <c r="O1047" s="73"/>
      <c r="P1047" s="64"/>
      <c r="Q1047" s="64"/>
      <c r="R1047" s="39"/>
    </row>
    <row r="1048" spans="1:18">
      <c r="A1048" s="39"/>
      <c r="B1048" s="39"/>
      <c r="C1048" s="70"/>
      <c r="D1048" s="71"/>
      <c r="E1048" s="71"/>
      <c r="F1048" s="64"/>
      <c r="G1048" s="64"/>
      <c r="H1048" s="64"/>
      <c r="I1048" s="64"/>
      <c r="J1048" s="64"/>
      <c r="K1048" s="64"/>
      <c r="L1048" s="64"/>
      <c r="M1048" s="64"/>
      <c r="N1048" s="64"/>
      <c r="O1048" s="73"/>
      <c r="P1048" s="64"/>
      <c r="Q1048" s="64"/>
      <c r="R1048" s="39"/>
    </row>
    <row r="1049" spans="1:18">
      <c r="A1049" s="39"/>
      <c r="B1049" s="39"/>
      <c r="C1049" s="70"/>
      <c r="D1049" s="71"/>
      <c r="E1049" s="71"/>
      <c r="F1049" s="64"/>
      <c r="G1049" s="64"/>
      <c r="H1049" s="64"/>
      <c r="I1049" s="64"/>
      <c r="J1049" s="64"/>
      <c r="K1049" s="64"/>
      <c r="L1049" s="64"/>
      <c r="M1049" s="64"/>
      <c r="N1049" s="64"/>
      <c r="O1049" s="73"/>
      <c r="P1049" s="64"/>
      <c r="Q1049" s="64"/>
      <c r="R1049" s="39"/>
    </row>
    <row r="1050" spans="1:18">
      <c r="A1050" s="39"/>
      <c r="B1050" s="39"/>
      <c r="C1050" s="70"/>
      <c r="D1050" s="71"/>
      <c r="E1050" s="71"/>
      <c r="F1050" s="64"/>
      <c r="G1050" s="64"/>
      <c r="H1050" s="64"/>
      <c r="I1050" s="64"/>
      <c r="J1050" s="64"/>
      <c r="K1050" s="64"/>
      <c r="L1050" s="64"/>
      <c r="M1050" s="64"/>
      <c r="N1050" s="64"/>
      <c r="O1050" s="73"/>
      <c r="P1050" s="64"/>
      <c r="Q1050" s="64"/>
      <c r="R1050" s="39"/>
    </row>
    <row r="1051" spans="1:18">
      <c r="A1051" s="39"/>
      <c r="B1051" s="39"/>
      <c r="C1051" s="70"/>
      <c r="D1051" s="71"/>
      <c r="E1051" s="71"/>
      <c r="F1051" s="64"/>
      <c r="G1051" s="64"/>
      <c r="H1051" s="64"/>
      <c r="I1051" s="64"/>
      <c r="J1051" s="64"/>
      <c r="K1051" s="64"/>
      <c r="L1051" s="64"/>
      <c r="M1051" s="64"/>
      <c r="N1051" s="64"/>
      <c r="O1051" s="73"/>
      <c r="P1051" s="64"/>
      <c r="Q1051" s="64"/>
      <c r="R1051" s="39"/>
    </row>
    <row r="1052" spans="1:18">
      <c r="A1052" s="39"/>
      <c r="B1052" s="39"/>
      <c r="C1052" s="70"/>
      <c r="D1052" s="71"/>
      <c r="E1052" s="71"/>
      <c r="F1052" s="64"/>
      <c r="G1052" s="64"/>
      <c r="H1052" s="64"/>
      <c r="I1052" s="64"/>
      <c r="J1052" s="64"/>
      <c r="K1052" s="64"/>
      <c r="L1052" s="64"/>
      <c r="M1052" s="64"/>
      <c r="N1052" s="64"/>
      <c r="O1052" s="73"/>
      <c r="P1052" s="64"/>
      <c r="Q1052" s="64"/>
      <c r="R1052" s="39"/>
    </row>
    <row r="1053" spans="1:18">
      <c r="A1053" s="39"/>
      <c r="B1053" s="39"/>
      <c r="C1053" s="70"/>
      <c r="D1053" s="71"/>
      <c r="E1053" s="71"/>
      <c r="F1053" s="64"/>
      <c r="G1053" s="64"/>
      <c r="H1053" s="64"/>
      <c r="I1053" s="64"/>
      <c r="J1053" s="64"/>
      <c r="K1053" s="64"/>
      <c r="L1053" s="64"/>
      <c r="M1053" s="64"/>
      <c r="N1053" s="64"/>
      <c r="O1053" s="73"/>
      <c r="P1053" s="64"/>
      <c r="Q1053" s="64"/>
      <c r="R1053" s="39"/>
    </row>
    <row r="1054" spans="1:18">
      <c r="A1054" s="39"/>
      <c r="B1054" s="39"/>
      <c r="C1054" s="70"/>
      <c r="D1054" s="71"/>
      <c r="E1054" s="71"/>
      <c r="F1054" s="64"/>
      <c r="G1054" s="64"/>
      <c r="H1054" s="64"/>
      <c r="I1054" s="64"/>
      <c r="J1054" s="64"/>
      <c r="K1054" s="64"/>
      <c r="L1054" s="64"/>
      <c r="M1054" s="64"/>
      <c r="N1054" s="64"/>
      <c r="O1054" s="73"/>
      <c r="P1054" s="64"/>
      <c r="Q1054" s="64"/>
      <c r="R1054" s="39"/>
    </row>
    <row r="1055" spans="1:18">
      <c r="A1055" s="39"/>
      <c r="B1055" s="39"/>
      <c r="C1055" s="70"/>
      <c r="D1055" s="71"/>
      <c r="E1055" s="71"/>
      <c r="F1055" s="64"/>
      <c r="G1055" s="64"/>
      <c r="H1055" s="64"/>
      <c r="I1055" s="64"/>
      <c r="J1055" s="64"/>
      <c r="K1055" s="64"/>
      <c r="L1055" s="64"/>
      <c r="M1055" s="64"/>
      <c r="N1055" s="64"/>
      <c r="O1055" s="73"/>
      <c r="P1055" s="64"/>
      <c r="Q1055" s="64"/>
      <c r="R1055" s="39"/>
    </row>
    <row r="1056" spans="1:18">
      <c r="A1056" s="39"/>
      <c r="B1056" s="39"/>
      <c r="C1056" s="70"/>
      <c r="D1056" s="71"/>
      <c r="E1056" s="71"/>
      <c r="F1056" s="64"/>
      <c r="G1056" s="64"/>
      <c r="H1056" s="64"/>
      <c r="I1056" s="64"/>
      <c r="J1056" s="64"/>
      <c r="K1056" s="64"/>
      <c r="L1056" s="64"/>
      <c r="M1056" s="64"/>
      <c r="N1056" s="64"/>
      <c r="O1056" s="73"/>
      <c r="P1056" s="64"/>
      <c r="Q1056" s="64"/>
      <c r="R1056" s="39"/>
    </row>
    <row r="1057" spans="1:18">
      <c r="A1057" s="39"/>
      <c r="B1057" s="39"/>
      <c r="C1057" s="70"/>
      <c r="D1057" s="71"/>
      <c r="E1057" s="71"/>
      <c r="F1057" s="64"/>
      <c r="G1057" s="64"/>
      <c r="H1057" s="64"/>
      <c r="I1057" s="64"/>
      <c r="J1057" s="64"/>
      <c r="K1057" s="64"/>
      <c r="L1057" s="64"/>
      <c r="M1057" s="64"/>
      <c r="N1057" s="64"/>
      <c r="O1057" s="73"/>
      <c r="P1057" s="64"/>
      <c r="Q1057" s="64"/>
      <c r="R1057" s="39"/>
    </row>
    <row r="1058" spans="1:18">
      <c r="A1058" s="39"/>
      <c r="B1058" s="39"/>
      <c r="C1058" s="70"/>
      <c r="D1058" s="71"/>
      <c r="E1058" s="71"/>
      <c r="F1058" s="64"/>
      <c r="G1058" s="64"/>
      <c r="H1058" s="64"/>
      <c r="I1058" s="64"/>
      <c r="J1058" s="64"/>
      <c r="K1058" s="64"/>
      <c r="L1058" s="64"/>
      <c r="M1058" s="64"/>
      <c r="N1058" s="64"/>
      <c r="O1058" s="73"/>
      <c r="P1058" s="64"/>
      <c r="Q1058" s="64"/>
      <c r="R1058" s="39"/>
    </row>
    <row r="1059" spans="1:18">
      <c r="A1059" s="39"/>
      <c r="B1059" s="39"/>
      <c r="C1059" s="70"/>
      <c r="D1059" s="71"/>
      <c r="E1059" s="71"/>
      <c r="F1059" s="64"/>
      <c r="G1059" s="64"/>
      <c r="H1059" s="64"/>
      <c r="I1059" s="64"/>
      <c r="J1059" s="64"/>
      <c r="K1059" s="64"/>
      <c r="L1059" s="64"/>
      <c r="M1059" s="64"/>
      <c r="N1059" s="64"/>
      <c r="O1059" s="73"/>
      <c r="P1059" s="64"/>
      <c r="Q1059" s="64"/>
      <c r="R1059" s="39"/>
    </row>
    <row r="1060" spans="1:18">
      <c r="A1060" s="39"/>
      <c r="B1060" s="39"/>
      <c r="C1060" s="70"/>
      <c r="D1060" s="71"/>
      <c r="E1060" s="71"/>
      <c r="F1060" s="64"/>
      <c r="G1060" s="64"/>
      <c r="H1060" s="64"/>
      <c r="I1060" s="64"/>
      <c r="J1060" s="64"/>
      <c r="K1060" s="64"/>
      <c r="L1060" s="64"/>
      <c r="M1060" s="64"/>
      <c r="N1060" s="64"/>
      <c r="O1060" s="73"/>
      <c r="P1060" s="64"/>
      <c r="Q1060" s="64"/>
      <c r="R1060" s="39"/>
    </row>
    <row r="1061" spans="1:18">
      <c r="A1061" s="39"/>
      <c r="B1061" s="39"/>
      <c r="C1061" s="70"/>
      <c r="D1061" s="71"/>
      <c r="E1061" s="71"/>
      <c r="F1061" s="64"/>
      <c r="G1061" s="64"/>
      <c r="H1061" s="64"/>
      <c r="I1061" s="64"/>
      <c r="J1061" s="64"/>
      <c r="K1061" s="64"/>
      <c r="L1061" s="64"/>
      <c r="M1061" s="64"/>
      <c r="N1061" s="64"/>
      <c r="O1061" s="73"/>
      <c r="P1061" s="64"/>
      <c r="Q1061" s="64"/>
      <c r="R1061" s="39"/>
    </row>
    <row r="1062" spans="1:18">
      <c r="A1062" s="39"/>
      <c r="B1062" s="39"/>
      <c r="C1062" s="70"/>
      <c r="D1062" s="71"/>
      <c r="E1062" s="71"/>
      <c r="F1062" s="64"/>
      <c r="G1062" s="64"/>
      <c r="H1062" s="64"/>
      <c r="I1062" s="64"/>
      <c r="J1062" s="64"/>
      <c r="K1062" s="64"/>
      <c r="L1062" s="64"/>
      <c r="M1062" s="64"/>
      <c r="N1062" s="64"/>
      <c r="O1062" s="73"/>
      <c r="P1062" s="64"/>
      <c r="Q1062" s="64"/>
      <c r="R1062" s="39"/>
    </row>
    <row r="1063" spans="1:18">
      <c r="A1063" s="39"/>
      <c r="B1063" s="39"/>
      <c r="C1063" s="70"/>
      <c r="D1063" s="71"/>
      <c r="E1063" s="71"/>
      <c r="F1063" s="64"/>
      <c r="G1063" s="64"/>
      <c r="H1063" s="64"/>
      <c r="I1063" s="64"/>
      <c r="J1063" s="64"/>
      <c r="K1063" s="64"/>
      <c r="L1063" s="64"/>
      <c r="M1063" s="64"/>
      <c r="N1063" s="64"/>
      <c r="O1063" s="73"/>
      <c r="P1063" s="64"/>
      <c r="Q1063" s="64"/>
      <c r="R1063" s="39"/>
    </row>
    <row r="1064" spans="1:18">
      <c r="A1064" s="39"/>
      <c r="B1064" s="39"/>
      <c r="C1064" s="70"/>
      <c r="D1064" s="71"/>
      <c r="E1064" s="71"/>
      <c r="F1064" s="64"/>
      <c r="G1064" s="64"/>
      <c r="H1064" s="64"/>
      <c r="I1064" s="64"/>
      <c r="J1064" s="64"/>
      <c r="K1064" s="64"/>
      <c r="L1064" s="64"/>
      <c r="M1064" s="64"/>
      <c r="N1064" s="64"/>
      <c r="O1064" s="73"/>
      <c r="P1064" s="64"/>
      <c r="Q1064" s="64"/>
      <c r="R1064" s="39"/>
    </row>
    <row r="1065" spans="1:18">
      <c r="A1065" s="39"/>
      <c r="B1065" s="39"/>
      <c r="C1065" s="70"/>
      <c r="D1065" s="71"/>
      <c r="E1065" s="71"/>
      <c r="F1065" s="64"/>
      <c r="G1065" s="64"/>
      <c r="H1065" s="64"/>
      <c r="I1065" s="64"/>
      <c r="J1065" s="64"/>
      <c r="K1065" s="64"/>
      <c r="L1065" s="64"/>
      <c r="M1065" s="64"/>
      <c r="N1065" s="64"/>
      <c r="O1065" s="73"/>
      <c r="P1065" s="64"/>
      <c r="Q1065" s="64"/>
      <c r="R1065" s="39"/>
    </row>
    <row r="1066" spans="1:18">
      <c r="A1066" s="39"/>
      <c r="B1066" s="39"/>
      <c r="C1066" s="70"/>
      <c r="D1066" s="71"/>
      <c r="E1066" s="71"/>
      <c r="F1066" s="64"/>
      <c r="G1066" s="64"/>
      <c r="H1066" s="64"/>
      <c r="I1066" s="64"/>
      <c r="J1066" s="64"/>
      <c r="K1066" s="64"/>
      <c r="L1066" s="64"/>
      <c r="M1066" s="64"/>
      <c r="N1066" s="64"/>
      <c r="O1066" s="73"/>
      <c r="P1066" s="64"/>
      <c r="Q1066" s="64"/>
      <c r="R1066" s="39"/>
    </row>
    <row r="1067" spans="1:18">
      <c r="A1067" s="39"/>
      <c r="B1067" s="39"/>
      <c r="C1067" s="70"/>
      <c r="D1067" s="71"/>
      <c r="E1067" s="71"/>
      <c r="F1067" s="64"/>
      <c r="G1067" s="64"/>
      <c r="H1067" s="64"/>
      <c r="I1067" s="64"/>
      <c r="J1067" s="64"/>
      <c r="K1067" s="64"/>
      <c r="L1067" s="64"/>
      <c r="M1067" s="64"/>
      <c r="N1067" s="64"/>
      <c r="O1067" s="73"/>
      <c r="P1067" s="64"/>
      <c r="Q1067" s="64"/>
      <c r="R1067" s="39"/>
    </row>
    <row r="1068" spans="1:18">
      <c r="A1068" s="39"/>
      <c r="B1068" s="39"/>
      <c r="C1068" s="70"/>
      <c r="D1068" s="71"/>
      <c r="E1068" s="71"/>
      <c r="F1068" s="64"/>
      <c r="G1068" s="64"/>
      <c r="H1068" s="64"/>
      <c r="I1068" s="64"/>
      <c r="J1068" s="64"/>
      <c r="K1068" s="64"/>
      <c r="L1068" s="64"/>
      <c r="M1068" s="64"/>
      <c r="N1068" s="64"/>
      <c r="O1068" s="73"/>
      <c r="P1068" s="64"/>
      <c r="Q1068" s="64"/>
      <c r="R1068" s="39"/>
    </row>
    <row r="1069" spans="1:18">
      <c r="A1069" s="39"/>
      <c r="B1069" s="39"/>
      <c r="C1069" s="70"/>
      <c r="D1069" s="71"/>
      <c r="E1069" s="71"/>
      <c r="F1069" s="64"/>
      <c r="G1069" s="64"/>
      <c r="H1069" s="64"/>
      <c r="I1069" s="64"/>
      <c r="J1069" s="64"/>
      <c r="K1069" s="64"/>
      <c r="L1069" s="64"/>
      <c r="M1069" s="64"/>
      <c r="N1069" s="64"/>
      <c r="O1069" s="73"/>
      <c r="P1069" s="64"/>
      <c r="Q1069" s="64"/>
      <c r="R1069" s="39"/>
    </row>
    <row r="1070" spans="1:18">
      <c r="A1070" s="39"/>
      <c r="B1070" s="39"/>
      <c r="C1070" s="70"/>
      <c r="D1070" s="71"/>
      <c r="E1070" s="71"/>
      <c r="F1070" s="64"/>
      <c r="G1070" s="64"/>
      <c r="H1070" s="64"/>
      <c r="I1070" s="64"/>
      <c r="J1070" s="64"/>
      <c r="K1070" s="64"/>
      <c r="L1070" s="64"/>
      <c r="M1070" s="64"/>
      <c r="N1070" s="64"/>
      <c r="O1070" s="73"/>
      <c r="P1070" s="64"/>
      <c r="Q1070" s="64"/>
      <c r="R1070" s="39"/>
    </row>
    <row r="1071" spans="1:18">
      <c r="A1071" s="39"/>
      <c r="B1071" s="39"/>
      <c r="C1071" s="70"/>
      <c r="D1071" s="71"/>
      <c r="E1071" s="71"/>
      <c r="F1071" s="64"/>
      <c r="G1071" s="64"/>
      <c r="H1071" s="64"/>
      <c r="I1071" s="64"/>
      <c r="J1071" s="64"/>
      <c r="K1071" s="64"/>
      <c r="L1071" s="64"/>
      <c r="M1071" s="64"/>
      <c r="N1071" s="64"/>
      <c r="O1071" s="73"/>
      <c r="P1071" s="64"/>
      <c r="Q1071" s="64"/>
      <c r="R1071" s="39"/>
    </row>
    <row r="1072" spans="1:18">
      <c r="A1072" s="39"/>
      <c r="B1072" s="39"/>
      <c r="C1072" s="70"/>
      <c r="D1072" s="71"/>
      <c r="E1072" s="71"/>
      <c r="F1072" s="64"/>
      <c r="G1072" s="64"/>
      <c r="H1072" s="64"/>
      <c r="I1072" s="64"/>
      <c r="J1072" s="64"/>
      <c r="K1072" s="64"/>
      <c r="L1072" s="64"/>
      <c r="M1072" s="64"/>
      <c r="N1072" s="64"/>
      <c r="O1072" s="73"/>
      <c r="P1072" s="64"/>
      <c r="Q1072" s="64"/>
      <c r="R1072" s="39"/>
    </row>
    <row r="1073" spans="1:18">
      <c r="A1073" s="39"/>
      <c r="B1073" s="39"/>
      <c r="C1073" s="70"/>
      <c r="D1073" s="71"/>
      <c r="E1073" s="71"/>
      <c r="F1073" s="64"/>
      <c r="G1073" s="64"/>
      <c r="H1073" s="64"/>
      <c r="I1073" s="64"/>
      <c r="J1073" s="64"/>
      <c r="K1073" s="64"/>
      <c r="L1073" s="64"/>
      <c r="M1073" s="64"/>
      <c r="N1073" s="64"/>
      <c r="O1073" s="73"/>
      <c r="P1073" s="64"/>
      <c r="Q1073" s="64"/>
      <c r="R1073" s="39"/>
    </row>
    <row r="1074" spans="1:18">
      <c r="A1074" s="39"/>
      <c r="B1074" s="39"/>
      <c r="C1074" s="70"/>
      <c r="D1074" s="71"/>
      <c r="E1074" s="71"/>
      <c r="F1074" s="64"/>
      <c r="G1074" s="64"/>
      <c r="H1074" s="64"/>
      <c r="I1074" s="64"/>
      <c r="J1074" s="64"/>
      <c r="K1074" s="64"/>
      <c r="L1074" s="64"/>
      <c r="M1074" s="64"/>
      <c r="N1074" s="64"/>
      <c r="O1074" s="73"/>
      <c r="P1074" s="64"/>
      <c r="Q1074" s="64"/>
      <c r="R1074" s="39"/>
    </row>
    <row r="1075" spans="1:18">
      <c r="A1075" s="39"/>
      <c r="B1075" s="39"/>
      <c r="C1075" s="70"/>
      <c r="D1075" s="71"/>
      <c r="E1075" s="71"/>
      <c r="F1075" s="64"/>
      <c r="G1075" s="64"/>
      <c r="H1075" s="64"/>
      <c r="I1075" s="64"/>
      <c r="J1075" s="64"/>
      <c r="K1075" s="64"/>
      <c r="L1075" s="64"/>
      <c r="M1075" s="64"/>
      <c r="N1075" s="64"/>
      <c r="O1075" s="73"/>
      <c r="P1075" s="64"/>
      <c r="Q1075" s="64"/>
      <c r="R1075" s="39"/>
    </row>
    <row r="1076" spans="1:18">
      <c r="A1076" s="39"/>
      <c r="B1076" s="39"/>
      <c r="C1076" s="70"/>
      <c r="D1076" s="71"/>
      <c r="E1076" s="71"/>
      <c r="F1076" s="64"/>
      <c r="G1076" s="64"/>
      <c r="H1076" s="64"/>
      <c r="I1076" s="64"/>
      <c r="J1076" s="64"/>
      <c r="K1076" s="64"/>
      <c r="L1076" s="64"/>
      <c r="M1076" s="64"/>
      <c r="N1076" s="64"/>
      <c r="O1076" s="73"/>
      <c r="P1076" s="64"/>
      <c r="Q1076" s="64"/>
      <c r="R1076" s="39"/>
    </row>
    <row r="1077" spans="1:18">
      <c r="A1077" s="39"/>
      <c r="B1077" s="39"/>
      <c r="C1077" s="70"/>
      <c r="D1077" s="71"/>
      <c r="E1077" s="71"/>
      <c r="F1077" s="64"/>
      <c r="G1077" s="64"/>
      <c r="H1077" s="64"/>
      <c r="I1077" s="64"/>
      <c r="J1077" s="64"/>
      <c r="K1077" s="64"/>
      <c r="L1077" s="64"/>
      <c r="M1077" s="64"/>
      <c r="N1077" s="64"/>
      <c r="O1077" s="73"/>
      <c r="P1077" s="64"/>
      <c r="Q1077" s="64"/>
      <c r="R1077" s="39"/>
    </row>
    <row r="1078" spans="1:18">
      <c r="A1078" s="39"/>
      <c r="B1078" s="39"/>
      <c r="C1078" s="70"/>
      <c r="D1078" s="71"/>
      <c r="E1078" s="71"/>
      <c r="F1078" s="64"/>
      <c r="G1078" s="64"/>
      <c r="H1078" s="64"/>
      <c r="I1078" s="64"/>
      <c r="J1078" s="64"/>
      <c r="K1078" s="64"/>
      <c r="L1078" s="64"/>
      <c r="M1078" s="64"/>
      <c r="N1078" s="64"/>
      <c r="O1078" s="73"/>
      <c r="P1078" s="64"/>
      <c r="Q1078" s="64"/>
      <c r="R1078" s="39"/>
    </row>
    <row r="1079" spans="1:18">
      <c r="A1079" s="39"/>
      <c r="B1079" s="39"/>
      <c r="C1079" s="70"/>
      <c r="D1079" s="71"/>
      <c r="E1079" s="71"/>
      <c r="F1079" s="64"/>
      <c r="G1079" s="64"/>
      <c r="H1079" s="64"/>
      <c r="I1079" s="64"/>
      <c r="J1079" s="64"/>
      <c r="K1079" s="64"/>
      <c r="L1079" s="64"/>
      <c r="M1079" s="64"/>
      <c r="N1079" s="64"/>
      <c r="O1079" s="73"/>
      <c r="P1079" s="64"/>
      <c r="Q1079" s="64"/>
      <c r="R1079" s="39"/>
    </row>
    <row r="1080" spans="1:18">
      <c r="A1080" s="39"/>
      <c r="B1080" s="39"/>
      <c r="C1080" s="70"/>
      <c r="D1080" s="71"/>
      <c r="E1080" s="71"/>
      <c r="F1080" s="64"/>
      <c r="G1080" s="64"/>
      <c r="H1080" s="64"/>
      <c r="I1080" s="64"/>
      <c r="J1080" s="64"/>
      <c r="K1080" s="64"/>
      <c r="L1080" s="64"/>
      <c r="M1080" s="64"/>
      <c r="N1080" s="64"/>
      <c r="O1080" s="73"/>
      <c r="P1080" s="64"/>
      <c r="Q1080" s="64"/>
      <c r="R1080" s="39"/>
    </row>
    <row r="1081" spans="1:18">
      <c r="A1081" s="39"/>
      <c r="B1081" s="39"/>
      <c r="C1081" s="70"/>
      <c r="D1081" s="71"/>
      <c r="E1081" s="71"/>
      <c r="F1081" s="64"/>
      <c r="G1081" s="64"/>
      <c r="H1081" s="64"/>
      <c r="I1081" s="64"/>
      <c r="J1081" s="64"/>
      <c r="K1081" s="64"/>
      <c r="L1081" s="64"/>
      <c r="M1081" s="64"/>
      <c r="N1081" s="64"/>
      <c r="O1081" s="73"/>
      <c r="P1081" s="64"/>
      <c r="Q1081" s="64"/>
      <c r="R1081" s="39"/>
    </row>
    <row r="1082" spans="1:18">
      <c r="A1082" s="39"/>
      <c r="B1082" s="39"/>
      <c r="C1082" s="70"/>
      <c r="D1082" s="71"/>
      <c r="E1082" s="71"/>
      <c r="F1082" s="64"/>
      <c r="G1082" s="64"/>
      <c r="H1082" s="64"/>
      <c r="I1082" s="64"/>
      <c r="J1082" s="64"/>
      <c r="K1082" s="64"/>
      <c r="L1082" s="64"/>
      <c r="M1082" s="64"/>
      <c r="N1082" s="64"/>
      <c r="O1082" s="73"/>
      <c r="P1082" s="64"/>
      <c r="Q1082" s="64"/>
      <c r="R1082" s="39"/>
    </row>
    <row r="1083" spans="1:18">
      <c r="A1083" s="39"/>
      <c r="B1083" s="39"/>
      <c r="C1083" s="70"/>
      <c r="D1083" s="71"/>
      <c r="E1083" s="71"/>
      <c r="F1083" s="64"/>
      <c r="G1083" s="64"/>
      <c r="H1083" s="64"/>
      <c r="I1083" s="64"/>
      <c r="J1083" s="64"/>
      <c r="K1083" s="64"/>
      <c r="L1083" s="64"/>
      <c r="M1083" s="64"/>
      <c r="N1083" s="64"/>
      <c r="O1083" s="73"/>
      <c r="P1083" s="64"/>
      <c r="Q1083" s="64"/>
      <c r="R1083" s="39"/>
    </row>
    <row r="1084" spans="1:18">
      <c r="A1084" s="39"/>
      <c r="B1084" s="39"/>
      <c r="C1084" s="70"/>
      <c r="D1084" s="71"/>
      <c r="E1084" s="71"/>
      <c r="F1084" s="64"/>
      <c r="G1084" s="64"/>
      <c r="H1084" s="64"/>
      <c r="I1084" s="64"/>
      <c r="J1084" s="64"/>
      <c r="K1084" s="64"/>
      <c r="L1084" s="64"/>
      <c r="M1084" s="64"/>
      <c r="N1084" s="64"/>
      <c r="O1084" s="73"/>
      <c r="P1084" s="64"/>
      <c r="Q1084" s="64"/>
      <c r="R1084" s="39"/>
    </row>
    <row r="1085" spans="1:18">
      <c r="A1085" s="39"/>
      <c r="B1085" s="39"/>
      <c r="C1085" s="70"/>
      <c r="D1085" s="71"/>
      <c r="E1085" s="71"/>
      <c r="F1085" s="64"/>
      <c r="G1085" s="64"/>
      <c r="H1085" s="64"/>
      <c r="I1085" s="64"/>
      <c r="J1085" s="64"/>
      <c r="K1085" s="64"/>
      <c r="L1085" s="64"/>
      <c r="M1085" s="64"/>
      <c r="N1085" s="64"/>
      <c r="O1085" s="73"/>
      <c r="P1085" s="64"/>
      <c r="Q1085" s="64"/>
      <c r="R1085" s="39"/>
    </row>
    <row r="1086" spans="1:18">
      <c r="A1086" s="39"/>
      <c r="B1086" s="39"/>
      <c r="C1086" s="70"/>
      <c r="D1086" s="71"/>
      <c r="E1086" s="71"/>
      <c r="F1086" s="64"/>
      <c r="G1086" s="64"/>
      <c r="H1086" s="64"/>
      <c r="I1086" s="64"/>
      <c r="J1086" s="64"/>
      <c r="K1086" s="64"/>
      <c r="L1086" s="64"/>
      <c r="M1086" s="64"/>
      <c r="N1086" s="64"/>
      <c r="O1086" s="73"/>
      <c r="P1086" s="64"/>
      <c r="Q1086" s="64"/>
      <c r="R1086" s="39"/>
    </row>
    <row r="1087" spans="1:18">
      <c r="A1087" s="39"/>
      <c r="B1087" s="39"/>
      <c r="C1087" s="70"/>
      <c r="D1087" s="71"/>
      <c r="E1087" s="71"/>
      <c r="F1087" s="64"/>
      <c r="G1087" s="64"/>
      <c r="H1087" s="64"/>
      <c r="I1087" s="64"/>
      <c r="J1087" s="64"/>
      <c r="K1087" s="64"/>
      <c r="L1087" s="64"/>
      <c r="M1087" s="64"/>
      <c r="N1087" s="64"/>
      <c r="O1087" s="73"/>
      <c r="P1087" s="64"/>
      <c r="Q1087" s="64"/>
      <c r="R1087" s="39"/>
    </row>
    <row r="1088" spans="1:18">
      <c r="A1088" s="39"/>
      <c r="B1088" s="39"/>
      <c r="C1088" s="70"/>
      <c r="D1088" s="71"/>
      <c r="E1088" s="71"/>
      <c r="F1088" s="64"/>
      <c r="G1088" s="64"/>
      <c r="H1088" s="64"/>
      <c r="I1088" s="64"/>
      <c r="J1088" s="64"/>
      <c r="K1088" s="64"/>
      <c r="L1088" s="64"/>
      <c r="M1088" s="64"/>
      <c r="N1088" s="64"/>
      <c r="O1088" s="73"/>
      <c r="P1088" s="64"/>
      <c r="Q1088" s="64"/>
      <c r="R1088" s="39"/>
    </row>
    <row r="1089" spans="1:18">
      <c r="A1089" s="39"/>
      <c r="B1089" s="39"/>
      <c r="C1089" s="70"/>
      <c r="D1089" s="71"/>
      <c r="E1089" s="71"/>
      <c r="F1089" s="64"/>
      <c r="G1089" s="64"/>
      <c r="H1089" s="64"/>
      <c r="I1089" s="64"/>
      <c r="J1089" s="64"/>
      <c r="K1089" s="64"/>
      <c r="L1089" s="64"/>
      <c r="M1089" s="64"/>
      <c r="N1089" s="64"/>
      <c r="O1089" s="73"/>
      <c r="P1089" s="64"/>
      <c r="Q1089" s="64"/>
      <c r="R1089" s="39"/>
    </row>
    <row r="1090" spans="1:18">
      <c r="A1090" s="39"/>
      <c r="B1090" s="39"/>
      <c r="C1090" s="70"/>
      <c r="D1090" s="71"/>
      <c r="E1090" s="71"/>
      <c r="F1090" s="64"/>
      <c r="G1090" s="64"/>
      <c r="H1090" s="64"/>
      <c r="I1090" s="64"/>
      <c r="J1090" s="64"/>
      <c r="K1090" s="64"/>
      <c r="L1090" s="64"/>
      <c r="M1090" s="64"/>
      <c r="N1090" s="64"/>
      <c r="O1090" s="73"/>
      <c r="P1090" s="64"/>
      <c r="Q1090" s="64"/>
      <c r="R1090" s="39"/>
    </row>
    <row r="1091" spans="1:18">
      <c r="A1091" s="39"/>
      <c r="B1091" s="39"/>
      <c r="C1091" s="70"/>
      <c r="D1091" s="71"/>
      <c r="E1091" s="71"/>
      <c r="F1091" s="64"/>
      <c r="G1091" s="64"/>
      <c r="H1091" s="64"/>
      <c r="I1091" s="64"/>
      <c r="J1091" s="64"/>
      <c r="K1091" s="64"/>
      <c r="L1091" s="64"/>
      <c r="M1091" s="64"/>
      <c r="N1091" s="64"/>
      <c r="O1091" s="73"/>
      <c r="P1091" s="64"/>
      <c r="Q1091" s="64"/>
      <c r="R1091" s="39"/>
    </row>
    <row r="1092" spans="1:18">
      <c r="A1092" s="39"/>
      <c r="B1092" s="39"/>
      <c r="C1092" s="70"/>
      <c r="D1092" s="71"/>
      <c r="E1092" s="71"/>
      <c r="F1092" s="64"/>
      <c r="G1092" s="64"/>
      <c r="H1092" s="64"/>
      <c r="I1092" s="64"/>
      <c r="J1092" s="64"/>
      <c r="K1092" s="64"/>
      <c r="L1092" s="64"/>
      <c r="M1092" s="64"/>
      <c r="N1092" s="64"/>
      <c r="O1092" s="73"/>
      <c r="P1092" s="64"/>
      <c r="Q1092" s="64"/>
      <c r="R1092" s="39"/>
    </row>
    <row r="1093" spans="1:18">
      <c r="A1093" s="39"/>
      <c r="B1093" s="39"/>
      <c r="C1093" s="70"/>
      <c r="D1093" s="71"/>
      <c r="E1093" s="71"/>
      <c r="F1093" s="64"/>
      <c r="G1093" s="64"/>
      <c r="H1093" s="64"/>
      <c r="I1093" s="64"/>
      <c r="J1093" s="64"/>
      <c r="K1093" s="64"/>
      <c r="L1093" s="64"/>
      <c r="M1093" s="64"/>
      <c r="N1093" s="64"/>
      <c r="O1093" s="73"/>
      <c r="P1093" s="64"/>
      <c r="Q1093" s="64"/>
      <c r="R1093" s="39"/>
    </row>
    <row r="1094" spans="1:18">
      <c r="A1094" s="39"/>
      <c r="B1094" s="39"/>
      <c r="C1094" s="70"/>
      <c r="D1094" s="71"/>
      <c r="E1094" s="71"/>
      <c r="F1094" s="64"/>
      <c r="G1094" s="64"/>
      <c r="H1094" s="64"/>
      <c r="I1094" s="64"/>
      <c r="J1094" s="64"/>
      <c r="K1094" s="64"/>
      <c r="L1094" s="64"/>
      <c r="M1094" s="64"/>
      <c r="N1094" s="64"/>
      <c r="O1094" s="73"/>
      <c r="P1094" s="64"/>
      <c r="Q1094" s="64"/>
      <c r="R1094" s="39"/>
    </row>
    <row r="1095" spans="1:18">
      <c r="A1095" s="39"/>
      <c r="B1095" s="39"/>
      <c r="C1095" s="70"/>
      <c r="D1095" s="71"/>
      <c r="E1095" s="71"/>
      <c r="F1095" s="64"/>
      <c r="G1095" s="64"/>
      <c r="H1095" s="64"/>
      <c r="I1095" s="64"/>
      <c r="J1095" s="64"/>
      <c r="K1095" s="64"/>
      <c r="L1095" s="64"/>
      <c r="M1095" s="64"/>
      <c r="N1095" s="64"/>
      <c r="O1095" s="73"/>
      <c r="P1095" s="64"/>
      <c r="Q1095" s="64"/>
      <c r="R1095" s="39"/>
    </row>
    <row r="1096" spans="1:18">
      <c r="A1096" s="39"/>
      <c r="B1096" s="39"/>
      <c r="C1096" s="70"/>
      <c r="D1096" s="71"/>
      <c r="E1096" s="71"/>
      <c r="F1096" s="64"/>
      <c r="G1096" s="64"/>
      <c r="H1096" s="64"/>
      <c r="I1096" s="64"/>
      <c r="J1096" s="64"/>
      <c r="K1096" s="64"/>
      <c r="L1096" s="64"/>
      <c r="M1096" s="64"/>
      <c r="N1096" s="64"/>
      <c r="O1096" s="73"/>
      <c r="P1096" s="64"/>
      <c r="Q1096" s="64"/>
      <c r="R1096" s="39"/>
    </row>
    <row r="1097" spans="1:18">
      <c r="A1097" s="39"/>
      <c r="B1097" s="39"/>
      <c r="C1097" s="70"/>
      <c r="D1097" s="71"/>
      <c r="E1097" s="71"/>
      <c r="F1097" s="64"/>
      <c r="G1097" s="64"/>
      <c r="H1097" s="64"/>
      <c r="I1097" s="64"/>
      <c r="J1097" s="64"/>
      <c r="K1097" s="64"/>
      <c r="L1097" s="64"/>
      <c r="M1097" s="64"/>
      <c r="N1097" s="64"/>
      <c r="O1097" s="73"/>
      <c r="P1097" s="64"/>
      <c r="Q1097" s="64"/>
      <c r="R1097" s="39"/>
    </row>
    <row r="1098" spans="1:18">
      <c r="A1098" s="39"/>
      <c r="B1098" s="39"/>
      <c r="C1098" s="70"/>
      <c r="D1098" s="71"/>
      <c r="E1098" s="71"/>
      <c r="F1098" s="64"/>
      <c r="G1098" s="64"/>
      <c r="H1098" s="64"/>
      <c r="I1098" s="64"/>
      <c r="J1098" s="64"/>
      <c r="K1098" s="64"/>
      <c r="L1098" s="64"/>
      <c r="M1098" s="64"/>
      <c r="N1098" s="64"/>
      <c r="O1098" s="73"/>
      <c r="P1098" s="64"/>
      <c r="Q1098" s="64"/>
      <c r="R1098" s="39"/>
    </row>
    <row r="1099" spans="1:18">
      <c r="A1099" s="39"/>
      <c r="B1099" s="39"/>
      <c r="C1099" s="70"/>
      <c r="D1099" s="71"/>
      <c r="E1099" s="71"/>
      <c r="F1099" s="64"/>
      <c r="G1099" s="64"/>
      <c r="H1099" s="64"/>
      <c r="I1099" s="64"/>
      <c r="J1099" s="64"/>
      <c r="K1099" s="64"/>
      <c r="L1099" s="64"/>
      <c r="M1099" s="64"/>
      <c r="N1099" s="64"/>
      <c r="O1099" s="73"/>
      <c r="P1099" s="64"/>
      <c r="Q1099" s="64"/>
      <c r="R1099" s="39"/>
    </row>
    <row r="1100" spans="1:18">
      <c r="A1100" s="39"/>
      <c r="B1100" s="39"/>
      <c r="C1100" s="70"/>
      <c r="D1100" s="71"/>
      <c r="E1100" s="71"/>
      <c r="F1100" s="64"/>
      <c r="G1100" s="64"/>
      <c r="H1100" s="64"/>
      <c r="I1100" s="64"/>
      <c r="J1100" s="64"/>
      <c r="K1100" s="64"/>
      <c r="L1100" s="64"/>
      <c r="M1100" s="64"/>
      <c r="N1100" s="64"/>
      <c r="O1100" s="73"/>
      <c r="P1100" s="64"/>
      <c r="Q1100" s="64"/>
      <c r="R1100" s="39"/>
    </row>
    <row r="1101" spans="1:18">
      <c r="A1101" s="39"/>
      <c r="B1101" s="39"/>
      <c r="C1101" s="70"/>
      <c r="D1101" s="71"/>
      <c r="E1101" s="71"/>
      <c r="F1101" s="64"/>
      <c r="G1101" s="64"/>
      <c r="H1101" s="64"/>
      <c r="I1101" s="64"/>
      <c r="J1101" s="64"/>
      <c r="K1101" s="64"/>
      <c r="L1101" s="64"/>
      <c r="M1101" s="64"/>
      <c r="N1101" s="64"/>
      <c r="O1101" s="73"/>
      <c r="P1101" s="64"/>
      <c r="Q1101" s="64"/>
      <c r="R1101" s="39"/>
    </row>
    <row r="1102" spans="1:18">
      <c r="A1102" s="39"/>
      <c r="B1102" s="39"/>
      <c r="C1102" s="70"/>
      <c r="D1102" s="71"/>
      <c r="E1102" s="71"/>
      <c r="F1102" s="64"/>
      <c r="G1102" s="64"/>
      <c r="H1102" s="64"/>
      <c r="I1102" s="64"/>
      <c r="J1102" s="64"/>
      <c r="K1102" s="64"/>
      <c r="L1102" s="64"/>
      <c r="M1102" s="64"/>
      <c r="N1102" s="64"/>
      <c r="O1102" s="73"/>
      <c r="P1102" s="64"/>
      <c r="Q1102" s="64"/>
      <c r="R1102" s="39"/>
    </row>
    <row r="1103" spans="1:18">
      <c r="A1103" s="39"/>
      <c r="B1103" s="39"/>
      <c r="C1103" s="70"/>
      <c r="D1103" s="71"/>
      <c r="E1103" s="71"/>
      <c r="F1103" s="64"/>
      <c r="G1103" s="64"/>
      <c r="H1103" s="64"/>
      <c r="I1103" s="64"/>
      <c r="J1103" s="64"/>
      <c r="K1103" s="64"/>
      <c r="L1103" s="64"/>
      <c r="M1103" s="64"/>
      <c r="N1103" s="64"/>
      <c r="O1103" s="73"/>
      <c r="P1103" s="64"/>
      <c r="Q1103" s="64"/>
      <c r="R1103" s="39"/>
    </row>
    <row r="1104" spans="1:18">
      <c r="A1104" s="39"/>
      <c r="B1104" s="39"/>
      <c r="C1104" s="70"/>
      <c r="D1104" s="71"/>
      <c r="E1104" s="71"/>
      <c r="F1104" s="64"/>
      <c r="G1104" s="64"/>
      <c r="H1104" s="64"/>
      <c r="I1104" s="64"/>
      <c r="J1104" s="64"/>
      <c r="K1104" s="64"/>
      <c r="L1104" s="64"/>
      <c r="M1104" s="64"/>
      <c r="N1104" s="64"/>
      <c r="O1104" s="73"/>
      <c r="P1104" s="64"/>
      <c r="Q1104" s="64"/>
      <c r="R1104" s="39"/>
    </row>
    <row r="1105" spans="1:18">
      <c r="A1105" s="39"/>
      <c r="B1105" s="39"/>
      <c r="C1105" s="70"/>
      <c r="D1105" s="71"/>
      <c r="E1105" s="71"/>
      <c r="F1105" s="64"/>
      <c r="G1105" s="64"/>
      <c r="H1105" s="64"/>
      <c r="I1105" s="64"/>
      <c r="J1105" s="64"/>
      <c r="K1105" s="64"/>
      <c r="L1105" s="64"/>
      <c r="M1105" s="64"/>
      <c r="N1105" s="64"/>
      <c r="O1105" s="73"/>
      <c r="P1105" s="64"/>
      <c r="Q1105" s="64"/>
      <c r="R1105" s="39"/>
    </row>
    <row r="1106" spans="1:18">
      <c r="A1106" s="39"/>
      <c r="B1106" s="39"/>
      <c r="C1106" s="70"/>
      <c r="D1106" s="71"/>
      <c r="E1106" s="71"/>
      <c r="F1106" s="64"/>
      <c r="G1106" s="64"/>
      <c r="H1106" s="64"/>
      <c r="I1106" s="64"/>
      <c r="J1106" s="64"/>
      <c r="K1106" s="64"/>
      <c r="L1106" s="64"/>
      <c r="M1106" s="64"/>
      <c r="N1106" s="64"/>
      <c r="O1106" s="73"/>
      <c r="P1106" s="64"/>
      <c r="Q1106" s="64"/>
      <c r="R1106" s="39"/>
    </row>
    <row r="1107" spans="1:18">
      <c r="A1107" s="39"/>
      <c r="B1107" s="39"/>
      <c r="C1107" s="70"/>
      <c r="D1107" s="71"/>
      <c r="E1107" s="71"/>
      <c r="F1107" s="64"/>
      <c r="G1107" s="64"/>
      <c r="H1107" s="64"/>
      <c r="I1107" s="64"/>
      <c r="J1107" s="64"/>
      <c r="K1107" s="64"/>
      <c r="L1107" s="64"/>
      <c r="M1107" s="64"/>
      <c r="N1107" s="64"/>
      <c r="O1107" s="73"/>
      <c r="P1107" s="64"/>
      <c r="Q1107" s="64"/>
      <c r="R1107" s="39"/>
    </row>
    <row r="1108" spans="1:18">
      <c r="A1108" s="39"/>
      <c r="B1108" s="39"/>
      <c r="C1108" s="70"/>
      <c r="D1108" s="71"/>
      <c r="E1108" s="71"/>
      <c r="F1108" s="64"/>
      <c r="G1108" s="64"/>
      <c r="H1108" s="64"/>
      <c r="I1108" s="64"/>
      <c r="J1108" s="64"/>
      <c r="K1108" s="64"/>
      <c r="L1108" s="64"/>
      <c r="M1108" s="64"/>
      <c r="N1108" s="64"/>
      <c r="O1108" s="73"/>
      <c r="P1108" s="64"/>
      <c r="Q1108" s="64"/>
      <c r="R1108" s="39"/>
    </row>
    <row r="1109" spans="1:18">
      <c r="A1109" s="39"/>
      <c r="B1109" s="39"/>
      <c r="C1109" s="70"/>
      <c r="D1109" s="71"/>
      <c r="E1109" s="71"/>
      <c r="F1109" s="64"/>
      <c r="G1109" s="64"/>
      <c r="H1109" s="64"/>
      <c r="I1109" s="64"/>
      <c r="J1109" s="64"/>
      <c r="K1109" s="64"/>
      <c r="L1109" s="64"/>
      <c r="M1109" s="64"/>
      <c r="N1109" s="64"/>
      <c r="O1109" s="73"/>
      <c r="P1109" s="64"/>
      <c r="Q1109" s="64"/>
      <c r="R1109" s="39"/>
    </row>
    <row r="1110" spans="1:18">
      <c r="A1110" s="39"/>
      <c r="B1110" s="39"/>
      <c r="C1110" s="70"/>
      <c r="D1110" s="71"/>
      <c r="E1110" s="71"/>
      <c r="F1110" s="64"/>
      <c r="G1110" s="64"/>
      <c r="H1110" s="64"/>
      <c r="I1110" s="64"/>
      <c r="J1110" s="64"/>
      <c r="K1110" s="64"/>
      <c r="L1110" s="64"/>
      <c r="M1110" s="64"/>
      <c r="N1110" s="64"/>
      <c r="O1110" s="73"/>
      <c r="P1110" s="64"/>
      <c r="Q1110" s="64"/>
      <c r="R1110" s="39"/>
    </row>
    <row r="1111" spans="1:18">
      <c r="A1111" s="39"/>
      <c r="B1111" s="39"/>
      <c r="C1111" s="70"/>
      <c r="D1111" s="71"/>
      <c r="E1111" s="71"/>
      <c r="F1111" s="64"/>
      <c r="G1111" s="64"/>
      <c r="H1111" s="64"/>
      <c r="I1111" s="64"/>
      <c r="J1111" s="64"/>
      <c r="K1111" s="64"/>
      <c r="L1111" s="64"/>
      <c r="M1111" s="64"/>
      <c r="N1111" s="64"/>
      <c r="O1111" s="73"/>
      <c r="P1111" s="64"/>
      <c r="Q1111" s="64"/>
      <c r="R1111" s="39"/>
    </row>
    <row r="1112" spans="1:18">
      <c r="A1112" s="39"/>
      <c r="B1112" s="39"/>
      <c r="C1112" s="70"/>
      <c r="D1112" s="71"/>
      <c r="E1112" s="71"/>
      <c r="F1112" s="64"/>
      <c r="G1112" s="64"/>
      <c r="H1112" s="64"/>
      <c r="I1112" s="64"/>
      <c r="J1112" s="64"/>
      <c r="K1112" s="64"/>
      <c r="L1112" s="64"/>
      <c r="M1112" s="64"/>
      <c r="N1112" s="64"/>
      <c r="O1112" s="73"/>
      <c r="P1112" s="64"/>
      <c r="Q1112" s="64"/>
      <c r="R1112" s="39"/>
    </row>
    <row r="1113" spans="1:18">
      <c r="A1113" s="39"/>
      <c r="B1113" s="39"/>
      <c r="C1113" s="70"/>
      <c r="D1113" s="71"/>
      <c r="E1113" s="71"/>
      <c r="F1113" s="64"/>
      <c r="G1113" s="64"/>
      <c r="H1113" s="64"/>
      <c r="I1113" s="64"/>
      <c r="J1113" s="64"/>
      <c r="K1113" s="64"/>
      <c r="L1113" s="64"/>
      <c r="M1113" s="64"/>
      <c r="N1113" s="64"/>
      <c r="O1113" s="73"/>
      <c r="P1113" s="64"/>
      <c r="Q1113" s="64"/>
      <c r="R1113" s="39"/>
    </row>
    <row r="1114" spans="1:18">
      <c r="A1114" s="39"/>
      <c r="B1114" s="39"/>
      <c r="C1114" s="70"/>
      <c r="D1114" s="71"/>
      <c r="E1114" s="71"/>
      <c r="F1114" s="64"/>
      <c r="G1114" s="64"/>
      <c r="H1114" s="64"/>
      <c r="I1114" s="64"/>
      <c r="J1114" s="64"/>
      <c r="K1114" s="64"/>
      <c r="L1114" s="64"/>
      <c r="M1114" s="64"/>
      <c r="N1114" s="64"/>
      <c r="O1114" s="73"/>
      <c r="P1114" s="64"/>
      <c r="Q1114" s="64"/>
      <c r="R1114" s="39"/>
    </row>
    <row r="1115" spans="1:18">
      <c r="A1115" s="39"/>
      <c r="B1115" s="39"/>
      <c r="C1115" s="70"/>
      <c r="D1115" s="71"/>
      <c r="E1115" s="71"/>
      <c r="F1115" s="64"/>
      <c r="G1115" s="64"/>
      <c r="H1115" s="64"/>
      <c r="I1115" s="64"/>
      <c r="J1115" s="64"/>
      <c r="K1115" s="64"/>
      <c r="L1115" s="64"/>
      <c r="M1115" s="64"/>
      <c r="N1115" s="64"/>
      <c r="O1115" s="73"/>
      <c r="P1115" s="64"/>
      <c r="Q1115" s="64"/>
      <c r="R1115" s="39"/>
    </row>
    <row r="1116" spans="1:18">
      <c r="A1116" s="39"/>
      <c r="B1116" s="39"/>
      <c r="C1116" s="70"/>
      <c r="D1116" s="71"/>
      <c r="E1116" s="71"/>
      <c r="F1116" s="64"/>
      <c r="G1116" s="64"/>
      <c r="H1116" s="64"/>
      <c r="I1116" s="64"/>
      <c r="J1116" s="64"/>
      <c r="K1116" s="64"/>
      <c r="L1116" s="64"/>
      <c r="M1116" s="64"/>
      <c r="N1116" s="64"/>
      <c r="O1116" s="73"/>
      <c r="P1116" s="64"/>
      <c r="Q1116" s="64"/>
      <c r="R1116" s="39"/>
    </row>
    <row r="1117" spans="1:18">
      <c r="A1117" s="39"/>
      <c r="B1117" s="39"/>
      <c r="C1117" s="70"/>
      <c r="D1117" s="71"/>
      <c r="E1117" s="71"/>
      <c r="F1117" s="64"/>
      <c r="G1117" s="64"/>
      <c r="H1117" s="64"/>
      <c r="I1117" s="64"/>
      <c r="J1117" s="64"/>
      <c r="K1117" s="64"/>
      <c r="L1117" s="64"/>
      <c r="M1117" s="64"/>
      <c r="N1117" s="64"/>
      <c r="O1117" s="73"/>
      <c r="P1117" s="64"/>
      <c r="Q1117" s="64"/>
      <c r="R1117" s="39"/>
    </row>
    <row r="1118" spans="1:18">
      <c r="A1118" s="39"/>
      <c r="B1118" s="39"/>
      <c r="C1118" s="70"/>
      <c r="D1118" s="71"/>
      <c r="E1118" s="71"/>
      <c r="F1118" s="64"/>
      <c r="G1118" s="64"/>
      <c r="H1118" s="64"/>
      <c r="I1118" s="64"/>
      <c r="J1118" s="64"/>
      <c r="K1118" s="64"/>
      <c r="L1118" s="64"/>
      <c r="M1118" s="64"/>
      <c r="N1118" s="64"/>
      <c r="O1118" s="73"/>
      <c r="P1118" s="64"/>
      <c r="Q1118" s="64"/>
      <c r="R1118" s="39"/>
    </row>
    <row r="1119" spans="1:18">
      <c r="A1119" s="39"/>
      <c r="B1119" s="39"/>
      <c r="C1119" s="70"/>
      <c r="D1119" s="71"/>
      <c r="E1119" s="71"/>
      <c r="F1119" s="64"/>
      <c r="G1119" s="64"/>
      <c r="H1119" s="64"/>
      <c r="I1119" s="64"/>
      <c r="J1119" s="64"/>
      <c r="K1119" s="64"/>
      <c r="L1119" s="64"/>
      <c r="M1119" s="64"/>
      <c r="N1119" s="64"/>
      <c r="O1119" s="73"/>
      <c r="P1119" s="64"/>
      <c r="Q1119" s="64"/>
      <c r="R1119" s="39"/>
    </row>
    <row r="1120" spans="1:18">
      <c r="A1120" s="39"/>
      <c r="B1120" s="39"/>
      <c r="C1120" s="70"/>
      <c r="D1120" s="71"/>
      <c r="E1120" s="71"/>
      <c r="F1120" s="64"/>
      <c r="G1120" s="64"/>
      <c r="H1120" s="64"/>
      <c r="I1120" s="64"/>
      <c r="J1120" s="64"/>
      <c r="K1120" s="64"/>
      <c r="L1120" s="64"/>
      <c r="M1120" s="64"/>
      <c r="N1120" s="64"/>
      <c r="O1120" s="73"/>
      <c r="P1120" s="64"/>
      <c r="Q1120" s="64"/>
      <c r="R1120" s="39"/>
    </row>
    <row r="1121" spans="1:18">
      <c r="A1121" s="39"/>
      <c r="B1121" s="39"/>
      <c r="C1121" s="70"/>
      <c r="D1121" s="71"/>
      <c r="E1121" s="71"/>
      <c r="F1121" s="64"/>
      <c r="G1121" s="64"/>
      <c r="H1121" s="64"/>
      <c r="I1121" s="64"/>
      <c r="J1121" s="64"/>
      <c r="K1121" s="64"/>
      <c r="L1121" s="64"/>
      <c r="M1121" s="64"/>
      <c r="N1121" s="64"/>
      <c r="O1121" s="73"/>
      <c r="P1121" s="64"/>
      <c r="Q1121" s="64"/>
      <c r="R1121" s="39"/>
    </row>
    <row r="1122" spans="1:18">
      <c r="A1122" s="39"/>
      <c r="B1122" s="39"/>
      <c r="C1122" s="70"/>
      <c r="D1122" s="71"/>
      <c r="E1122" s="71"/>
      <c r="F1122" s="64"/>
      <c r="G1122" s="64"/>
      <c r="H1122" s="64"/>
      <c r="I1122" s="64"/>
      <c r="J1122" s="64"/>
      <c r="K1122" s="64"/>
      <c r="L1122" s="64"/>
      <c r="M1122" s="64"/>
      <c r="N1122" s="64"/>
      <c r="O1122" s="73"/>
      <c r="P1122" s="64"/>
      <c r="Q1122" s="64"/>
      <c r="R1122" s="39"/>
    </row>
    <row r="1123" spans="1:18">
      <c r="A1123" s="39"/>
      <c r="B1123" s="39"/>
      <c r="C1123" s="70"/>
      <c r="D1123" s="71"/>
      <c r="E1123" s="71"/>
      <c r="F1123" s="64"/>
      <c r="G1123" s="64"/>
      <c r="H1123" s="64"/>
      <c r="I1123" s="64"/>
      <c r="J1123" s="64"/>
      <c r="K1123" s="64"/>
      <c r="L1123" s="64"/>
      <c r="M1123" s="64"/>
      <c r="N1123" s="64"/>
      <c r="O1123" s="73"/>
      <c r="P1123" s="64"/>
      <c r="Q1123" s="64"/>
      <c r="R1123" s="39"/>
    </row>
    <row r="1124" spans="1:18">
      <c r="A1124" s="39"/>
      <c r="B1124" s="39"/>
      <c r="C1124" s="70"/>
      <c r="D1124" s="71"/>
      <c r="E1124" s="71"/>
      <c r="F1124" s="64"/>
      <c r="G1124" s="64"/>
      <c r="H1124" s="64"/>
      <c r="I1124" s="64"/>
      <c r="J1124" s="64"/>
      <c r="K1124" s="64"/>
      <c r="L1124" s="64"/>
      <c r="M1124" s="64"/>
      <c r="N1124" s="64"/>
      <c r="O1124" s="73"/>
      <c r="P1124" s="64"/>
      <c r="Q1124" s="64"/>
      <c r="R1124" s="39"/>
    </row>
    <row r="1125" spans="1:18">
      <c r="A1125" s="39"/>
      <c r="B1125" s="39"/>
      <c r="C1125" s="70"/>
      <c r="D1125" s="71"/>
      <c r="E1125" s="71"/>
      <c r="F1125" s="64"/>
      <c r="G1125" s="64"/>
      <c r="H1125" s="64"/>
      <c r="I1125" s="64"/>
      <c r="J1125" s="64"/>
      <c r="K1125" s="64"/>
      <c r="L1125" s="64"/>
      <c r="M1125" s="64"/>
      <c r="N1125" s="64"/>
      <c r="O1125" s="73"/>
      <c r="P1125" s="64"/>
      <c r="Q1125" s="64"/>
      <c r="R1125" s="39"/>
    </row>
    <row r="1126" spans="1:18">
      <c r="A1126" s="39"/>
      <c r="B1126" s="39"/>
      <c r="C1126" s="70"/>
      <c r="D1126" s="71"/>
      <c r="E1126" s="71"/>
      <c r="F1126" s="64"/>
      <c r="G1126" s="64"/>
      <c r="H1126" s="64"/>
      <c r="I1126" s="64"/>
      <c r="J1126" s="64"/>
      <c r="K1126" s="64"/>
      <c r="L1126" s="64"/>
      <c r="M1126" s="64"/>
      <c r="N1126" s="64"/>
      <c r="O1126" s="73"/>
      <c r="P1126" s="64"/>
      <c r="Q1126" s="64"/>
      <c r="R1126" s="39"/>
    </row>
    <row r="1127" spans="1:18">
      <c r="A1127" s="39"/>
      <c r="B1127" s="39"/>
      <c r="C1127" s="70"/>
      <c r="D1127" s="71"/>
      <c r="E1127" s="71"/>
      <c r="F1127" s="64"/>
      <c r="G1127" s="64"/>
      <c r="H1127" s="64"/>
      <c r="I1127" s="64"/>
      <c r="J1127" s="64"/>
      <c r="K1127" s="64"/>
      <c r="L1127" s="64"/>
      <c r="M1127" s="64"/>
      <c r="N1127" s="64"/>
      <c r="O1127" s="73"/>
      <c r="P1127" s="64"/>
      <c r="Q1127" s="64"/>
      <c r="R1127" s="39"/>
    </row>
    <row r="1128" spans="1:18">
      <c r="A1128" s="39"/>
      <c r="B1128" s="39"/>
      <c r="C1128" s="70"/>
      <c r="D1128" s="71"/>
      <c r="E1128" s="71"/>
      <c r="F1128" s="64"/>
      <c r="G1128" s="64"/>
      <c r="H1128" s="64"/>
      <c r="I1128" s="64"/>
      <c r="J1128" s="64"/>
      <c r="K1128" s="64"/>
      <c r="L1128" s="64"/>
      <c r="M1128" s="64"/>
      <c r="N1128" s="64"/>
      <c r="O1128" s="73"/>
      <c r="P1128" s="64"/>
      <c r="Q1128" s="64"/>
      <c r="R1128" s="39"/>
    </row>
    <row r="1129" spans="1:18">
      <c r="A1129" s="39"/>
      <c r="B1129" s="39"/>
      <c r="C1129" s="70"/>
      <c r="D1129" s="71"/>
      <c r="E1129" s="71"/>
      <c r="F1129" s="64"/>
      <c r="G1129" s="64"/>
      <c r="H1129" s="64"/>
      <c r="I1129" s="64"/>
      <c r="J1129" s="64"/>
      <c r="K1129" s="64"/>
      <c r="L1129" s="64"/>
      <c r="M1129" s="64"/>
      <c r="N1129" s="64"/>
      <c r="O1129" s="73"/>
      <c r="P1129" s="64"/>
      <c r="Q1129" s="64"/>
      <c r="R1129" s="39"/>
    </row>
    <row r="1130" spans="1:18">
      <c r="A1130" s="39"/>
      <c r="B1130" s="39"/>
      <c r="C1130" s="70"/>
      <c r="D1130" s="71"/>
      <c r="E1130" s="71"/>
      <c r="F1130" s="64"/>
      <c r="G1130" s="64"/>
      <c r="H1130" s="64"/>
      <c r="I1130" s="64"/>
      <c r="J1130" s="64"/>
      <c r="K1130" s="64"/>
      <c r="L1130" s="64"/>
      <c r="M1130" s="64"/>
      <c r="N1130" s="64"/>
      <c r="O1130" s="73"/>
      <c r="P1130" s="64"/>
      <c r="Q1130" s="64"/>
      <c r="R1130" s="39"/>
    </row>
    <row r="1131" spans="1:18">
      <c r="A1131" s="39"/>
      <c r="B1131" s="39"/>
      <c r="C1131" s="70"/>
      <c r="D1131" s="71"/>
      <c r="E1131" s="71"/>
      <c r="F1131" s="64"/>
      <c r="G1131" s="64"/>
      <c r="H1131" s="64"/>
      <c r="I1131" s="64"/>
      <c r="J1131" s="64"/>
      <c r="K1131" s="64"/>
      <c r="L1131" s="64"/>
      <c r="M1131" s="64"/>
      <c r="N1131" s="64"/>
      <c r="O1131" s="73"/>
      <c r="P1131" s="64"/>
      <c r="Q1131" s="64"/>
      <c r="R1131" s="39"/>
    </row>
    <row r="1132" spans="1:18">
      <c r="A1132" s="39"/>
      <c r="B1132" s="39"/>
      <c r="C1132" s="70"/>
      <c r="D1132" s="71"/>
      <c r="E1132" s="71"/>
      <c r="F1132" s="64"/>
      <c r="G1132" s="64"/>
      <c r="H1132" s="64"/>
      <c r="I1132" s="64"/>
      <c r="J1132" s="64"/>
      <c r="K1132" s="64"/>
      <c r="L1132" s="64"/>
      <c r="M1132" s="64"/>
      <c r="N1132" s="64"/>
      <c r="O1132" s="73"/>
      <c r="P1132" s="64"/>
      <c r="Q1132" s="64"/>
      <c r="R1132" s="39"/>
    </row>
    <row r="1133" spans="1:18">
      <c r="A1133" s="39"/>
      <c r="B1133" s="39"/>
      <c r="C1133" s="70"/>
      <c r="D1133" s="71"/>
      <c r="E1133" s="71"/>
      <c r="F1133" s="64"/>
      <c r="G1133" s="64"/>
      <c r="H1133" s="64"/>
      <c r="I1133" s="64"/>
      <c r="J1133" s="64"/>
      <c r="K1133" s="64"/>
      <c r="L1133" s="64"/>
      <c r="M1133" s="64"/>
      <c r="N1133" s="64"/>
      <c r="O1133" s="73"/>
      <c r="P1133" s="64"/>
      <c r="Q1133" s="64"/>
      <c r="R1133" s="39"/>
    </row>
    <row r="1134" spans="1:18">
      <c r="A1134" s="39"/>
      <c r="B1134" s="39"/>
      <c r="C1134" s="70"/>
      <c r="D1134" s="71"/>
      <c r="E1134" s="71"/>
      <c r="F1134" s="64"/>
      <c r="G1134" s="64"/>
      <c r="H1134" s="64"/>
      <c r="I1134" s="64"/>
      <c r="J1134" s="64"/>
      <c r="K1134" s="64"/>
      <c r="L1134" s="64"/>
      <c r="M1134" s="64"/>
      <c r="N1134" s="64"/>
      <c r="O1134" s="73"/>
      <c r="P1134" s="64"/>
      <c r="Q1134" s="64"/>
      <c r="R1134" s="39"/>
    </row>
    <row r="1135" spans="1:18">
      <c r="A1135" s="39"/>
      <c r="B1135" s="39"/>
      <c r="C1135" s="70"/>
      <c r="D1135" s="71"/>
      <c r="E1135" s="71"/>
      <c r="F1135" s="64"/>
      <c r="G1135" s="64"/>
      <c r="H1135" s="64"/>
      <c r="I1135" s="64"/>
      <c r="J1135" s="64"/>
      <c r="K1135" s="64"/>
      <c r="L1135" s="64"/>
      <c r="M1135" s="64"/>
      <c r="N1135" s="64"/>
      <c r="O1135" s="73"/>
      <c r="P1135" s="64"/>
      <c r="Q1135" s="64"/>
      <c r="R1135" s="39"/>
    </row>
    <row r="1136" spans="1:18">
      <c r="A1136" s="39"/>
      <c r="B1136" s="39"/>
      <c r="C1136" s="70"/>
      <c r="D1136" s="71"/>
      <c r="E1136" s="71"/>
      <c r="F1136" s="64"/>
      <c r="G1136" s="64"/>
      <c r="H1136" s="64"/>
      <c r="I1136" s="64"/>
      <c r="J1136" s="64"/>
      <c r="K1136" s="64"/>
      <c r="L1136" s="64"/>
      <c r="M1136" s="64"/>
      <c r="N1136" s="64"/>
      <c r="O1136" s="73"/>
      <c r="P1136" s="64"/>
      <c r="Q1136" s="64"/>
      <c r="R1136" s="39"/>
    </row>
    <row r="1137" spans="1:18">
      <c r="A1137" s="39"/>
      <c r="B1137" s="39"/>
      <c r="C1137" s="70"/>
      <c r="D1137" s="71"/>
      <c r="E1137" s="71"/>
      <c r="F1137" s="64"/>
      <c r="G1137" s="64"/>
      <c r="H1137" s="64"/>
      <c r="I1137" s="64"/>
      <c r="J1137" s="64"/>
      <c r="K1137" s="64"/>
      <c r="L1137" s="64"/>
      <c r="M1137" s="64"/>
      <c r="N1137" s="64"/>
      <c r="O1137" s="73"/>
      <c r="P1137" s="64"/>
      <c r="Q1137" s="64"/>
      <c r="R1137" s="39"/>
    </row>
    <row r="1138" spans="1:18">
      <c r="A1138" s="39"/>
      <c r="B1138" s="39"/>
      <c r="C1138" s="70"/>
      <c r="D1138" s="71"/>
      <c r="E1138" s="71"/>
      <c r="F1138" s="64"/>
      <c r="G1138" s="64"/>
      <c r="H1138" s="64"/>
      <c r="I1138" s="64"/>
      <c r="J1138" s="64"/>
      <c r="K1138" s="64"/>
      <c r="L1138" s="64"/>
      <c r="M1138" s="64"/>
      <c r="N1138" s="64"/>
      <c r="O1138" s="73"/>
      <c r="P1138" s="64"/>
      <c r="Q1138" s="64"/>
      <c r="R1138" s="39"/>
    </row>
    <row r="1139" spans="1:18">
      <c r="A1139" s="39"/>
      <c r="B1139" s="39"/>
      <c r="C1139" s="70"/>
      <c r="D1139" s="71"/>
      <c r="E1139" s="71"/>
      <c r="F1139" s="64"/>
      <c r="G1139" s="64"/>
      <c r="H1139" s="64"/>
      <c r="I1139" s="64"/>
      <c r="J1139" s="64"/>
      <c r="K1139" s="64"/>
      <c r="L1139" s="64"/>
      <c r="M1139" s="64"/>
      <c r="N1139" s="64"/>
      <c r="O1139" s="73"/>
      <c r="P1139" s="64"/>
      <c r="Q1139" s="64"/>
      <c r="R1139" s="39"/>
    </row>
    <row r="1140" spans="1:18">
      <c r="A1140" s="39"/>
      <c r="B1140" s="39"/>
      <c r="C1140" s="70"/>
      <c r="D1140" s="71"/>
      <c r="E1140" s="71"/>
      <c r="F1140" s="64"/>
      <c r="G1140" s="64"/>
      <c r="H1140" s="64"/>
      <c r="I1140" s="64"/>
      <c r="J1140" s="64"/>
      <c r="K1140" s="64"/>
      <c r="L1140" s="64"/>
      <c r="M1140" s="64"/>
      <c r="N1140" s="64"/>
      <c r="O1140" s="73"/>
      <c r="P1140" s="64"/>
      <c r="Q1140" s="64"/>
      <c r="R1140" s="39"/>
    </row>
    <row r="1141" spans="1:18">
      <c r="A1141" s="39"/>
      <c r="B1141" s="39"/>
      <c r="C1141" s="70"/>
      <c r="D1141" s="71"/>
      <c r="E1141" s="71"/>
      <c r="F1141" s="64"/>
      <c r="G1141" s="64"/>
      <c r="H1141" s="64"/>
      <c r="I1141" s="64"/>
      <c r="J1141" s="64"/>
      <c r="K1141" s="64"/>
      <c r="L1141" s="64"/>
      <c r="M1141" s="64"/>
      <c r="N1141" s="64"/>
      <c r="O1141" s="73"/>
      <c r="P1141" s="64"/>
      <c r="Q1141" s="64"/>
      <c r="R1141" s="39"/>
    </row>
    <row r="1142" spans="1:18">
      <c r="A1142" s="39"/>
      <c r="B1142" s="39"/>
      <c r="C1142" s="70"/>
      <c r="D1142" s="71"/>
      <c r="E1142" s="71"/>
      <c r="F1142" s="64"/>
      <c r="G1142" s="64"/>
      <c r="H1142" s="64"/>
      <c r="I1142" s="64"/>
      <c r="J1142" s="64"/>
      <c r="K1142" s="64"/>
      <c r="L1142" s="64"/>
      <c r="M1142" s="64"/>
      <c r="N1142" s="64"/>
      <c r="O1142" s="73"/>
      <c r="P1142" s="64"/>
      <c r="Q1142" s="64"/>
      <c r="R1142" s="39"/>
    </row>
    <row r="1143" spans="1:18">
      <c r="A1143" s="39"/>
      <c r="B1143" s="39"/>
      <c r="C1143" s="70"/>
      <c r="D1143" s="71"/>
      <c r="E1143" s="71"/>
      <c r="F1143" s="64"/>
      <c r="G1143" s="64"/>
      <c r="H1143" s="64"/>
      <c r="I1143" s="64"/>
      <c r="J1143" s="64"/>
      <c r="K1143" s="64"/>
      <c r="L1143" s="64"/>
      <c r="M1143" s="64"/>
      <c r="N1143" s="64"/>
      <c r="O1143" s="73"/>
      <c r="P1143" s="64"/>
      <c r="Q1143" s="64"/>
      <c r="R1143" s="39"/>
    </row>
    <row r="1144" spans="1:18">
      <c r="A1144" s="39"/>
      <c r="B1144" s="39"/>
      <c r="C1144" s="70"/>
      <c r="D1144" s="71"/>
      <c r="E1144" s="71"/>
      <c r="F1144" s="64"/>
      <c r="G1144" s="64"/>
      <c r="H1144" s="64"/>
      <c r="I1144" s="64"/>
      <c r="J1144" s="64"/>
      <c r="K1144" s="64"/>
      <c r="L1144" s="64"/>
      <c r="M1144" s="64"/>
      <c r="N1144" s="64"/>
      <c r="O1144" s="73"/>
      <c r="P1144" s="64"/>
      <c r="Q1144" s="64"/>
      <c r="R1144" s="39"/>
    </row>
    <row r="1145" spans="1:18">
      <c r="A1145" s="39"/>
      <c r="B1145" s="39"/>
      <c r="C1145" s="70"/>
      <c r="D1145" s="71"/>
      <c r="E1145" s="71"/>
      <c r="F1145" s="64"/>
      <c r="G1145" s="64"/>
      <c r="H1145" s="64"/>
      <c r="I1145" s="64"/>
      <c r="J1145" s="64"/>
      <c r="K1145" s="64"/>
      <c r="L1145" s="64"/>
      <c r="M1145" s="64"/>
      <c r="N1145" s="64"/>
      <c r="O1145" s="73"/>
      <c r="P1145" s="64"/>
      <c r="Q1145" s="64"/>
      <c r="R1145" s="39"/>
    </row>
    <row r="1146" spans="1:18">
      <c r="A1146" s="39"/>
      <c r="B1146" s="39"/>
      <c r="C1146" s="70"/>
      <c r="D1146" s="71"/>
      <c r="E1146" s="71"/>
      <c r="F1146" s="64"/>
      <c r="G1146" s="64"/>
      <c r="H1146" s="64"/>
      <c r="I1146" s="64"/>
      <c r="J1146" s="64"/>
      <c r="K1146" s="64"/>
      <c r="L1146" s="64"/>
      <c r="M1146" s="64"/>
      <c r="N1146" s="64"/>
      <c r="O1146" s="73"/>
      <c r="P1146" s="64"/>
      <c r="Q1146" s="64"/>
      <c r="R1146" s="39"/>
    </row>
    <row r="1147" spans="1:18">
      <c r="A1147" s="39"/>
      <c r="B1147" s="39"/>
      <c r="C1147" s="70"/>
      <c r="D1147" s="71"/>
      <c r="E1147" s="71"/>
      <c r="F1147" s="64"/>
      <c r="G1147" s="64"/>
      <c r="H1147" s="64"/>
      <c r="I1147" s="64"/>
      <c r="J1147" s="64"/>
      <c r="K1147" s="64"/>
      <c r="L1147" s="64"/>
      <c r="M1147" s="64"/>
      <c r="N1147" s="64"/>
      <c r="O1147" s="73"/>
      <c r="P1147" s="64"/>
      <c r="Q1147" s="64"/>
      <c r="R1147" s="39"/>
    </row>
    <row r="1148" spans="1:18">
      <c r="A1148" s="39"/>
      <c r="B1148" s="39"/>
      <c r="C1148" s="70"/>
      <c r="D1148" s="71"/>
      <c r="E1148" s="71"/>
      <c r="F1148" s="64"/>
      <c r="G1148" s="64"/>
      <c r="H1148" s="64"/>
      <c r="I1148" s="64"/>
      <c r="J1148" s="64"/>
      <c r="K1148" s="64"/>
      <c r="L1148" s="64"/>
      <c r="M1148" s="64"/>
      <c r="N1148" s="64"/>
      <c r="O1148" s="73"/>
      <c r="P1148" s="64"/>
      <c r="Q1148" s="64"/>
      <c r="R1148" s="39"/>
    </row>
    <row r="1149" spans="1:18">
      <c r="A1149" s="39"/>
      <c r="B1149" s="39"/>
      <c r="C1149" s="70"/>
      <c r="D1149" s="71"/>
      <c r="E1149" s="71"/>
      <c r="F1149" s="64"/>
      <c r="G1149" s="64"/>
      <c r="H1149" s="64"/>
      <c r="I1149" s="64"/>
      <c r="J1149" s="64"/>
      <c r="K1149" s="64"/>
      <c r="L1149" s="64"/>
      <c r="M1149" s="64"/>
      <c r="N1149" s="64"/>
      <c r="O1149" s="73"/>
      <c r="P1149" s="64"/>
      <c r="Q1149" s="64"/>
      <c r="R1149" s="39"/>
    </row>
    <row r="1150" spans="1:18">
      <c r="A1150" s="39"/>
      <c r="B1150" s="39"/>
      <c r="C1150" s="70"/>
      <c r="D1150" s="71"/>
      <c r="E1150" s="71"/>
      <c r="F1150" s="64"/>
      <c r="G1150" s="64"/>
      <c r="H1150" s="64"/>
      <c r="I1150" s="64"/>
      <c r="J1150" s="64"/>
      <c r="K1150" s="64"/>
      <c r="L1150" s="64"/>
      <c r="M1150" s="64"/>
      <c r="N1150" s="64"/>
      <c r="O1150" s="73"/>
      <c r="P1150" s="64"/>
      <c r="Q1150" s="64"/>
      <c r="R1150" s="39"/>
    </row>
    <row r="1151" spans="1:18">
      <c r="A1151" s="39"/>
      <c r="B1151" s="39"/>
      <c r="C1151" s="70"/>
      <c r="D1151" s="71"/>
      <c r="E1151" s="71"/>
      <c r="F1151" s="64"/>
      <c r="G1151" s="64"/>
      <c r="H1151" s="64"/>
      <c r="I1151" s="64"/>
      <c r="J1151" s="64"/>
      <c r="K1151" s="64"/>
      <c r="L1151" s="64"/>
      <c r="M1151" s="64"/>
      <c r="N1151" s="64"/>
      <c r="O1151" s="73"/>
      <c r="P1151" s="64"/>
      <c r="Q1151" s="64"/>
      <c r="R1151" s="39"/>
    </row>
    <row r="1152" spans="1:18">
      <c r="A1152" s="39"/>
      <c r="B1152" s="39"/>
      <c r="C1152" s="70"/>
      <c r="D1152" s="71"/>
      <c r="E1152" s="71"/>
      <c r="F1152" s="64"/>
      <c r="G1152" s="64"/>
      <c r="H1152" s="64"/>
      <c r="I1152" s="64"/>
      <c r="J1152" s="64"/>
      <c r="K1152" s="64"/>
      <c r="L1152" s="64"/>
      <c r="M1152" s="64"/>
      <c r="N1152" s="64"/>
      <c r="O1152" s="73"/>
      <c r="P1152" s="64"/>
      <c r="Q1152" s="64"/>
      <c r="R1152" s="39"/>
    </row>
    <row r="1153" spans="1:18">
      <c r="A1153" s="39"/>
      <c r="B1153" s="39"/>
      <c r="C1153" s="70"/>
      <c r="D1153" s="71"/>
      <c r="E1153" s="71"/>
      <c r="F1153" s="64"/>
      <c r="G1153" s="64"/>
      <c r="H1153" s="64"/>
      <c r="I1153" s="64"/>
      <c r="J1153" s="64"/>
      <c r="K1153" s="64"/>
      <c r="L1153" s="64"/>
      <c r="M1153" s="64"/>
      <c r="N1153" s="64"/>
      <c r="O1153" s="73"/>
      <c r="P1153" s="64"/>
      <c r="Q1153" s="64"/>
      <c r="R1153" s="39"/>
    </row>
    <row r="1154" spans="1:18">
      <c r="A1154" s="39"/>
      <c r="B1154" s="39"/>
      <c r="C1154" s="70"/>
      <c r="D1154" s="71"/>
      <c r="E1154" s="71"/>
      <c r="F1154" s="64"/>
      <c r="G1154" s="64"/>
      <c r="H1154" s="64"/>
      <c r="I1154" s="64"/>
      <c r="J1154" s="64"/>
      <c r="K1154" s="64"/>
      <c r="L1154" s="64"/>
      <c r="M1154" s="64"/>
      <c r="N1154" s="64"/>
      <c r="O1154" s="73"/>
      <c r="P1154" s="64"/>
      <c r="Q1154" s="64"/>
      <c r="R1154" s="39"/>
    </row>
    <row r="1155" spans="1:18">
      <c r="A1155" s="39"/>
      <c r="B1155" s="39"/>
      <c r="C1155" s="70"/>
      <c r="D1155" s="71"/>
      <c r="E1155" s="71"/>
      <c r="F1155" s="64"/>
      <c r="G1155" s="64"/>
      <c r="H1155" s="64"/>
      <c r="I1155" s="64"/>
      <c r="J1155" s="64"/>
      <c r="K1155" s="64"/>
      <c r="L1155" s="64"/>
      <c r="M1155" s="64"/>
      <c r="N1155" s="64"/>
      <c r="O1155" s="73"/>
      <c r="P1155" s="64"/>
      <c r="Q1155" s="64"/>
      <c r="R1155" s="39"/>
    </row>
    <row r="1156" spans="1:18">
      <c r="A1156" s="39"/>
      <c r="B1156" s="39"/>
      <c r="C1156" s="70"/>
      <c r="D1156" s="71"/>
      <c r="E1156" s="71"/>
      <c r="F1156" s="64"/>
      <c r="G1156" s="64"/>
      <c r="H1156" s="64"/>
      <c r="I1156" s="64"/>
      <c r="J1156" s="64"/>
      <c r="K1156" s="64"/>
      <c r="L1156" s="64"/>
      <c r="M1156" s="64"/>
      <c r="N1156" s="64"/>
      <c r="O1156" s="73"/>
      <c r="P1156" s="64"/>
      <c r="Q1156" s="64"/>
      <c r="R1156" s="39"/>
    </row>
    <row r="1157" spans="1:18">
      <c r="A1157" s="39"/>
      <c r="B1157" s="39"/>
      <c r="C1157" s="70"/>
      <c r="D1157" s="71"/>
      <c r="E1157" s="71"/>
      <c r="F1157" s="64"/>
      <c r="G1157" s="64"/>
      <c r="H1157" s="64"/>
      <c r="I1157" s="64"/>
      <c r="J1157" s="64"/>
      <c r="K1157" s="64"/>
      <c r="L1157" s="64"/>
      <c r="M1157" s="64"/>
      <c r="N1157" s="64"/>
      <c r="O1157" s="73"/>
      <c r="P1157" s="64"/>
      <c r="Q1157" s="64"/>
      <c r="R1157" s="39"/>
    </row>
    <row r="1158" spans="1:18">
      <c r="A1158" s="39"/>
      <c r="B1158" s="39"/>
      <c r="C1158" s="70"/>
      <c r="D1158" s="71"/>
      <c r="E1158" s="71"/>
      <c r="F1158" s="64"/>
      <c r="G1158" s="64"/>
      <c r="H1158" s="64"/>
      <c r="I1158" s="64"/>
      <c r="J1158" s="64"/>
      <c r="K1158" s="64"/>
      <c r="L1158" s="64"/>
      <c r="M1158" s="64"/>
      <c r="N1158" s="64"/>
      <c r="O1158" s="73"/>
      <c r="P1158" s="64"/>
      <c r="Q1158" s="64"/>
      <c r="R1158" s="39"/>
    </row>
    <row r="1159" spans="1:18">
      <c r="A1159" s="39"/>
      <c r="B1159" s="39"/>
      <c r="C1159" s="70"/>
      <c r="D1159" s="71"/>
      <c r="E1159" s="71"/>
      <c r="F1159" s="64"/>
      <c r="G1159" s="64"/>
      <c r="H1159" s="64"/>
      <c r="I1159" s="64"/>
      <c r="J1159" s="64"/>
      <c r="K1159" s="64"/>
      <c r="L1159" s="64"/>
      <c r="M1159" s="64"/>
      <c r="N1159" s="64"/>
      <c r="O1159" s="73"/>
      <c r="P1159" s="64"/>
      <c r="Q1159" s="64"/>
      <c r="R1159" s="39"/>
    </row>
    <row r="1160" spans="1:18">
      <c r="A1160" s="39"/>
      <c r="B1160" s="39"/>
      <c r="C1160" s="70"/>
      <c r="D1160" s="71"/>
      <c r="E1160" s="71"/>
      <c r="F1160" s="64"/>
      <c r="G1160" s="64"/>
      <c r="H1160" s="64"/>
      <c r="I1160" s="64"/>
      <c r="J1160" s="64"/>
      <c r="K1160" s="64"/>
      <c r="L1160" s="64"/>
      <c r="M1160" s="64"/>
      <c r="N1160" s="64"/>
      <c r="O1160" s="73"/>
      <c r="P1160" s="64"/>
      <c r="Q1160" s="64"/>
      <c r="R1160" s="39"/>
    </row>
    <row r="1161" spans="1:18">
      <c r="A1161" s="39"/>
      <c r="B1161" s="39"/>
      <c r="C1161" s="70"/>
      <c r="D1161" s="71"/>
      <c r="E1161" s="71"/>
      <c r="F1161" s="64"/>
      <c r="G1161" s="64"/>
      <c r="H1161" s="64"/>
      <c r="I1161" s="64"/>
      <c r="J1161" s="64"/>
      <c r="K1161" s="64"/>
      <c r="L1161" s="64"/>
      <c r="M1161" s="64"/>
      <c r="N1161" s="64"/>
      <c r="O1161" s="73"/>
      <c r="P1161" s="64"/>
      <c r="Q1161" s="64"/>
      <c r="R1161" s="39"/>
    </row>
    <row r="1162" spans="1:18">
      <c r="A1162" s="39"/>
      <c r="B1162" s="39"/>
      <c r="C1162" s="70"/>
      <c r="D1162" s="71"/>
      <c r="E1162" s="71"/>
      <c r="F1162" s="64"/>
      <c r="G1162" s="64"/>
      <c r="H1162" s="64"/>
      <c r="I1162" s="64"/>
      <c r="J1162" s="64"/>
      <c r="K1162" s="64"/>
      <c r="L1162" s="64"/>
      <c r="M1162" s="64"/>
      <c r="N1162" s="64"/>
      <c r="O1162" s="73"/>
      <c r="P1162" s="64"/>
      <c r="Q1162" s="64"/>
      <c r="R1162" s="39"/>
    </row>
    <row r="1163" spans="1:18">
      <c r="A1163" s="39"/>
      <c r="B1163" s="39"/>
      <c r="C1163" s="70"/>
      <c r="D1163" s="71"/>
      <c r="E1163" s="71"/>
      <c r="F1163" s="64"/>
      <c r="G1163" s="64"/>
      <c r="H1163" s="64"/>
      <c r="I1163" s="64"/>
      <c r="J1163" s="64"/>
      <c r="K1163" s="64"/>
      <c r="L1163" s="64"/>
      <c r="M1163" s="64"/>
      <c r="N1163" s="64"/>
      <c r="O1163" s="73"/>
      <c r="P1163" s="64"/>
      <c r="Q1163" s="64"/>
      <c r="R1163" s="39"/>
    </row>
    <row r="1164" spans="1:18">
      <c r="A1164" s="39"/>
      <c r="B1164" s="39"/>
      <c r="C1164" s="70"/>
      <c r="D1164" s="71"/>
      <c r="E1164" s="71"/>
      <c r="F1164" s="64"/>
      <c r="G1164" s="64"/>
      <c r="H1164" s="64"/>
      <c r="I1164" s="64"/>
      <c r="J1164" s="64"/>
      <c r="K1164" s="64"/>
      <c r="L1164" s="64"/>
      <c r="M1164" s="64"/>
      <c r="N1164" s="64"/>
      <c r="O1164" s="73"/>
      <c r="P1164" s="64"/>
      <c r="Q1164" s="64"/>
      <c r="R1164" s="39"/>
    </row>
    <row r="1165" spans="1:18">
      <c r="A1165" s="39"/>
      <c r="B1165" s="39"/>
      <c r="C1165" s="70"/>
      <c r="D1165" s="71"/>
      <c r="E1165" s="71"/>
      <c r="F1165" s="64"/>
      <c r="G1165" s="64"/>
      <c r="H1165" s="64"/>
      <c r="I1165" s="64"/>
      <c r="J1165" s="64"/>
      <c r="K1165" s="64"/>
      <c r="L1165" s="64"/>
      <c r="M1165" s="64"/>
      <c r="N1165" s="64"/>
      <c r="O1165" s="73"/>
      <c r="P1165" s="64"/>
      <c r="Q1165" s="64"/>
      <c r="R1165" s="39"/>
    </row>
    <row r="1166" spans="1:18">
      <c r="A1166" s="39"/>
      <c r="B1166" s="39"/>
      <c r="C1166" s="70"/>
      <c r="D1166" s="71"/>
      <c r="E1166" s="71"/>
      <c r="F1166" s="64"/>
      <c r="G1166" s="64"/>
      <c r="H1166" s="64"/>
      <c r="I1166" s="64"/>
      <c r="J1166" s="64"/>
      <c r="K1166" s="64"/>
      <c r="L1166" s="64"/>
      <c r="M1166" s="64"/>
      <c r="N1166" s="64"/>
      <c r="O1166" s="73"/>
      <c r="P1166" s="64"/>
      <c r="Q1166" s="64"/>
      <c r="R1166" s="39"/>
    </row>
    <row r="1167" spans="1:18">
      <c r="A1167" s="39"/>
      <c r="B1167" s="39"/>
      <c r="C1167" s="70"/>
      <c r="D1167" s="71"/>
      <c r="E1167" s="71"/>
      <c r="F1167" s="64"/>
      <c r="G1167" s="64"/>
      <c r="H1167" s="64"/>
      <c r="I1167" s="64"/>
      <c r="J1167" s="64"/>
      <c r="K1167" s="64"/>
      <c r="L1167" s="64"/>
      <c r="M1167" s="64"/>
      <c r="N1167" s="64"/>
      <c r="O1167" s="73"/>
      <c r="P1167" s="64"/>
      <c r="Q1167" s="64"/>
      <c r="R1167" s="39"/>
    </row>
    <row r="1168" spans="1:18">
      <c r="A1168" s="39"/>
      <c r="B1168" s="39"/>
      <c r="C1168" s="70"/>
      <c r="D1168" s="71"/>
      <c r="E1168" s="71"/>
      <c r="F1168" s="64"/>
      <c r="G1168" s="64"/>
      <c r="H1168" s="64"/>
      <c r="I1168" s="64"/>
      <c r="J1168" s="64"/>
      <c r="K1168" s="64"/>
      <c r="L1168" s="64"/>
      <c r="M1168" s="64"/>
      <c r="N1168" s="64"/>
      <c r="O1168" s="73"/>
      <c r="P1168" s="64"/>
      <c r="Q1168" s="64"/>
      <c r="R1168" s="39"/>
    </row>
    <row r="1169" spans="1:18">
      <c r="A1169" s="39"/>
      <c r="B1169" s="39"/>
      <c r="C1169" s="70"/>
      <c r="D1169" s="71"/>
      <c r="E1169" s="71"/>
      <c r="F1169" s="64"/>
      <c r="G1169" s="64"/>
      <c r="H1169" s="64"/>
      <c r="I1169" s="64"/>
      <c r="J1169" s="64"/>
      <c r="K1169" s="64"/>
      <c r="L1169" s="64"/>
      <c r="M1169" s="64"/>
      <c r="N1169" s="64"/>
      <c r="O1169" s="73"/>
      <c r="P1169" s="64"/>
      <c r="Q1169" s="64"/>
      <c r="R1169" s="39"/>
    </row>
    <row r="1170" spans="1:18">
      <c r="A1170" s="39"/>
      <c r="B1170" s="39"/>
      <c r="C1170" s="70"/>
      <c r="D1170" s="71"/>
      <c r="E1170" s="71"/>
      <c r="F1170" s="64"/>
      <c r="G1170" s="64"/>
      <c r="H1170" s="64"/>
      <c r="I1170" s="64"/>
      <c r="J1170" s="64"/>
      <c r="K1170" s="64"/>
      <c r="L1170" s="64"/>
      <c r="M1170" s="64"/>
      <c r="N1170" s="64"/>
      <c r="O1170" s="73"/>
      <c r="P1170" s="64"/>
      <c r="Q1170" s="64"/>
      <c r="R1170" s="39"/>
    </row>
    <row r="1171" spans="1:18">
      <c r="A1171" s="39"/>
      <c r="B1171" s="39"/>
      <c r="C1171" s="70"/>
      <c r="D1171" s="71"/>
      <c r="E1171" s="71"/>
      <c r="F1171" s="64"/>
      <c r="G1171" s="64"/>
      <c r="H1171" s="64"/>
      <c r="I1171" s="64"/>
      <c r="J1171" s="64"/>
      <c r="K1171" s="64"/>
      <c r="L1171" s="64"/>
      <c r="M1171" s="64"/>
      <c r="N1171" s="64"/>
      <c r="O1171" s="73"/>
      <c r="P1171" s="64"/>
      <c r="Q1171" s="64"/>
      <c r="R1171" s="39"/>
    </row>
    <row r="1172" spans="1:18">
      <c r="A1172" s="39"/>
      <c r="B1172" s="39"/>
      <c r="C1172" s="70"/>
      <c r="D1172" s="71"/>
      <c r="E1172" s="71"/>
      <c r="F1172" s="64"/>
      <c r="G1172" s="64"/>
      <c r="H1172" s="64"/>
      <c r="I1172" s="64"/>
      <c r="J1172" s="64"/>
      <c r="K1172" s="64"/>
      <c r="L1172" s="64"/>
      <c r="M1172" s="64"/>
      <c r="N1172" s="64"/>
      <c r="O1172" s="73"/>
      <c r="P1172" s="64"/>
      <c r="Q1172" s="64"/>
      <c r="R1172" s="39"/>
    </row>
    <row r="1173" spans="1:18">
      <c r="A1173" s="39"/>
      <c r="B1173" s="39"/>
      <c r="C1173" s="70"/>
      <c r="D1173" s="71"/>
      <c r="E1173" s="71"/>
      <c r="F1173" s="64"/>
      <c r="G1173" s="64"/>
      <c r="H1173" s="64"/>
      <c r="I1173" s="64"/>
      <c r="J1173" s="64"/>
      <c r="K1173" s="64"/>
      <c r="L1173" s="64"/>
      <c r="M1173" s="64"/>
      <c r="N1173" s="64"/>
      <c r="O1173" s="73"/>
      <c r="P1173" s="64"/>
      <c r="Q1173" s="64"/>
      <c r="R1173" s="39"/>
    </row>
    <row r="1174" spans="1:18">
      <c r="A1174" s="39"/>
      <c r="B1174" s="39"/>
      <c r="C1174" s="70"/>
      <c r="D1174" s="71"/>
      <c r="E1174" s="71"/>
      <c r="F1174" s="64"/>
      <c r="G1174" s="64"/>
      <c r="H1174" s="64"/>
      <c r="I1174" s="64"/>
      <c r="J1174" s="64"/>
      <c r="K1174" s="64"/>
      <c r="L1174" s="64"/>
      <c r="M1174" s="64"/>
      <c r="N1174" s="64"/>
      <c r="O1174" s="73"/>
      <c r="P1174" s="64"/>
      <c r="Q1174" s="64"/>
      <c r="R1174" s="39"/>
    </row>
    <row r="1175" spans="1:18">
      <c r="A1175" s="39"/>
      <c r="B1175" s="39"/>
      <c r="C1175" s="70"/>
      <c r="D1175" s="71"/>
      <c r="E1175" s="71"/>
      <c r="F1175" s="64"/>
      <c r="G1175" s="64"/>
      <c r="H1175" s="64"/>
      <c r="I1175" s="64"/>
      <c r="J1175" s="64"/>
      <c r="K1175" s="64"/>
      <c r="L1175" s="64"/>
      <c r="M1175" s="64"/>
      <c r="N1175" s="64"/>
      <c r="O1175" s="73"/>
      <c r="P1175" s="64"/>
      <c r="Q1175" s="64"/>
      <c r="R1175" s="39"/>
    </row>
    <row r="1176" spans="1:18">
      <c r="A1176" s="39"/>
      <c r="B1176" s="39"/>
      <c r="C1176" s="70"/>
      <c r="D1176" s="71"/>
      <c r="E1176" s="71"/>
      <c r="F1176" s="64"/>
      <c r="G1176" s="64"/>
      <c r="H1176" s="64"/>
      <c r="I1176" s="64"/>
      <c r="J1176" s="64"/>
      <c r="K1176" s="64"/>
      <c r="L1176" s="64"/>
      <c r="M1176" s="64"/>
      <c r="N1176" s="64"/>
      <c r="O1176" s="73"/>
      <c r="P1176" s="64"/>
      <c r="Q1176" s="64"/>
      <c r="R1176" s="39"/>
    </row>
    <row r="1177" spans="1:18">
      <c r="A1177" s="39"/>
      <c r="B1177" s="39"/>
      <c r="C1177" s="70"/>
      <c r="D1177" s="71"/>
      <c r="E1177" s="71"/>
      <c r="F1177" s="64"/>
      <c r="G1177" s="64"/>
      <c r="H1177" s="64"/>
      <c r="I1177" s="64"/>
      <c r="J1177" s="64"/>
      <c r="K1177" s="64"/>
      <c r="L1177" s="64"/>
      <c r="M1177" s="64"/>
      <c r="N1177" s="64"/>
      <c r="O1177" s="73"/>
      <c r="P1177" s="64"/>
      <c r="Q1177" s="64"/>
      <c r="R1177" s="39"/>
    </row>
    <row r="1178" spans="1:18">
      <c r="A1178" s="39"/>
      <c r="B1178" s="39"/>
      <c r="C1178" s="70"/>
      <c r="D1178" s="71"/>
      <c r="E1178" s="71"/>
      <c r="F1178" s="64"/>
      <c r="G1178" s="64"/>
      <c r="H1178" s="64"/>
      <c r="I1178" s="64"/>
      <c r="J1178" s="64"/>
      <c r="K1178" s="64"/>
      <c r="L1178" s="64"/>
      <c r="M1178" s="64"/>
      <c r="N1178" s="64"/>
      <c r="O1178" s="73"/>
      <c r="P1178" s="64"/>
      <c r="Q1178" s="64"/>
      <c r="R1178" s="39"/>
    </row>
    <row r="1179" spans="1:18">
      <c r="A1179" s="39"/>
      <c r="B1179" s="39"/>
      <c r="C1179" s="70"/>
      <c r="D1179" s="71"/>
      <c r="E1179" s="71"/>
      <c r="F1179" s="64"/>
      <c r="G1179" s="64"/>
      <c r="H1179" s="64"/>
      <c r="I1179" s="64"/>
      <c r="J1179" s="64"/>
      <c r="K1179" s="64"/>
      <c r="L1179" s="64"/>
      <c r="M1179" s="64"/>
      <c r="N1179" s="64"/>
      <c r="O1179" s="73"/>
      <c r="P1179" s="64"/>
      <c r="Q1179" s="64"/>
      <c r="R1179" s="39"/>
    </row>
    <row r="1180" spans="1:18">
      <c r="A1180" s="39"/>
      <c r="B1180" s="39"/>
      <c r="C1180" s="70"/>
      <c r="D1180" s="71"/>
      <c r="E1180" s="71"/>
      <c r="F1180" s="64"/>
      <c r="G1180" s="64"/>
      <c r="H1180" s="64"/>
      <c r="I1180" s="64"/>
      <c r="J1180" s="64"/>
      <c r="K1180" s="64"/>
      <c r="L1180" s="64"/>
      <c r="M1180" s="64"/>
      <c r="N1180" s="64"/>
      <c r="O1180" s="73"/>
      <c r="P1180" s="64"/>
      <c r="Q1180" s="64"/>
      <c r="R1180" s="39"/>
    </row>
    <row r="1181" spans="1:18">
      <c r="A1181" s="39"/>
      <c r="B1181" s="39"/>
      <c r="C1181" s="70"/>
      <c r="D1181" s="71"/>
      <c r="E1181" s="71"/>
      <c r="F1181" s="64"/>
      <c r="G1181" s="64"/>
      <c r="H1181" s="64"/>
      <c r="I1181" s="64"/>
      <c r="J1181" s="64"/>
      <c r="K1181" s="64"/>
      <c r="L1181" s="64"/>
      <c r="M1181" s="64"/>
      <c r="N1181" s="64"/>
      <c r="O1181" s="73"/>
      <c r="P1181" s="64"/>
      <c r="Q1181" s="64"/>
      <c r="R1181" s="39"/>
    </row>
    <row r="1182" spans="1:18">
      <c r="A1182" s="39"/>
      <c r="B1182" s="39"/>
      <c r="C1182" s="70"/>
      <c r="D1182" s="71"/>
      <c r="E1182" s="71"/>
      <c r="F1182" s="64"/>
      <c r="G1182" s="64"/>
      <c r="H1182" s="64"/>
      <c r="I1182" s="64"/>
      <c r="J1182" s="64"/>
      <c r="K1182" s="64"/>
      <c r="L1182" s="64"/>
      <c r="M1182" s="64"/>
      <c r="N1182" s="64"/>
      <c r="O1182" s="73"/>
      <c r="P1182" s="64"/>
      <c r="Q1182" s="64"/>
      <c r="R1182" s="39"/>
    </row>
    <row r="1183" spans="1:18">
      <c r="A1183" s="39"/>
      <c r="B1183" s="39"/>
      <c r="C1183" s="70"/>
      <c r="D1183" s="71"/>
      <c r="E1183" s="71"/>
      <c r="F1183" s="64"/>
      <c r="G1183" s="64"/>
      <c r="H1183" s="64"/>
      <c r="I1183" s="64"/>
      <c r="J1183" s="64"/>
      <c r="K1183" s="64"/>
      <c r="L1183" s="64"/>
      <c r="M1183" s="64"/>
      <c r="N1183" s="64"/>
      <c r="O1183" s="73"/>
      <c r="P1183" s="64"/>
      <c r="Q1183" s="64"/>
      <c r="R1183" s="39"/>
    </row>
    <row r="1184" spans="1:18">
      <c r="A1184" s="39"/>
      <c r="B1184" s="39"/>
      <c r="C1184" s="70"/>
      <c r="D1184" s="71"/>
      <c r="E1184" s="71"/>
      <c r="F1184" s="64"/>
      <c r="G1184" s="64"/>
      <c r="H1184" s="64"/>
      <c r="I1184" s="64"/>
      <c r="J1184" s="64"/>
      <c r="K1184" s="64"/>
      <c r="L1184" s="64"/>
      <c r="M1184" s="64"/>
      <c r="N1184" s="64"/>
      <c r="O1184" s="73"/>
      <c r="P1184" s="64"/>
      <c r="Q1184" s="64"/>
      <c r="R1184" s="39"/>
    </row>
    <row r="1185" spans="1:18">
      <c r="A1185" s="39"/>
      <c r="B1185" s="39"/>
      <c r="C1185" s="70"/>
      <c r="D1185" s="71"/>
      <c r="E1185" s="71"/>
      <c r="F1185" s="64"/>
      <c r="G1185" s="64"/>
      <c r="H1185" s="64"/>
      <c r="I1185" s="64"/>
      <c r="J1185" s="64"/>
      <c r="K1185" s="64"/>
      <c r="L1185" s="64"/>
      <c r="M1185" s="64"/>
      <c r="N1185" s="64"/>
      <c r="O1185" s="73"/>
      <c r="P1185" s="64"/>
      <c r="Q1185" s="64"/>
      <c r="R1185" s="39"/>
    </row>
    <row r="1186" spans="1:18">
      <c r="A1186" s="39"/>
      <c r="B1186" s="39"/>
      <c r="C1186" s="70"/>
      <c r="D1186" s="71"/>
      <c r="E1186" s="71"/>
      <c r="F1186" s="64"/>
      <c r="G1186" s="64"/>
      <c r="H1186" s="64"/>
      <c r="I1186" s="64"/>
      <c r="J1186" s="64"/>
      <c r="K1186" s="64"/>
      <c r="L1186" s="64"/>
      <c r="M1186" s="64"/>
      <c r="N1186" s="64"/>
      <c r="O1186" s="73"/>
      <c r="P1186" s="64"/>
      <c r="Q1186" s="64"/>
      <c r="R1186" s="39"/>
    </row>
    <row r="1187" spans="1:18">
      <c r="A1187" s="39"/>
      <c r="B1187" s="39"/>
      <c r="C1187" s="70"/>
      <c r="D1187" s="71"/>
      <c r="E1187" s="71"/>
      <c r="F1187" s="64"/>
      <c r="G1187" s="64"/>
      <c r="H1187" s="64"/>
      <c r="I1187" s="64"/>
      <c r="J1187" s="64"/>
      <c r="K1187" s="64"/>
      <c r="L1187" s="64"/>
      <c r="M1187" s="64"/>
      <c r="N1187" s="64"/>
      <c r="O1187" s="73"/>
      <c r="P1187" s="64"/>
      <c r="Q1187" s="64"/>
      <c r="R1187" s="39"/>
    </row>
    <row r="1188" spans="1:18">
      <c r="A1188" s="39"/>
      <c r="B1188" s="39"/>
      <c r="C1188" s="70"/>
      <c r="D1188" s="71"/>
      <c r="E1188" s="71"/>
      <c r="F1188" s="64"/>
      <c r="G1188" s="64"/>
      <c r="H1188" s="64"/>
      <c r="I1188" s="64"/>
      <c r="J1188" s="64"/>
      <c r="K1188" s="64"/>
      <c r="L1188" s="64"/>
      <c r="M1188" s="64"/>
      <c r="N1188" s="64"/>
      <c r="O1188" s="73"/>
      <c r="P1188" s="64"/>
      <c r="Q1188" s="64"/>
      <c r="R1188" s="39"/>
    </row>
    <row r="1189" spans="1:18">
      <c r="A1189" s="39"/>
      <c r="B1189" s="39"/>
      <c r="C1189" s="70"/>
      <c r="D1189" s="71"/>
      <c r="E1189" s="71"/>
      <c r="F1189" s="64"/>
      <c r="G1189" s="64"/>
      <c r="H1189" s="64"/>
      <c r="I1189" s="64"/>
      <c r="J1189" s="64"/>
      <c r="K1189" s="64"/>
      <c r="L1189" s="64"/>
      <c r="M1189" s="64"/>
      <c r="N1189" s="64"/>
      <c r="O1189" s="73"/>
      <c r="P1189" s="64"/>
      <c r="Q1189" s="64"/>
      <c r="R1189" s="39"/>
    </row>
    <row r="1190" spans="1:18">
      <c r="A1190" s="39"/>
      <c r="B1190" s="39"/>
      <c r="C1190" s="70"/>
      <c r="D1190" s="71"/>
      <c r="E1190" s="71"/>
      <c r="F1190" s="64"/>
      <c r="G1190" s="64"/>
      <c r="H1190" s="64"/>
      <c r="I1190" s="64"/>
      <c r="J1190" s="64"/>
      <c r="K1190" s="64"/>
      <c r="L1190" s="64"/>
      <c r="M1190" s="64"/>
      <c r="N1190" s="64"/>
      <c r="O1190" s="73"/>
      <c r="P1190" s="64"/>
      <c r="Q1190" s="64"/>
      <c r="R1190" s="39"/>
    </row>
    <row r="1191" spans="1:18">
      <c r="A1191" s="39"/>
      <c r="B1191" s="39"/>
      <c r="C1191" s="70"/>
      <c r="D1191" s="71"/>
      <c r="E1191" s="71"/>
      <c r="F1191" s="64"/>
      <c r="G1191" s="64"/>
      <c r="H1191" s="64"/>
      <c r="I1191" s="64"/>
      <c r="J1191" s="64"/>
      <c r="K1191" s="64"/>
      <c r="L1191" s="64"/>
      <c r="M1191" s="64"/>
      <c r="N1191" s="64"/>
      <c r="O1191" s="73"/>
      <c r="P1191" s="64"/>
      <c r="Q1191" s="64"/>
      <c r="R1191" s="39"/>
    </row>
    <row r="1192" spans="1:18">
      <c r="A1192" s="39"/>
      <c r="B1192" s="39"/>
      <c r="C1192" s="70"/>
      <c r="D1192" s="71"/>
      <c r="E1192" s="71"/>
      <c r="F1192" s="64"/>
      <c r="G1192" s="64"/>
      <c r="H1192" s="64"/>
      <c r="I1192" s="64"/>
      <c r="J1192" s="64"/>
      <c r="K1192" s="64"/>
      <c r="L1192" s="64"/>
      <c r="M1192" s="64"/>
      <c r="N1192" s="64"/>
      <c r="O1192" s="73"/>
      <c r="P1192" s="64"/>
      <c r="Q1192" s="64"/>
      <c r="R1192" s="39"/>
    </row>
    <row r="1193" spans="1:18">
      <c r="A1193" s="39"/>
      <c r="B1193" s="39"/>
      <c r="C1193" s="70"/>
      <c r="D1193" s="71"/>
      <c r="E1193" s="71"/>
      <c r="F1193" s="64"/>
      <c r="G1193" s="64"/>
      <c r="H1193" s="64"/>
      <c r="I1193" s="64"/>
      <c r="J1193" s="64"/>
      <c r="K1193" s="64"/>
      <c r="L1193" s="64"/>
      <c r="M1193" s="64"/>
      <c r="N1193" s="64"/>
      <c r="O1193" s="73"/>
      <c r="P1193" s="64"/>
      <c r="Q1193" s="64"/>
      <c r="R1193" s="39"/>
    </row>
    <row r="1194" spans="1:18">
      <c r="A1194" s="39"/>
      <c r="B1194" s="39"/>
      <c r="C1194" s="70"/>
      <c r="D1194" s="71"/>
      <c r="E1194" s="71"/>
      <c r="F1194" s="64"/>
      <c r="G1194" s="64"/>
      <c r="H1194" s="64"/>
      <c r="I1194" s="64"/>
      <c r="J1194" s="64"/>
      <c r="K1194" s="64"/>
      <c r="L1194" s="64"/>
      <c r="M1194" s="64"/>
      <c r="N1194" s="64"/>
      <c r="O1194" s="73"/>
      <c r="P1194" s="64"/>
      <c r="Q1194" s="64"/>
      <c r="R1194" s="39"/>
    </row>
    <row r="1195" spans="1:18">
      <c r="A1195" s="39"/>
      <c r="B1195" s="39"/>
      <c r="C1195" s="70"/>
      <c r="D1195" s="71"/>
      <c r="E1195" s="71"/>
      <c r="F1195" s="64"/>
      <c r="G1195" s="64"/>
      <c r="H1195" s="64"/>
      <c r="I1195" s="64"/>
      <c r="J1195" s="64"/>
      <c r="K1195" s="64"/>
      <c r="L1195" s="64"/>
      <c r="M1195" s="64"/>
      <c r="N1195" s="64"/>
      <c r="O1195" s="73"/>
      <c r="P1195" s="64"/>
      <c r="Q1195" s="64"/>
      <c r="R1195" s="39"/>
    </row>
    <row r="1196" spans="1:18">
      <c r="A1196" s="39"/>
      <c r="B1196" s="39"/>
      <c r="C1196" s="70"/>
      <c r="D1196" s="71"/>
      <c r="E1196" s="71"/>
      <c r="F1196" s="64"/>
      <c r="G1196" s="64"/>
      <c r="H1196" s="64"/>
      <c r="I1196" s="64"/>
      <c r="J1196" s="64"/>
      <c r="K1196" s="64"/>
      <c r="L1196" s="64"/>
      <c r="M1196" s="64"/>
      <c r="N1196" s="64"/>
      <c r="O1196" s="73"/>
      <c r="P1196" s="64"/>
      <c r="Q1196" s="64"/>
      <c r="R1196" s="39"/>
    </row>
    <row r="1197" spans="1:18">
      <c r="A1197" s="39"/>
      <c r="B1197" s="39"/>
      <c r="C1197" s="70"/>
      <c r="D1197" s="71"/>
      <c r="E1197" s="71"/>
      <c r="F1197" s="64"/>
      <c r="G1197" s="64"/>
      <c r="H1197" s="64"/>
      <c r="I1197" s="64"/>
      <c r="J1197" s="64"/>
      <c r="K1197" s="64"/>
      <c r="L1197" s="64"/>
      <c r="M1197" s="64"/>
      <c r="N1197" s="64"/>
      <c r="O1197" s="73"/>
      <c r="P1197" s="64"/>
      <c r="Q1197" s="64"/>
      <c r="R1197" s="39"/>
    </row>
    <row r="1198" spans="1:18">
      <c r="A1198" s="39"/>
      <c r="B1198" s="39"/>
      <c r="C1198" s="70"/>
      <c r="D1198" s="71"/>
      <c r="E1198" s="71"/>
      <c r="F1198" s="64"/>
      <c r="G1198" s="64"/>
      <c r="H1198" s="64"/>
      <c r="I1198" s="64"/>
      <c r="J1198" s="64"/>
      <c r="K1198" s="64"/>
      <c r="L1198" s="64"/>
      <c r="M1198" s="64"/>
      <c r="N1198" s="64"/>
      <c r="O1198" s="73"/>
      <c r="P1198" s="64"/>
      <c r="Q1198" s="64"/>
      <c r="R1198" s="39"/>
    </row>
    <row r="1199" spans="1:18">
      <c r="A1199" s="39"/>
      <c r="B1199" s="39"/>
      <c r="C1199" s="70"/>
      <c r="D1199" s="71"/>
      <c r="E1199" s="71"/>
      <c r="F1199" s="64"/>
      <c r="G1199" s="64"/>
      <c r="H1199" s="64"/>
      <c r="I1199" s="64"/>
      <c r="J1199" s="64"/>
      <c r="K1199" s="64"/>
      <c r="L1199" s="64"/>
      <c r="M1199" s="64"/>
      <c r="N1199" s="64"/>
      <c r="O1199" s="73"/>
      <c r="P1199" s="64"/>
      <c r="Q1199" s="64"/>
      <c r="R1199" s="39"/>
    </row>
    <row r="1200" spans="1:18">
      <c r="A1200" s="39"/>
      <c r="B1200" s="39"/>
      <c r="C1200" s="70"/>
      <c r="D1200" s="71"/>
      <c r="E1200" s="71"/>
      <c r="F1200" s="64"/>
      <c r="G1200" s="64"/>
      <c r="H1200" s="64"/>
      <c r="I1200" s="64"/>
      <c r="J1200" s="64"/>
      <c r="K1200" s="64"/>
      <c r="L1200" s="64"/>
      <c r="M1200" s="64"/>
      <c r="N1200" s="64"/>
      <c r="O1200" s="73"/>
      <c r="P1200" s="64"/>
      <c r="Q1200" s="64"/>
      <c r="R1200" s="39"/>
    </row>
    <row r="1201" spans="3:3">
      <c r="C1201" s="113"/>
    </row>
    <row r="1202" spans="3:3">
      <c r="C1202" s="113"/>
    </row>
    <row r="1203" spans="3:3">
      <c r="C1203" s="113"/>
    </row>
    <row r="1204" spans="3:3">
      <c r="C1204" s="113"/>
    </row>
    <row r="1205" spans="3:3">
      <c r="C1205" s="113"/>
    </row>
    <row r="1206" spans="3:3">
      <c r="C1206" s="113"/>
    </row>
    <row r="1207" spans="3:3">
      <c r="C1207" s="113"/>
    </row>
    <row r="1208" spans="3:3">
      <c r="C1208" s="113"/>
    </row>
    <row r="1209" spans="3:3">
      <c r="C1209" s="113"/>
    </row>
    <row r="1210" spans="3:3">
      <c r="C1210" s="113"/>
    </row>
    <row r="1211" spans="3:3">
      <c r="C1211" s="113"/>
    </row>
    <row r="1212" spans="3:3">
      <c r="C1212" s="113"/>
    </row>
    <row r="1213" spans="3:3">
      <c r="C1213" s="113"/>
    </row>
    <row r="1214" spans="3:3">
      <c r="C1214" s="113"/>
    </row>
    <row r="1215" spans="3:3">
      <c r="C1215" s="113"/>
    </row>
    <row r="1216" spans="3:3">
      <c r="C1216" s="113"/>
    </row>
    <row r="1217" spans="3:3">
      <c r="C1217" s="113"/>
    </row>
    <row r="1218" spans="3:3">
      <c r="C1218" s="113"/>
    </row>
    <row r="1219" spans="3:3">
      <c r="C1219" s="113"/>
    </row>
    <row r="1220" spans="3:3">
      <c r="C1220" s="113"/>
    </row>
    <row r="1221" spans="3:3">
      <c r="C1221" s="113"/>
    </row>
    <row r="1222" spans="3:3">
      <c r="C1222" s="113"/>
    </row>
    <row r="1223" spans="3:3">
      <c r="C1223" s="113"/>
    </row>
    <row r="1224" spans="3:3">
      <c r="C1224" s="113"/>
    </row>
    <row r="1225" spans="3:3">
      <c r="C1225" s="113"/>
    </row>
    <row r="1226" spans="3:3">
      <c r="C1226" s="113"/>
    </row>
    <row r="1227" spans="3:3">
      <c r="C1227" s="113"/>
    </row>
    <row r="1228" spans="3:3">
      <c r="C1228" s="113"/>
    </row>
    <row r="1229" spans="3:3">
      <c r="C1229" s="113"/>
    </row>
    <row r="1230" spans="3:3">
      <c r="C1230" s="113"/>
    </row>
    <row r="1231" spans="3:3">
      <c r="C1231" s="113"/>
    </row>
    <row r="1232" spans="3:3">
      <c r="C1232" s="113"/>
    </row>
    <row r="1233" spans="3:3">
      <c r="C1233" s="113"/>
    </row>
    <row r="1234" spans="3:3">
      <c r="C1234" s="113"/>
    </row>
    <row r="1235" spans="3:3">
      <c r="C1235" s="113"/>
    </row>
    <row r="1236" spans="3:3">
      <c r="C1236" s="113"/>
    </row>
    <row r="1237" spans="3:3">
      <c r="C1237" s="113"/>
    </row>
    <row r="1238" spans="3:3">
      <c r="C1238" s="113"/>
    </row>
    <row r="1239" spans="3:3">
      <c r="C1239" s="113"/>
    </row>
    <row r="1240" spans="3:3">
      <c r="C1240" s="113"/>
    </row>
    <row r="1241" spans="3:3">
      <c r="C1241" s="113"/>
    </row>
    <row r="1242" spans="3:3">
      <c r="C1242" s="113"/>
    </row>
    <row r="1243" spans="3:3">
      <c r="C1243" s="113"/>
    </row>
    <row r="1244" spans="3:3">
      <c r="C1244" s="113"/>
    </row>
    <row r="1245" spans="3:3">
      <c r="C1245" s="113"/>
    </row>
    <row r="1246" spans="3:3">
      <c r="C1246" s="113"/>
    </row>
    <row r="1247" spans="3:3">
      <c r="C1247" s="113"/>
    </row>
    <row r="1248" spans="3:3">
      <c r="C1248" s="113"/>
    </row>
    <row r="1249" spans="3:3">
      <c r="C1249" s="113"/>
    </row>
    <row r="1250" spans="3:3">
      <c r="C1250" s="113"/>
    </row>
    <row r="1251" spans="3:3">
      <c r="C1251" s="113"/>
    </row>
    <row r="1252" spans="3:3">
      <c r="C1252" s="113"/>
    </row>
    <row r="1253" spans="3:3">
      <c r="C1253" s="113"/>
    </row>
    <row r="1254" spans="3:3">
      <c r="C1254" s="113"/>
    </row>
    <row r="1255" spans="3:3">
      <c r="C1255" s="113"/>
    </row>
    <row r="1256" spans="3:3">
      <c r="C1256" s="113"/>
    </row>
    <row r="1257" spans="3:3">
      <c r="C1257" s="113"/>
    </row>
    <row r="1258" spans="3:3">
      <c r="C1258" s="113"/>
    </row>
    <row r="1259" spans="3:3">
      <c r="C1259" s="113"/>
    </row>
    <row r="1260" spans="3:3">
      <c r="C1260" s="113"/>
    </row>
    <row r="1261" spans="3:3">
      <c r="C1261" s="113"/>
    </row>
    <row r="1262" spans="3:3">
      <c r="C1262" s="113"/>
    </row>
    <row r="1263" spans="3:3">
      <c r="C1263" s="113"/>
    </row>
    <row r="1264" spans="3:3">
      <c r="C1264" s="113"/>
    </row>
    <row r="1265" spans="3:3">
      <c r="C1265" s="113"/>
    </row>
    <row r="1266" spans="3:3">
      <c r="C1266" s="113"/>
    </row>
    <row r="1267" spans="3:3">
      <c r="C1267" s="113"/>
    </row>
    <row r="1268" spans="3:3">
      <c r="C1268" s="113"/>
    </row>
    <row r="1269" spans="3:3">
      <c r="C1269" s="113"/>
    </row>
    <row r="1270" spans="3:3">
      <c r="C1270" s="113"/>
    </row>
    <row r="1271" spans="3:3">
      <c r="C1271" s="113"/>
    </row>
    <row r="1272" spans="3:3">
      <c r="C1272" s="113"/>
    </row>
    <row r="1273" spans="3:3">
      <c r="C1273" s="113"/>
    </row>
    <row r="1274" spans="3:3">
      <c r="C1274" s="113"/>
    </row>
    <row r="1275" spans="3:3">
      <c r="C1275" s="113"/>
    </row>
    <row r="1276" spans="3:3">
      <c r="C1276" s="113"/>
    </row>
    <row r="1277" spans="3:3">
      <c r="C1277" s="113"/>
    </row>
    <row r="1278" spans="3:3">
      <c r="C1278" s="113"/>
    </row>
    <row r="1279" spans="3:3">
      <c r="C1279" s="113"/>
    </row>
    <row r="1280" spans="3:3">
      <c r="C1280" s="113"/>
    </row>
    <row r="1281" spans="3:3">
      <c r="C1281" s="113"/>
    </row>
    <row r="1282" spans="3:3">
      <c r="C1282" s="113"/>
    </row>
    <row r="1283" spans="3:3">
      <c r="C1283" s="113"/>
    </row>
    <row r="1284" spans="3:3">
      <c r="C1284" s="113"/>
    </row>
    <row r="1285" spans="3:3">
      <c r="C1285" s="113"/>
    </row>
    <row r="1286" spans="3:3">
      <c r="C1286" s="113"/>
    </row>
    <row r="1287" spans="3:3">
      <c r="C1287" s="113"/>
    </row>
    <row r="1288" spans="3:3">
      <c r="C1288" s="113"/>
    </row>
    <row r="1289" spans="3:3">
      <c r="C1289" s="113"/>
    </row>
    <row r="1290" spans="3:3">
      <c r="C1290" s="113"/>
    </row>
    <row r="1291" spans="3:3">
      <c r="C1291" s="113"/>
    </row>
    <row r="1292" spans="3:3">
      <c r="C1292" s="113"/>
    </row>
    <row r="1293" spans="3:3">
      <c r="C1293" s="113"/>
    </row>
    <row r="1294" spans="3:3">
      <c r="C1294" s="113"/>
    </row>
    <row r="1295" spans="3:3">
      <c r="C1295" s="113"/>
    </row>
    <row r="1296" spans="3:3">
      <c r="C1296" s="113"/>
    </row>
    <row r="1297" spans="3:3">
      <c r="C1297" s="113"/>
    </row>
    <row r="1298" spans="3:3">
      <c r="C1298" s="113"/>
    </row>
    <row r="1299" spans="3:3">
      <c r="C1299" s="113"/>
    </row>
    <row r="1300" spans="3:3">
      <c r="C1300" s="113"/>
    </row>
    <row r="1301" spans="3:3">
      <c r="C1301" s="113"/>
    </row>
    <row r="1302" spans="3:3">
      <c r="C1302" s="113"/>
    </row>
    <row r="1303" spans="3:3">
      <c r="C1303" s="113"/>
    </row>
    <row r="1304" spans="3:3">
      <c r="C1304" s="113"/>
    </row>
    <row r="1305" spans="3:3">
      <c r="C1305" s="113"/>
    </row>
    <row r="1306" spans="3:3">
      <c r="C1306" s="113"/>
    </row>
    <row r="1307" spans="3:3">
      <c r="C1307" s="113"/>
    </row>
    <row r="1308" spans="3:3">
      <c r="C1308" s="113"/>
    </row>
    <row r="1309" spans="3:3">
      <c r="C1309" s="113"/>
    </row>
    <row r="1310" spans="3:3">
      <c r="C1310" s="113"/>
    </row>
    <row r="1311" spans="3:3">
      <c r="C1311" s="113"/>
    </row>
    <row r="1312" spans="3:3">
      <c r="C1312" s="113"/>
    </row>
    <row r="1313" spans="3:3">
      <c r="C1313" s="113"/>
    </row>
    <row r="1314" spans="3:3">
      <c r="C1314" s="113"/>
    </row>
    <row r="1315" spans="3:3">
      <c r="C1315" s="113"/>
    </row>
    <row r="1316" spans="3:3">
      <c r="C1316" s="113"/>
    </row>
    <row r="1317" spans="3:3">
      <c r="C1317" s="113"/>
    </row>
    <row r="1318" spans="3:3">
      <c r="C1318" s="113"/>
    </row>
    <row r="1319" spans="3:3">
      <c r="C1319" s="113"/>
    </row>
    <row r="1320" spans="3:3">
      <c r="C1320" s="113"/>
    </row>
    <row r="1321" spans="3:3">
      <c r="C1321" s="113"/>
    </row>
    <row r="1322" spans="3:3">
      <c r="C1322" s="113"/>
    </row>
    <row r="1323" spans="3:3">
      <c r="C1323" s="113"/>
    </row>
    <row r="1324" spans="3:3">
      <c r="C1324" s="113"/>
    </row>
    <row r="1325" spans="3:3">
      <c r="C1325" s="113"/>
    </row>
    <row r="1326" spans="3:3">
      <c r="C1326" s="113"/>
    </row>
    <row r="1327" spans="3:3">
      <c r="C1327" s="113"/>
    </row>
    <row r="1328" spans="3:3">
      <c r="C1328" s="113"/>
    </row>
    <row r="1329" spans="3:3">
      <c r="C1329" s="113"/>
    </row>
    <row r="1330" spans="3:3">
      <c r="C1330" s="113"/>
    </row>
    <row r="1331" spans="3:3">
      <c r="C1331" s="113"/>
    </row>
    <row r="1332" spans="3:3">
      <c r="C1332" s="113"/>
    </row>
    <row r="1333" spans="3:3">
      <c r="C1333" s="113"/>
    </row>
    <row r="1334" spans="3:3">
      <c r="C1334" s="113"/>
    </row>
    <row r="1335" spans="3:3">
      <c r="C1335" s="113"/>
    </row>
    <row r="1336" spans="3:3">
      <c r="C1336" s="113"/>
    </row>
    <row r="1337" spans="3:3">
      <c r="C1337" s="113"/>
    </row>
    <row r="1338" spans="3:3">
      <c r="C1338" s="113"/>
    </row>
    <row r="1339" spans="3:3">
      <c r="C1339" s="113"/>
    </row>
    <row r="1340" spans="3:3">
      <c r="C1340" s="113"/>
    </row>
    <row r="1341" spans="3:3">
      <c r="C1341" s="113"/>
    </row>
    <row r="1342" spans="3:3">
      <c r="C1342" s="113"/>
    </row>
    <row r="1343" spans="3:3">
      <c r="C1343" s="113"/>
    </row>
    <row r="1344" spans="3:3">
      <c r="C1344" s="113"/>
    </row>
    <row r="1345" spans="3:3">
      <c r="C1345" s="113"/>
    </row>
    <row r="1346" spans="3:3">
      <c r="C1346" s="113"/>
    </row>
    <row r="1347" spans="3:3">
      <c r="C1347" s="113"/>
    </row>
    <row r="1348" spans="3:3">
      <c r="C1348" s="113"/>
    </row>
    <row r="1349" spans="3:3">
      <c r="C1349" s="113"/>
    </row>
    <row r="1350" spans="3:3">
      <c r="C1350" s="113"/>
    </row>
    <row r="1351" spans="3:3">
      <c r="C1351" s="113"/>
    </row>
    <row r="1352" spans="3:3">
      <c r="C1352" s="113"/>
    </row>
    <row r="1353" spans="3:3">
      <c r="C1353" s="113"/>
    </row>
    <row r="1354" spans="3:3">
      <c r="C1354" s="113"/>
    </row>
    <row r="1355" spans="3:3">
      <c r="C1355" s="113"/>
    </row>
    <row r="1356" spans="3:3">
      <c r="C1356" s="113"/>
    </row>
    <row r="1357" spans="3:3">
      <c r="C1357" s="113"/>
    </row>
    <row r="1358" spans="3:3">
      <c r="C1358" s="113"/>
    </row>
    <row r="1359" spans="3:3">
      <c r="C1359" s="113"/>
    </row>
    <row r="1360" spans="3:3">
      <c r="C1360" s="113"/>
    </row>
    <row r="1361" spans="3:3">
      <c r="C1361" s="113"/>
    </row>
    <row r="1362" spans="3:3">
      <c r="C1362" s="113"/>
    </row>
    <row r="1363" spans="3:3">
      <c r="C1363" s="113"/>
    </row>
    <row r="1364" spans="3:3">
      <c r="C1364" s="113"/>
    </row>
    <row r="1365" spans="3:3">
      <c r="C1365" s="113"/>
    </row>
    <row r="1366" spans="3:3">
      <c r="C1366" s="113"/>
    </row>
    <row r="1367" spans="3:3">
      <c r="C1367" s="113"/>
    </row>
    <row r="1368" spans="3:3">
      <c r="C1368" s="113"/>
    </row>
    <row r="1369" spans="3:3">
      <c r="C1369" s="113"/>
    </row>
    <row r="1370" spans="3:3">
      <c r="C1370" s="113"/>
    </row>
    <row r="1371" spans="3:3">
      <c r="C1371" s="113"/>
    </row>
    <row r="1372" spans="3:3">
      <c r="C1372" s="113"/>
    </row>
    <row r="1373" spans="3:3">
      <c r="C1373" s="113"/>
    </row>
    <row r="1374" spans="3:3">
      <c r="C1374" s="113"/>
    </row>
    <row r="1375" spans="3:3">
      <c r="C1375" s="113"/>
    </row>
    <row r="1376" spans="3:3">
      <c r="C1376" s="113"/>
    </row>
    <row r="1377" spans="3:3">
      <c r="C1377" s="113"/>
    </row>
    <row r="1378" spans="3:3">
      <c r="C1378" s="113"/>
    </row>
    <row r="1379" spans="3:3">
      <c r="C1379" s="113"/>
    </row>
    <row r="1380" spans="3:3">
      <c r="C1380" s="113"/>
    </row>
    <row r="1381" spans="3:3">
      <c r="C1381" s="113"/>
    </row>
    <row r="1382" spans="3:3">
      <c r="C1382" s="113"/>
    </row>
    <row r="1383" spans="3:3">
      <c r="C1383" s="113"/>
    </row>
    <row r="1384" spans="3:3">
      <c r="C1384" s="113"/>
    </row>
    <row r="1385" spans="3:3">
      <c r="C1385" s="113"/>
    </row>
    <row r="1386" spans="3:3">
      <c r="C1386" s="113"/>
    </row>
    <row r="1387" spans="3:3">
      <c r="C1387" s="113"/>
    </row>
    <row r="1388" spans="3:3">
      <c r="C1388" s="113"/>
    </row>
    <row r="1389" spans="3:3">
      <c r="C1389" s="113"/>
    </row>
    <row r="1390" spans="3:3">
      <c r="C1390" s="113"/>
    </row>
    <row r="1391" spans="3:3">
      <c r="C1391" s="113"/>
    </row>
    <row r="1392" spans="3:3">
      <c r="C1392" s="113"/>
    </row>
    <row r="1393" spans="3:3">
      <c r="C1393" s="113"/>
    </row>
    <row r="1394" spans="3:3">
      <c r="C1394" s="113"/>
    </row>
    <row r="1395" spans="3:3">
      <c r="C1395" s="113"/>
    </row>
    <row r="1396" spans="3:3">
      <c r="C1396" s="113"/>
    </row>
    <row r="1397" spans="3:3">
      <c r="C1397" s="113"/>
    </row>
    <row r="1398" spans="3:3">
      <c r="C1398" s="113"/>
    </row>
    <row r="1399" spans="3:3">
      <c r="C1399" s="113"/>
    </row>
    <row r="1400" spans="3:3">
      <c r="C1400" s="113"/>
    </row>
    <row r="1401" spans="3:3">
      <c r="C1401" s="113"/>
    </row>
    <row r="1402" spans="3:3">
      <c r="C1402" s="113"/>
    </row>
    <row r="1403" spans="3:3">
      <c r="C1403" s="113"/>
    </row>
    <row r="1404" spans="3:3">
      <c r="C1404" s="113"/>
    </row>
    <row r="1405" spans="3:3">
      <c r="C1405" s="113"/>
    </row>
    <row r="1406" spans="3:3">
      <c r="C1406" s="113"/>
    </row>
    <row r="1407" spans="3:3">
      <c r="C1407" s="113"/>
    </row>
    <row r="1408" spans="3:3">
      <c r="C1408" s="113"/>
    </row>
    <row r="1409" spans="3:3">
      <c r="C1409" s="113"/>
    </row>
    <row r="1410" spans="3:3">
      <c r="C1410" s="113"/>
    </row>
    <row r="1411" spans="3:3">
      <c r="C1411" s="113"/>
    </row>
    <row r="1412" spans="3:3">
      <c r="C1412" s="113"/>
    </row>
    <row r="1413" spans="3:3">
      <c r="C1413" s="113"/>
    </row>
    <row r="1414" spans="3:3">
      <c r="C1414" s="113"/>
    </row>
    <row r="1415" spans="3:3">
      <c r="C1415" s="113"/>
    </row>
    <row r="1416" spans="3:3">
      <c r="C1416" s="113"/>
    </row>
    <row r="1417" spans="3:3">
      <c r="C1417" s="113"/>
    </row>
    <row r="1418" spans="3:3">
      <c r="C1418" s="113"/>
    </row>
    <row r="1419" spans="3:3">
      <c r="C1419" s="113"/>
    </row>
    <row r="1420" spans="3:3">
      <c r="C1420" s="113"/>
    </row>
    <row r="1421" spans="3:3">
      <c r="C1421" s="113"/>
    </row>
    <row r="1422" spans="3:3">
      <c r="C1422" s="113"/>
    </row>
    <row r="1423" spans="3:3">
      <c r="C1423" s="113"/>
    </row>
    <row r="1424" spans="3:3">
      <c r="C1424" s="113"/>
    </row>
    <row r="1425" spans="3:3">
      <c r="C1425" s="113"/>
    </row>
    <row r="1426" spans="3:3">
      <c r="C1426" s="113"/>
    </row>
    <row r="1427" spans="3:3">
      <c r="C1427" s="113"/>
    </row>
    <row r="1428" spans="3:3">
      <c r="C1428" s="113"/>
    </row>
    <row r="1429" spans="3:3">
      <c r="C1429" s="113"/>
    </row>
    <row r="1430" spans="3:3">
      <c r="C1430" s="113"/>
    </row>
    <row r="1431" spans="3:3">
      <c r="C1431" s="113"/>
    </row>
  </sheetData>
  <phoneticPr fontId="29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P819"/>
  <sheetViews>
    <sheetView topLeftCell="A46" workbookViewId="0">
      <selection activeCell="A66" sqref="A66:D77"/>
    </sheetView>
  </sheetViews>
  <sheetFormatPr defaultRowHeight="12.75"/>
  <cols>
    <col min="1" max="1" width="19.7109375" style="25" customWidth="1"/>
    <col min="2" max="2" width="4.42578125" style="39" customWidth="1"/>
    <col min="3" max="3" width="12.7109375" style="25" customWidth="1"/>
    <col min="4" max="4" width="5.42578125" style="39" customWidth="1"/>
    <col min="5" max="5" width="14.85546875" style="39" customWidth="1"/>
    <col min="6" max="6" width="9.140625" style="39"/>
    <col min="7" max="7" width="12" style="39" customWidth="1"/>
    <col min="8" max="8" width="14.140625" style="25" customWidth="1"/>
    <col min="9" max="9" width="22.5703125" style="39" customWidth="1"/>
    <col min="10" max="10" width="25.140625" style="39" customWidth="1"/>
    <col min="11" max="11" width="15.7109375" style="39" customWidth="1"/>
    <col min="12" max="12" width="14.140625" style="39" customWidth="1"/>
    <col min="13" max="13" width="9.5703125" style="39" customWidth="1"/>
    <col min="14" max="14" width="14.140625" style="39" customWidth="1"/>
    <col min="15" max="15" width="23.42578125" style="39" customWidth="1"/>
    <col min="16" max="16" width="16.5703125" style="39" customWidth="1"/>
    <col min="17" max="17" width="41" style="39" customWidth="1"/>
    <col min="18" max="16384" width="9.140625" style="39"/>
  </cols>
  <sheetData>
    <row r="1" spans="1:16" ht="15.75">
      <c r="A1" s="81" t="s">
        <v>201</v>
      </c>
      <c r="I1" s="82" t="s">
        <v>140</v>
      </c>
      <c r="J1" s="83" t="s">
        <v>124</v>
      </c>
    </row>
    <row r="2" spans="1:16">
      <c r="I2" s="84" t="s">
        <v>151</v>
      </c>
      <c r="J2" s="85" t="s">
        <v>202</v>
      </c>
    </row>
    <row r="3" spans="1:16">
      <c r="A3" s="86" t="s">
        <v>203</v>
      </c>
      <c r="I3" s="84" t="s">
        <v>155</v>
      </c>
      <c r="J3" s="85" t="s">
        <v>204</v>
      </c>
    </row>
    <row r="4" spans="1:16">
      <c r="I4" s="84" t="s">
        <v>170</v>
      </c>
      <c r="J4" s="85" t="s">
        <v>204</v>
      </c>
    </row>
    <row r="5" spans="1:16" ht="13.5" thickBot="1">
      <c r="I5" s="87" t="s">
        <v>194</v>
      </c>
      <c r="J5" s="88" t="s">
        <v>123</v>
      </c>
    </row>
    <row r="10" spans="1:16" ht="13.5" thickBot="1"/>
    <row r="11" spans="1:16" ht="12.75" customHeight="1" thickBot="1">
      <c r="A11" s="25" t="str">
        <f t="shared" ref="A11:A42" si="0">P11</f>
        <v> AAAN 11.5.43 </v>
      </c>
      <c r="B11" s="6" t="str">
        <f t="shared" ref="B11:B42" si="1">IF(H11=INT(H11),"I","II")</f>
        <v>I</v>
      </c>
      <c r="C11" s="25">
        <f t="shared" ref="C11:C42" si="2">1*G11</f>
        <v>28164.304</v>
      </c>
      <c r="D11" s="39" t="str">
        <f t="shared" ref="D11:D42" si="3">VLOOKUP(F11,I$1:J$5,2,FALSE)</f>
        <v>vis</v>
      </c>
      <c r="E11" s="89">
        <f>VLOOKUP(C11,'Active 1'!C$21:E$965,3,FALSE)</f>
        <v>-32189.796556741214</v>
      </c>
      <c r="F11" s="6" t="s">
        <v>194</v>
      </c>
      <c r="G11" s="39" t="str">
        <f t="shared" ref="G11:G42" si="4">MID(I11,3,LEN(I11)-3)</f>
        <v>28164.304</v>
      </c>
      <c r="H11" s="25">
        <f t="shared" ref="H11:H42" si="5">1*K11</f>
        <v>-753</v>
      </c>
      <c r="I11" s="90" t="s">
        <v>206</v>
      </c>
      <c r="J11" s="91" t="s">
        <v>207</v>
      </c>
      <c r="K11" s="90">
        <v>-753</v>
      </c>
      <c r="L11" s="90" t="s">
        <v>208</v>
      </c>
      <c r="M11" s="91" t="s">
        <v>209</v>
      </c>
      <c r="N11" s="91"/>
      <c r="O11" s="92" t="s">
        <v>210</v>
      </c>
      <c r="P11" s="92" t="s">
        <v>211</v>
      </c>
    </row>
    <row r="12" spans="1:16" ht="12.75" customHeight="1" thickBot="1">
      <c r="A12" s="25" t="str">
        <f t="shared" si="0"/>
        <v> AAAN 11.5.43 </v>
      </c>
      <c r="B12" s="6" t="str">
        <f t="shared" si="1"/>
        <v>I</v>
      </c>
      <c r="C12" s="25">
        <f t="shared" si="2"/>
        <v>28307.518</v>
      </c>
      <c r="D12" s="39" t="str">
        <f t="shared" si="3"/>
        <v>vis</v>
      </c>
      <c r="E12" s="89">
        <f>VLOOKUP(C12,'Active 1'!C$21:E$965,3,FALSE)</f>
        <v>-32034.840497961912</v>
      </c>
      <c r="F12" s="6" t="s">
        <v>194</v>
      </c>
      <c r="G12" s="39" t="str">
        <f t="shared" si="4"/>
        <v>28307.518</v>
      </c>
      <c r="H12" s="25">
        <f t="shared" si="5"/>
        <v>-598</v>
      </c>
      <c r="I12" s="90" t="s">
        <v>212</v>
      </c>
      <c r="J12" s="91" t="s">
        <v>213</v>
      </c>
      <c r="K12" s="90">
        <v>-598</v>
      </c>
      <c r="L12" s="90" t="s">
        <v>214</v>
      </c>
      <c r="M12" s="91" t="s">
        <v>209</v>
      </c>
      <c r="N12" s="91"/>
      <c r="O12" s="92" t="s">
        <v>210</v>
      </c>
      <c r="P12" s="92" t="s">
        <v>211</v>
      </c>
    </row>
    <row r="13" spans="1:16" ht="12.75" customHeight="1" thickBot="1">
      <c r="A13" s="25" t="str">
        <f t="shared" si="0"/>
        <v> AAAN 11.5.43 </v>
      </c>
      <c r="B13" s="6" t="str">
        <f t="shared" si="1"/>
        <v>I</v>
      </c>
      <c r="C13" s="25">
        <f t="shared" si="2"/>
        <v>28308.488000000001</v>
      </c>
      <c r="D13" s="39" t="str">
        <f t="shared" si="3"/>
        <v>vis</v>
      </c>
      <c r="E13" s="89">
        <f>VLOOKUP(C13,'Active 1'!C$21:E$965,3,FALSE)</f>
        <v>-32033.790968048525</v>
      </c>
      <c r="F13" s="6" t="s">
        <v>194</v>
      </c>
      <c r="G13" s="39" t="str">
        <f t="shared" si="4"/>
        <v>28308.488</v>
      </c>
      <c r="H13" s="25">
        <f t="shared" si="5"/>
        <v>-597</v>
      </c>
      <c r="I13" s="90" t="s">
        <v>215</v>
      </c>
      <c r="J13" s="91" t="s">
        <v>216</v>
      </c>
      <c r="K13" s="90">
        <v>-597</v>
      </c>
      <c r="L13" s="90" t="s">
        <v>217</v>
      </c>
      <c r="M13" s="91" t="s">
        <v>209</v>
      </c>
      <c r="N13" s="91"/>
      <c r="O13" s="92" t="s">
        <v>210</v>
      </c>
      <c r="P13" s="92" t="s">
        <v>211</v>
      </c>
    </row>
    <row r="14" spans="1:16" ht="12.75" customHeight="1" thickBot="1">
      <c r="A14" s="25" t="str">
        <f t="shared" si="0"/>
        <v> AAAN 11.5.43 </v>
      </c>
      <c r="B14" s="6" t="str">
        <f t="shared" si="1"/>
        <v>I</v>
      </c>
      <c r="C14" s="25">
        <f t="shared" si="2"/>
        <v>28332.467000000001</v>
      </c>
      <c r="D14" s="39" t="str">
        <f t="shared" si="3"/>
        <v>vis</v>
      </c>
      <c r="E14" s="89">
        <f>VLOOKUP(C14,'Active 1'!C$21:E$965,3,FALSE)</f>
        <v>-32007.845939395818</v>
      </c>
      <c r="F14" s="6" t="s">
        <v>194</v>
      </c>
      <c r="G14" s="39" t="str">
        <f t="shared" si="4"/>
        <v>28332.467</v>
      </c>
      <c r="H14" s="25">
        <f t="shared" si="5"/>
        <v>-571</v>
      </c>
      <c r="I14" s="90" t="s">
        <v>218</v>
      </c>
      <c r="J14" s="91" t="s">
        <v>219</v>
      </c>
      <c r="K14" s="90">
        <v>-571</v>
      </c>
      <c r="L14" s="90" t="s">
        <v>220</v>
      </c>
      <c r="M14" s="91" t="s">
        <v>209</v>
      </c>
      <c r="N14" s="91"/>
      <c r="O14" s="92" t="s">
        <v>210</v>
      </c>
      <c r="P14" s="92" t="s">
        <v>211</v>
      </c>
    </row>
    <row r="15" spans="1:16" ht="12.75" customHeight="1" thickBot="1">
      <c r="A15" s="25" t="str">
        <f t="shared" si="0"/>
        <v> AAAN 11.5.43 </v>
      </c>
      <c r="B15" s="6" t="str">
        <f t="shared" si="1"/>
        <v>I</v>
      </c>
      <c r="C15" s="25">
        <f t="shared" si="2"/>
        <v>28419.37</v>
      </c>
      <c r="D15" s="39" t="str">
        <f t="shared" si="3"/>
        <v>vis</v>
      </c>
      <c r="E15" s="89">
        <f>VLOOKUP(C15,'Active 1'!C$21:E$965,3,FALSE)</f>
        <v>-31913.817797062682</v>
      </c>
      <c r="F15" s="6" t="s">
        <v>194</v>
      </c>
      <c r="G15" s="39" t="str">
        <f t="shared" si="4"/>
        <v>28419.370</v>
      </c>
      <c r="H15" s="25">
        <f t="shared" si="5"/>
        <v>-477</v>
      </c>
      <c r="I15" s="90" t="s">
        <v>221</v>
      </c>
      <c r="J15" s="91" t="s">
        <v>222</v>
      </c>
      <c r="K15" s="90">
        <v>-477</v>
      </c>
      <c r="L15" s="90" t="s">
        <v>223</v>
      </c>
      <c r="M15" s="91" t="s">
        <v>209</v>
      </c>
      <c r="N15" s="91"/>
      <c r="O15" s="92" t="s">
        <v>210</v>
      </c>
      <c r="P15" s="92" t="s">
        <v>211</v>
      </c>
    </row>
    <row r="16" spans="1:16" ht="12.75" customHeight="1" thickBot="1">
      <c r="A16" s="25" t="str">
        <f t="shared" si="0"/>
        <v> AAAN 11.5.43 </v>
      </c>
      <c r="B16" s="6" t="str">
        <f t="shared" si="1"/>
        <v>I</v>
      </c>
      <c r="C16" s="25">
        <f t="shared" si="2"/>
        <v>28635.612000000001</v>
      </c>
      <c r="D16" s="39" t="str">
        <f t="shared" si="3"/>
        <v>vis</v>
      </c>
      <c r="E16" s="89">
        <f>VLOOKUP(C16,'Active 1'!C$21:E$965,3,FALSE)</f>
        <v>-31679.846201670094</v>
      </c>
      <c r="F16" s="6" t="s">
        <v>194</v>
      </c>
      <c r="G16" s="39" t="str">
        <f t="shared" si="4"/>
        <v>28635.612</v>
      </c>
      <c r="H16" s="25">
        <f t="shared" si="5"/>
        <v>-243</v>
      </c>
      <c r="I16" s="90" t="s">
        <v>224</v>
      </c>
      <c r="J16" s="91" t="s">
        <v>225</v>
      </c>
      <c r="K16" s="90">
        <v>-243</v>
      </c>
      <c r="L16" s="90" t="s">
        <v>226</v>
      </c>
      <c r="M16" s="91" t="s">
        <v>209</v>
      </c>
      <c r="N16" s="91"/>
      <c r="O16" s="92" t="s">
        <v>210</v>
      </c>
      <c r="P16" s="92" t="s">
        <v>211</v>
      </c>
    </row>
    <row r="17" spans="1:16" ht="12.75" customHeight="1" thickBot="1">
      <c r="A17" s="25" t="str">
        <f t="shared" si="0"/>
        <v> AAAN 11.5.43 </v>
      </c>
      <c r="B17" s="6" t="str">
        <f t="shared" si="1"/>
        <v>I</v>
      </c>
      <c r="C17" s="25">
        <f t="shared" si="2"/>
        <v>28835.273000000001</v>
      </c>
      <c r="D17" s="39" t="str">
        <f t="shared" si="3"/>
        <v>vis</v>
      </c>
      <c r="E17" s="89">
        <f>VLOOKUP(C17,'Active 1'!C$21:E$965,3,FALSE)</f>
        <v>-31463.815075858834</v>
      </c>
      <c r="F17" s="6" t="s">
        <v>194</v>
      </c>
      <c r="G17" s="39" t="str">
        <f t="shared" si="4"/>
        <v>28835.273</v>
      </c>
      <c r="H17" s="25">
        <f t="shared" si="5"/>
        <v>-27</v>
      </c>
      <c r="I17" s="90" t="s">
        <v>227</v>
      </c>
      <c r="J17" s="91" t="s">
        <v>228</v>
      </c>
      <c r="K17" s="90">
        <v>-27</v>
      </c>
      <c r="L17" s="90" t="s">
        <v>229</v>
      </c>
      <c r="M17" s="91" t="s">
        <v>209</v>
      </c>
      <c r="N17" s="91"/>
      <c r="O17" s="92" t="s">
        <v>210</v>
      </c>
      <c r="P17" s="92" t="s">
        <v>211</v>
      </c>
    </row>
    <row r="18" spans="1:16" ht="12.75" customHeight="1" thickBot="1">
      <c r="A18" s="25" t="str">
        <f t="shared" si="0"/>
        <v> AAAN 11.5.43 </v>
      </c>
      <c r="B18" s="6" t="str">
        <f t="shared" si="1"/>
        <v>I</v>
      </c>
      <c r="C18" s="25">
        <f t="shared" si="2"/>
        <v>29250.255000000001</v>
      </c>
      <c r="D18" s="39" t="str">
        <f t="shared" si="3"/>
        <v>vis</v>
      </c>
      <c r="E18" s="89">
        <f>VLOOKUP(C18,'Active 1'!C$21:E$965,3,FALSE)</f>
        <v>-31014.808867077903</v>
      </c>
      <c r="F18" s="6" t="s">
        <v>194</v>
      </c>
      <c r="G18" s="39" t="str">
        <f t="shared" si="4"/>
        <v>29250.255</v>
      </c>
      <c r="H18" s="25">
        <f t="shared" si="5"/>
        <v>422</v>
      </c>
      <c r="I18" s="90" t="s">
        <v>233</v>
      </c>
      <c r="J18" s="91" t="s">
        <v>234</v>
      </c>
      <c r="K18" s="90">
        <v>422</v>
      </c>
      <c r="L18" s="90" t="s">
        <v>208</v>
      </c>
      <c r="M18" s="91" t="s">
        <v>209</v>
      </c>
      <c r="N18" s="91"/>
      <c r="O18" s="92" t="s">
        <v>210</v>
      </c>
      <c r="P18" s="92" t="s">
        <v>211</v>
      </c>
    </row>
    <row r="19" spans="1:16" ht="12.75" customHeight="1" thickBot="1">
      <c r="A19" s="25" t="str">
        <f t="shared" si="0"/>
        <v> AJ 64.261 </v>
      </c>
      <c r="B19" s="6" t="str">
        <f t="shared" si="1"/>
        <v>I</v>
      </c>
      <c r="C19" s="25">
        <f t="shared" si="2"/>
        <v>36110.678</v>
      </c>
      <c r="D19" s="39" t="str">
        <f t="shared" si="3"/>
        <v>vis</v>
      </c>
      <c r="E19" s="89">
        <f>VLOOKUP(C19,'Active 1'!C$21:E$965,3,FALSE)</f>
        <v>-23591.902519661646</v>
      </c>
      <c r="F19" s="6" t="s">
        <v>194</v>
      </c>
      <c r="G19" s="39" t="str">
        <f t="shared" si="4"/>
        <v>36110.678</v>
      </c>
      <c r="H19" s="25">
        <f t="shared" si="5"/>
        <v>7845</v>
      </c>
      <c r="I19" s="90" t="s">
        <v>235</v>
      </c>
      <c r="J19" s="91" t="s">
        <v>236</v>
      </c>
      <c r="K19" s="90">
        <v>7845</v>
      </c>
      <c r="L19" s="90" t="s">
        <v>237</v>
      </c>
      <c r="M19" s="91" t="s">
        <v>205</v>
      </c>
      <c r="N19" s="91"/>
      <c r="O19" s="92" t="s">
        <v>238</v>
      </c>
      <c r="P19" s="92" t="s">
        <v>239</v>
      </c>
    </row>
    <row r="20" spans="1:16" ht="12.75" customHeight="1" thickBot="1">
      <c r="A20" s="25" t="str">
        <f t="shared" si="0"/>
        <v> AJ 64.261 </v>
      </c>
      <c r="B20" s="6" t="str">
        <f t="shared" si="1"/>
        <v>I</v>
      </c>
      <c r="C20" s="25">
        <f t="shared" si="2"/>
        <v>36172.6</v>
      </c>
      <c r="D20" s="39" t="str">
        <f t="shared" si="3"/>
        <v>vis</v>
      </c>
      <c r="E20" s="89">
        <f>VLOOKUP(C20,'Active 1'!C$21:E$965,3,FALSE)</f>
        <v>-23524.903559561855</v>
      </c>
      <c r="F20" s="6" t="s">
        <v>194</v>
      </c>
      <c r="G20" s="39" t="str">
        <f t="shared" si="4"/>
        <v>36172.600</v>
      </c>
      <c r="H20" s="25">
        <f t="shared" si="5"/>
        <v>7912</v>
      </c>
      <c r="I20" s="90" t="s">
        <v>240</v>
      </c>
      <c r="J20" s="91" t="s">
        <v>241</v>
      </c>
      <c r="K20" s="90">
        <v>7912</v>
      </c>
      <c r="L20" s="90" t="s">
        <v>242</v>
      </c>
      <c r="M20" s="91" t="s">
        <v>205</v>
      </c>
      <c r="N20" s="91"/>
      <c r="O20" s="92" t="s">
        <v>238</v>
      </c>
      <c r="P20" s="92" t="s">
        <v>239</v>
      </c>
    </row>
    <row r="21" spans="1:16" ht="12.75" customHeight="1" thickBot="1">
      <c r="A21" s="25" t="str">
        <f t="shared" si="0"/>
        <v> AJ 64.261 </v>
      </c>
      <c r="B21" s="6" t="str">
        <f t="shared" si="1"/>
        <v>I</v>
      </c>
      <c r="C21" s="25">
        <f t="shared" si="2"/>
        <v>36440.623</v>
      </c>
      <c r="D21" s="39" t="str">
        <f t="shared" si="3"/>
        <v>vis</v>
      </c>
      <c r="E21" s="89">
        <f>VLOOKUP(C21,'Active 1'!C$21:E$965,3,FALSE)</f>
        <v>-23234.905460617581</v>
      </c>
      <c r="F21" s="6" t="s">
        <v>194</v>
      </c>
      <c r="G21" s="39" t="str">
        <f t="shared" si="4"/>
        <v>36440.623</v>
      </c>
      <c r="H21" s="25">
        <f t="shared" si="5"/>
        <v>8202</v>
      </c>
      <c r="I21" s="90" t="s">
        <v>243</v>
      </c>
      <c r="J21" s="91" t="s">
        <v>244</v>
      </c>
      <c r="K21" s="90">
        <v>8202</v>
      </c>
      <c r="L21" s="90" t="s">
        <v>245</v>
      </c>
      <c r="M21" s="91" t="s">
        <v>205</v>
      </c>
      <c r="N21" s="91"/>
      <c r="O21" s="92" t="s">
        <v>238</v>
      </c>
      <c r="P21" s="92" t="s">
        <v>239</v>
      </c>
    </row>
    <row r="22" spans="1:16" ht="12.75" customHeight="1" thickBot="1">
      <c r="A22" s="25" t="str">
        <f t="shared" si="0"/>
        <v> PI 22 </v>
      </c>
      <c r="B22" s="6" t="str">
        <f t="shared" si="1"/>
        <v>I</v>
      </c>
      <c r="C22" s="25">
        <f t="shared" si="2"/>
        <v>47357.474999999999</v>
      </c>
      <c r="D22" s="39" t="str">
        <f t="shared" si="3"/>
        <v>vis</v>
      </c>
      <c r="E22" s="89">
        <f>VLOOKUP(C22,'Active 1'!C$21:E$965,3,FALSE)</f>
        <v>-11422.985116259246</v>
      </c>
      <c r="F22" s="6" t="s">
        <v>194</v>
      </c>
      <c r="G22" s="39" t="str">
        <f t="shared" si="4"/>
        <v>47357.475</v>
      </c>
      <c r="H22" s="25">
        <f t="shared" si="5"/>
        <v>20014</v>
      </c>
      <c r="I22" s="90" t="s">
        <v>256</v>
      </c>
      <c r="J22" s="91" t="s">
        <v>257</v>
      </c>
      <c r="K22" s="90">
        <v>20014</v>
      </c>
      <c r="L22" s="90" t="s">
        <v>258</v>
      </c>
      <c r="M22" s="91" t="s">
        <v>249</v>
      </c>
      <c r="N22" s="91"/>
      <c r="O22" s="92" t="s">
        <v>259</v>
      </c>
      <c r="P22" s="92" t="s">
        <v>260</v>
      </c>
    </row>
    <row r="23" spans="1:16" ht="12.75" customHeight="1" thickBot="1">
      <c r="A23" s="25" t="str">
        <f t="shared" si="0"/>
        <v> BRNO 30 </v>
      </c>
      <c r="B23" s="6" t="str">
        <f t="shared" si="1"/>
        <v>I</v>
      </c>
      <c r="C23" s="25">
        <f t="shared" si="2"/>
        <v>47369.482000000004</v>
      </c>
      <c r="D23" s="39" t="str">
        <f t="shared" si="3"/>
        <v>vis</v>
      </c>
      <c r="E23" s="89">
        <f>VLOOKUP(C23,'Active 1'!C$21:E$965,3,FALSE)</f>
        <v>-11409.993667114861</v>
      </c>
      <c r="F23" s="6" t="s">
        <v>194</v>
      </c>
      <c r="G23" s="39" t="str">
        <f t="shared" si="4"/>
        <v>47369.482</v>
      </c>
      <c r="H23" s="25">
        <f t="shared" si="5"/>
        <v>20027</v>
      </c>
      <c r="I23" s="90" t="s">
        <v>261</v>
      </c>
      <c r="J23" s="91" t="s">
        <v>262</v>
      </c>
      <c r="K23" s="90">
        <v>20027</v>
      </c>
      <c r="L23" s="90" t="s">
        <v>263</v>
      </c>
      <c r="M23" s="91" t="s">
        <v>249</v>
      </c>
      <c r="N23" s="91"/>
      <c r="O23" s="92" t="s">
        <v>259</v>
      </c>
      <c r="P23" s="92" t="s">
        <v>264</v>
      </c>
    </row>
    <row r="24" spans="1:16" ht="12.75" customHeight="1" thickBot="1">
      <c r="A24" s="25" t="str">
        <f t="shared" si="0"/>
        <v> BRNO 30 </v>
      </c>
      <c r="B24" s="6" t="str">
        <f t="shared" si="1"/>
        <v>I</v>
      </c>
      <c r="C24" s="25">
        <f t="shared" si="2"/>
        <v>47369.483</v>
      </c>
      <c r="D24" s="39" t="str">
        <f t="shared" si="3"/>
        <v>vis</v>
      </c>
      <c r="E24" s="89">
        <f>VLOOKUP(C24,'Active 1'!C$21:E$965,3,FALSE)</f>
        <v>-11409.992585125263</v>
      </c>
      <c r="F24" s="6" t="s">
        <v>194</v>
      </c>
      <c r="G24" s="39" t="str">
        <f t="shared" si="4"/>
        <v>47369.483</v>
      </c>
      <c r="H24" s="25">
        <f t="shared" si="5"/>
        <v>20027</v>
      </c>
      <c r="I24" s="90" t="s">
        <v>265</v>
      </c>
      <c r="J24" s="91" t="s">
        <v>266</v>
      </c>
      <c r="K24" s="90">
        <v>20027</v>
      </c>
      <c r="L24" s="90" t="s">
        <v>267</v>
      </c>
      <c r="M24" s="91" t="s">
        <v>249</v>
      </c>
      <c r="N24" s="91"/>
      <c r="O24" s="92" t="s">
        <v>268</v>
      </c>
      <c r="P24" s="92" t="s">
        <v>264</v>
      </c>
    </row>
    <row r="25" spans="1:16" ht="12.75" customHeight="1" thickBot="1">
      <c r="A25" s="25" t="str">
        <f t="shared" si="0"/>
        <v> BRNO 30 </v>
      </c>
      <c r="B25" s="6" t="str">
        <f t="shared" si="1"/>
        <v>I</v>
      </c>
      <c r="C25" s="25">
        <f t="shared" si="2"/>
        <v>47674.474000000002</v>
      </c>
      <c r="D25" s="39" t="str">
        <f t="shared" si="3"/>
        <v>vis</v>
      </c>
      <c r="E25" s="89">
        <f>VLOOKUP(C25,'Active 1'!C$21:E$965,3,FALSE)</f>
        <v>-11079.9954945953</v>
      </c>
      <c r="F25" s="6" t="s">
        <v>194</v>
      </c>
      <c r="G25" s="39" t="str">
        <f t="shared" si="4"/>
        <v>47674.474</v>
      </c>
      <c r="H25" s="25">
        <f t="shared" si="5"/>
        <v>20357</v>
      </c>
      <c r="I25" s="90" t="s">
        <v>269</v>
      </c>
      <c r="J25" s="91" t="s">
        <v>270</v>
      </c>
      <c r="K25" s="90">
        <v>20357</v>
      </c>
      <c r="L25" s="90" t="s">
        <v>271</v>
      </c>
      <c r="M25" s="91" t="s">
        <v>249</v>
      </c>
      <c r="N25" s="91"/>
      <c r="O25" s="92" t="s">
        <v>268</v>
      </c>
      <c r="P25" s="92" t="s">
        <v>264</v>
      </c>
    </row>
    <row r="26" spans="1:16" ht="12.75" customHeight="1" thickBot="1">
      <c r="A26" s="25" t="str">
        <f t="shared" si="0"/>
        <v> BRNO 30 </v>
      </c>
      <c r="B26" s="6" t="str">
        <f t="shared" si="1"/>
        <v>I</v>
      </c>
      <c r="C26" s="25">
        <f t="shared" si="2"/>
        <v>47735.464</v>
      </c>
      <c r="D26" s="39" t="str">
        <f t="shared" si="3"/>
        <v>vis</v>
      </c>
      <c r="E26" s="89">
        <f>VLOOKUP(C26,'Active 1'!C$21:E$965,3,FALSE)</f>
        <v>-11014.00494880404</v>
      </c>
      <c r="F26" s="6" t="s">
        <v>194</v>
      </c>
      <c r="G26" s="39" t="str">
        <f t="shared" si="4"/>
        <v>47735.464</v>
      </c>
      <c r="H26" s="25">
        <f t="shared" si="5"/>
        <v>20423</v>
      </c>
      <c r="I26" s="90" t="s">
        <v>272</v>
      </c>
      <c r="J26" s="91" t="s">
        <v>273</v>
      </c>
      <c r="K26" s="90">
        <v>20423</v>
      </c>
      <c r="L26" s="90" t="s">
        <v>274</v>
      </c>
      <c r="M26" s="91" t="s">
        <v>249</v>
      </c>
      <c r="N26" s="91"/>
      <c r="O26" s="92" t="s">
        <v>259</v>
      </c>
      <c r="P26" s="92" t="s">
        <v>264</v>
      </c>
    </row>
    <row r="27" spans="1:16" ht="12.75" customHeight="1" thickBot="1">
      <c r="A27" s="25" t="str">
        <f t="shared" si="0"/>
        <v> BRNO 30 </v>
      </c>
      <c r="B27" s="6" t="str">
        <f t="shared" si="1"/>
        <v>I</v>
      </c>
      <c r="C27" s="25">
        <f t="shared" si="2"/>
        <v>47735.466</v>
      </c>
      <c r="D27" s="39" t="str">
        <f t="shared" si="3"/>
        <v>vis</v>
      </c>
      <c r="E27" s="89">
        <f>VLOOKUP(C27,'Active 1'!C$21:E$965,3,FALSE)</f>
        <v>-11014.002784824837</v>
      </c>
      <c r="F27" s="6" t="s">
        <v>194</v>
      </c>
      <c r="G27" s="39" t="str">
        <f t="shared" si="4"/>
        <v>47735.466</v>
      </c>
      <c r="H27" s="25">
        <f t="shared" si="5"/>
        <v>20423</v>
      </c>
      <c r="I27" s="90" t="s">
        <v>275</v>
      </c>
      <c r="J27" s="91" t="s">
        <v>276</v>
      </c>
      <c r="K27" s="90">
        <v>20423</v>
      </c>
      <c r="L27" s="90" t="s">
        <v>277</v>
      </c>
      <c r="M27" s="91" t="s">
        <v>249</v>
      </c>
      <c r="N27" s="91"/>
      <c r="O27" s="92" t="s">
        <v>278</v>
      </c>
      <c r="P27" s="92" t="s">
        <v>264</v>
      </c>
    </row>
    <row r="28" spans="1:16" ht="12.75" customHeight="1" thickBot="1">
      <c r="A28" s="25" t="str">
        <f t="shared" si="0"/>
        <v> BRNO 30 </v>
      </c>
      <c r="B28" s="6" t="str">
        <f t="shared" si="1"/>
        <v>I</v>
      </c>
      <c r="C28" s="25">
        <f t="shared" si="2"/>
        <v>47735.476000000002</v>
      </c>
      <c r="D28" s="39" t="str">
        <f t="shared" si="3"/>
        <v>vis</v>
      </c>
      <c r="E28" s="89">
        <f>VLOOKUP(C28,'Active 1'!C$21:E$965,3,FALSE)</f>
        <v>-11013.99196492882</v>
      </c>
      <c r="F28" s="6" t="s">
        <v>194</v>
      </c>
      <c r="G28" s="39" t="str">
        <f t="shared" si="4"/>
        <v>47735.476</v>
      </c>
      <c r="H28" s="25">
        <f t="shared" si="5"/>
        <v>20423</v>
      </c>
      <c r="I28" s="90" t="s">
        <v>279</v>
      </c>
      <c r="J28" s="91" t="s">
        <v>280</v>
      </c>
      <c r="K28" s="90">
        <v>20423</v>
      </c>
      <c r="L28" s="90" t="s">
        <v>281</v>
      </c>
      <c r="M28" s="91" t="s">
        <v>249</v>
      </c>
      <c r="N28" s="91"/>
      <c r="O28" s="92" t="s">
        <v>282</v>
      </c>
      <c r="P28" s="92" t="s">
        <v>264</v>
      </c>
    </row>
    <row r="29" spans="1:16" ht="12.75" customHeight="1" thickBot="1">
      <c r="A29" s="25" t="str">
        <f t="shared" si="0"/>
        <v>BAVM 59 </v>
      </c>
      <c r="B29" s="6" t="str">
        <f t="shared" si="1"/>
        <v>I</v>
      </c>
      <c r="C29" s="25">
        <f t="shared" si="2"/>
        <v>48039.54</v>
      </c>
      <c r="D29" s="39" t="str">
        <f t="shared" si="3"/>
        <v>vis</v>
      </c>
      <c r="E29" s="89">
        <f>VLOOKUP(C29,'Active 1'!C$21:E$965,3,FALSE)</f>
        <v>-10684.997878759388</v>
      </c>
      <c r="F29" s="6" t="s">
        <v>194</v>
      </c>
      <c r="G29" s="39" t="str">
        <f t="shared" si="4"/>
        <v>48039.540</v>
      </c>
      <c r="H29" s="25">
        <f t="shared" si="5"/>
        <v>20752</v>
      </c>
      <c r="I29" s="90" t="s">
        <v>283</v>
      </c>
      <c r="J29" s="91" t="s">
        <v>284</v>
      </c>
      <c r="K29" s="90">
        <v>20752</v>
      </c>
      <c r="L29" s="90" t="s">
        <v>285</v>
      </c>
      <c r="M29" s="91" t="s">
        <v>205</v>
      </c>
      <c r="N29" s="91"/>
      <c r="O29" s="92" t="s">
        <v>286</v>
      </c>
      <c r="P29" s="93" t="s">
        <v>287</v>
      </c>
    </row>
    <row r="30" spans="1:16" ht="12.75" customHeight="1" thickBot="1">
      <c r="A30" s="25" t="str">
        <f t="shared" si="0"/>
        <v> BBS 96 </v>
      </c>
      <c r="B30" s="6" t="str">
        <f t="shared" si="1"/>
        <v>I</v>
      </c>
      <c r="C30" s="25">
        <f t="shared" si="2"/>
        <v>48101.455999999998</v>
      </c>
      <c r="D30" s="39" t="str">
        <f t="shared" si="3"/>
        <v>vis</v>
      </c>
      <c r="E30" s="89">
        <f>VLOOKUP(C30,'Active 1'!C$21:E$965,3,FALSE)</f>
        <v>-10618.005410597205</v>
      </c>
      <c r="F30" s="6" t="s">
        <v>194</v>
      </c>
      <c r="G30" s="39" t="str">
        <f t="shared" si="4"/>
        <v>48101.456</v>
      </c>
      <c r="H30" s="25">
        <f t="shared" si="5"/>
        <v>20819</v>
      </c>
      <c r="I30" s="90" t="s">
        <v>288</v>
      </c>
      <c r="J30" s="91" t="s">
        <v>289</v>
      </c>
      <c r="K30" s="90">
        <v>20819</v>
      </c>
      <c r="L30" s="90" t="s">
        <v>290</v>
      </c>
      <c r="M30" s="91" t="s">
        <v>249</v>
      </c>
      <c r="N30" s="91"/>
      <c r="O30" s="92" t="s">
        <v>291</v>
      </c>
      <c r="P30" s="92" t="s">
        <v>292</v>
      </c>
    </row>
    <row r="31" spans="1:16" ht="12.75" customHeight="1" thickBot="1">
      <c r="A31" s="25" t="str">
        <f t="shared" si="0"/>
        <v> BRNO 31 </v>
      </c>
      <c r="B31" s="6" t="str">
        <f t="shared" si="1"/>
        <v>I</v>
      </c>
      <c r="C31" s="25">
        <f t="shared" si="2"/>
        <v>48443.423999999999</v>
      </c>
      <c r="D31" s="39" t="str">
        <f t="shared" si="3"/>
        <v>vis</v>
      </c>
      <c r="E31" s="89">
        <f>VLOOKUP(C31,'Active 1'!C$21:E$965,3,FALSE)</f>
        <v>-10247.999590575138</v>
      </c>
      <c r="F31" s="6" t="s">
        <v>194</v>
      </c>
      <c r="G31" s="39" t="str">
        <f t="shared" si="4"/>
        <v>48443.424</v>
      </c>
      <c r="H31" s="25">
        <f t="shared" si="5"/>
        <v>21189</v>
      </c>
      <c r="I31" s="90" t="s">
        <v>293</v>
      </c>
      <c r="J31" s="91" t="s">
        <v>294</v>
      </c>
      <c r="K31" s="90">
        <v>21189</v>
      </c>
      <c r="L31" s="90" t="s">
        <v>281</v>
      </c>
      <c r="M31" s="91" t="s">
        <v>249</v>
      </c>
      <c r="N31" s="91"/>
      <c r="O31" s="92" t="s">
        <v>295</v>
      </c>
      <c r="P31" s="92" t="s">
        <v>296</v>
      </c>
    </row>
    <row r="32" spans="1:16" ht="12.75" customHeight="1" thickBot="1">
      <c r="A32" s="25" t="str">
        <f t="shared" si="0"/>
        <v> BRNO 31 </v>
      </c>
      <c r="B32" s="6" t="str">
        <f t="shared" si="1"/>
        <v>I</v>
      </c>
      <c r="C32" s="25">
        <f t="shared" si="2"/>
        <v>48443.455000000002</v>
      </c>
      <c r="D32" s="39" t="str">
        <f t="shared" si="3"/>
        <v>vis</v>
      </c>
      <c r="E32" s="89">
        <f>VLOOKUP(C32,'Active 1'!C$21:E$965,3,FALSE)</f>
        <v>-10247.96604889749</v>
      </c>
      <c r="F32" s="6" t="s">
        <v>194</v>
      </c>
      <c r="G32" s="39" t="str">
        <f t="shared" si="4"/>
        <v>48443.455</v>
      </c>
      <c r="H32" s="25">
        <f t="shared" si="5"/>
        <v>21189</v>
      </c>
      <c r="I32" s="90" t="s">
        <v>297</v>
      </c>
      <c r="J32" s="91" t="s">
        <v>298</v>
      </c>
      <c r="K32" s="90">
        <v>21189</v>
      </c>
      <c r="L32" s="90" t="s">
        <v>299</v>
      </c>
      <c r="M32" s="91" t="s">
        <v>249</v>
      </c>
      <c r="N32" s="91"/>
      <c r="O32" s="92" t="s">
        <v>300</v>
      </c>
      <c r="P32" s="92" t="s">
        <v>296</v>
      </c>
    </row>
    <row r="33" spans="1:16" ht="12.75" customHeight="1" thickBot="1">
      <c r="A33" s="25" t="str">
        <f t="shared" si="0"/>
        <v> BRNO 31 </v>
      </c>
      <c r="B33" s="6" t="str">
        <f t="shared" si="1"/>
        <v>I</v>
      </c>
      <c r="C33" s="25">
        <f t="shared" si="2"/>
        <v>48443.455999999998</v>
      </c>
      <c r="D33" s="39" t="str">
        <f t="shared" si="3"/>
        <v>vis</v>
      </c>
      <c r="E33" s="89">
        <f>VLOOKUP(C33,'Active 1'!C$21:E$965,3,FALSE)</f>
        <v>-10247.964966907894</v>
      </c>
      <c r="F33" s="6" t="s">
        <v>194</v>
      </c>
      <c r="G33" s="39" t="str">
        <f t="shared" si="4"/>
        <v>48443.456</v>
      </c>
      <c r="H33" s="25">
        <f t="shared" si="5"/>
        <v>21189</v>
      </c>
      <c r="I33" s="90" t="s">
        <v>301</v>
      </c>
      <c r="J33" s="91" t="s">
        <v>302</v>
      </c>
      <c r="K33" s="90">
        <v>21189</v>
      </c>
      <c r="L33" s="90" t="s">
        <v>303</v>
      </c>
      <c r="M33" s="91" t="s">
        <v>249</v>
      </c>
      <c r="N33" s="91"/>
      <c r="O33" s="92" t="s">
        <v>304</v>
      </c>
      <c r="P33" s="92" t="s">
        <v>296</v>
      </c>
    </row>
    <row r="34" spans="1:16" ht="12.75" customHeight="1" thickBot="1">
      <c r="A34" s="25" t="str">
        <f t="shared" si="0"/>
        <v> BRNO 31 </v>
      </c>
      <c r="B34" s="6" t="str">
        <f t="shared" si="1"/>
        <v>I</v>
      </c>
      <c r="C34" s="25">
        <f t="shared" si="2"/>
        <v>48833.434999999998</v>
      </c>
      <c r="D34" s="39" t="str">
        <f t="shared" si="3"/>
        <v>vis</v>
      </c>
      <c r="E34" s="89">
        <f>VLOOKUP(C34,'Active 1'!C$21:E$965,3,FALSE)</f>
        <v>-9826.011744131536</v>
      </c>
      <c r="F34" s="6" t="s">
        <v>194</v>
      </c>
      <c r="G34" s="39" t="str">
        <f t="shared" si="4"/>
        <v>48833.435</v>
      </c>
      <c r="H34" s="25">
        <f t="shared" si="5"/>
        <v>21611</v>
      </c>
      <c r="I34" s="90" t="s">
        <v>305</v>
      </c>
      <c r="J34" s="91" t="s">
        <v>306</v>
      </c>
      <c r="K34" s="90">
        <v>21611</v>
      </c>
      <c r="L34" s="90" t="s">
        <v>307</v>
      </c>
      <c r="M34" s="91" t="s">
        <v>249</v>
      </c>
      <c r="N34" s="91"/>
      <c r="O34" s="92" t="s">
        <v>308</v>
      </c>
      <c r="P34" s="92" t="s">
        <v>296</v>
      </c>
    </row>
    <row r="35" spans="1:16" ht="12.75" customHeight="1" thickBot="1">
      <c r="A35" s="25" t="str">
        <f t="shared" si="0"/>
        <v> BRNO 31 </v>
      </c>
      <c r="B35" s="6" t="str">
        <f t="shared" si="1"/>
        <v>I</v>
      </c>
      <c r="C35" s="25">
        <f t="shared" si="2"/>
        <v>48833.444000000003</v>
      </c>
      <c r="D35" s="39" t="str">
        <f t="shared" si="3"/>
        <v>vis</v>
      </c>
      <c r="E35" s="89">
        <f>VLOOKUP(C35,'Active 1'!C$21:E$965,3,FALSE)</f>
        <v>-9826.0020062251169</v>
      </c>
      <c r="F35" s="6" t="s">
        <v>194</v>
      </c>
      <c r="G35" s="39" t="str">
        <f t="shared" si="4"/>
        <v>48833.444</v>
      </c>
      <c r="H35" s="25">
        <f t="shared" si="5"/>
        <v>21611</v>
      </c>
      <c r="I35" s="90" t="s">
        <v>309</v>
      </c>
      <c r="J35" s="91" t="s">
        <v>310</v>
      </c>
      <c r="K35" s="90">
        <v>21611</v>
      </c>
      <c r="L35" s="90" t="s">
        <v>258</v>
      </c>
      <c r="M35" s="91" t="s">
        <v>249</v>
      </c>
      <c r="N35" s="91"/>
      <c r="O35" s="92" t="s">
        <v>311</v>
      </c>
      <c r="P35" s="92" t="s">
        <v>296</v>
      </c>
    </row>
    <row r="36" spans="1:16" ht="12.75" customHeight="1" thickBot="1">
      <c r="A36" s="25" t="str">
        <f t="shared" si="0"/>
        <v> BRNO 31 </v>
      </c>
      <c r="B36" s="6" t="str">
        <f t="shared" si="1"/>
        <v>I</v>
      </c>
      <c r="C36" s="25">
        <f t="shared" si="2"/>
        <v>48833.45</v>
      </c>
      <c r="D36" s="39" t="str">
        <f t="shared" si="3"/>
        <v>vis</v>
      </c>
      <c r="E36" s="89">
        <f>VLOOKUP(C36,'Active 1'!C$21:E$965,3,FALSE)</f>
        <v>-9825.9955142875151</v>
      </c>
      <c r="F36" s="6" t="s">
        <v>194</v>
      </c>
      <c r="G36" s="39" t="str">
        <f t="shared" si="4"/>
        <v>48833.450</v>
      </c>
      <c r="H36" s="25">
        <f t="shared" si="5"/>
        <v>21611</v>
      </c>
      <c r="I36" s="90" t="s">
        <v>312</v>
      </c>
      <c r="J36" s="91" t="s">
        <v>313</v>
      </c>
      <c r="K36" s="90">
        <v>21611</v>
      </c>
      <c r="L36" s="90" t="s">
        <v>314</v>
      </c>
      <c r="M36" s="91" t="s">
        <v>249</v>
      </c>
      <c r="N36" s="91"/>
      <c r="O36" s="92" t="s">
        <v>268</v>
      </c>
      <c r="P36" s="92" t="s">
        <v>296</v>
      </c>
    </row>
    <row r="37" spans="1:16" ht="12.75" customHeight="1" thickBot="1">
      <c r="A37" s="25" t="str">
        <f t="shared" si="0"/>
        <v> BRNO 31 </v>
      </c>
      <c r="B37" s="6" t="str">
        <f t="shared" si="1"/>
        <v>I</v>
      </c>
      <c r="C37" s="25">
        <f t="shared" si="2"/>
        <v>48833.45</v>
      </c>
      <c r="D37" s="39" t="str">
        <f t="shared" si="3"/>
        <v>vis</v>
      </c>
      <c r="E37" s="89">
        <f>VLOOKUP(C37,'Active 1'!C$21:E$965,3,FALSE)</f>
        <v>-9825.9955142875151</v>
      </c>
      <c r="F37" s="6" t="s">
        <v>194</v>
      </c>
      <c r="G37" s="39" t="str">
        <f t="shared" si="4"/>
        <v>48833.450</v>
      </c>
      <c r="H37" s="25">
        <f t="shared" si="5"/>
        <v>21611</v>
      </c>
      <c r="I37" s="90" t="s">
        <v>312</v>
      </c>
      <c r="J37" s="91" t="s">
        <v>313</v>
      </c>
      <c r="K37" s="90">
        <v>21611</v>
      </c>
      <c r="L37" s="90" t="s">
        <v>314</v>
      </c>
      <c r="M37" s="91" t="s">
        <v>249</v>
      </c>
      <c r="N37" s="91"/>
      <c r="O37" s="92" t="s">
        <v>300</v>
      </c>
      <c r="P37" s="92" t="s">
        <v>296</v>
      </c>
    </row>
    <row r="38" spans="1:16" ht="12.75" customHeight="1" thickBot="1">
      <c r="A38" s="25" t="str">
        <f t="shared" si="0"/>
        <v> BRNO 31 </v>
      </c>
      <c r="B38" s="6" t="str">
        <f t="shared" si="1"/>
        <v>I</v>
      </c>
      <c r="C38" s="25">
        <f t="shared" si="2"/>
        <v>48833.451000000001</v>
      </c>
      <c r="D38" s="39" t="str">
        <f t="shared" si="3"/>
        <v>vis</v>
      </c>
      <c r="E38" s="89">
        <f>VLOOKUP(C38,'Active 1'!C$21:E$965,3,FALSE)</f>
        <v>-9825.99443229791</v>
      </c>
      <c r="F38" s="6" t="s">
        <v>194</v>
      </c>
      <c r="G38" s="39" t="str">
        <f t="shared" si="4"/>
        <v>48833.451</v>
      </c>
      <c r="H38" s="25">
        <f t="shared" si="5"/>
        <v>21611</v>
      </c>
      <c r="I38" s="90" t="s">
        <v>315</v>
      </c>
      <c r="J38" s="91" t="s">
        <v>316</v>
      </c>
      <c r="K38" s="90">
        <v>21611</v>
      </c>
      <c r="L38" s="90" t="s">
        <v>317</v>
      </c>
      <c r="M38" s="91" t="s">
        <v>249</v>
      </c>
      <c r="N38" s="91"/>
      <c r="O38" s="92" t="s">
        <v>295</v>
      </c>
      <c r="P38" s="92" t="s">
        <v>296</v>
      </c>
    </row>
    <row r="39" spans="1:16" ht="12.75" customHeight="1" thickBot="1">
      <c r="A39" s="25" t="str">
        <f t="shared" si="0"/>
        <v> BRNO 31 </v>
      </c>
      <c r="B39" s="6" t="str">
        <f t="shared" si="1"/>
        <v>I</v>
      </c>
      <c r="C39" s="25">
        <f t="shared" si="2"/>
        <v>48833.453000000001</v>
      </c>
      <c r="D39" s="39" t="str">
        <f t="shared" si="3"/>
        <v>vis</v>
      </c>
      <c r="E39" s="89">
        <f>VLOOKUP(C39,'Active 1'!C$21:E$965,3,FALSE)</f>
        <v>-9825.9922683187069</v>
      </c>
      <c r="F39" s="6" t="s">
        <v>194</v>
      </c>
      <c r="G39" s="39" t="str">
        <f t="shared" si="4"/>
        <v>48833.453</v>
      </c>
      <c r="H39" s="25">
        <f t="shared" si="5"/>
        <v>21611</v>
      </c>
      <c r="I39" s="90" t="s">
        <v>318</v>
      </c>
      <c r="J39" s="91" t="s">
        <v>319</v>
      </c>
      <c r="K39" s="90">
        <v>21611</v>
      </c>
      <c r="L39" s="90" t="s">
        <v>320</v>
      </c>
      <c r="M39" s="91" t="s">
        <v>249</v>
      </c>
      <c r="N39" s="91"/>
      <c r="O39" s="92" t="s">
        <v>321</v>
      </c>
      <c r="P39" s="92" t="s">
        <v>296</v>
      </c>
    </row>
    <row r="40" spans="1:16" ht="12.75" customHeight="1" thickBot="1">
      <c r="A40" s="25" t="str">
        <f t="shared" si="0"/>
        <v> BRNO 31 </v>
      </c>
      <c r="B40" s="6" t="str">
        <f t="shared" si="1"/>
        <v>I</v>
      </c>
      <c r="C40" s="25">
        <f t="shared" si="2"/>
        <v>48833.455000000002</v>
      </c>
      <c r="D40" s="39" t="str">
        <f t="shared" si="3"/>
        <v>vis</v>
      </c>
      <c r="E40" s="89">
        <f>VLOOKUP(C40,'Active 1'!C$21:E$965,3,FALSE)</f>
        <v>-9825.9901043395039</v>
      </c>
      <c r="F40" s="6" t="s">
        <v>194</v>
      </c>
      <c r="G40" s="39" t="str">
        <f t="shared" si="4"/>
        <v>48833.455</v>
      </c>
      <c r="H40" s="25">
        <f t="shared" si="5"/>
        <v>21611</v>
      </c>
      <c r="I40" s="90" t="s">
        <v>322</v>
      </c>
      <c r="J40" s="91" t="s">
        <v>323</v>
      </c>
      <c r="K40" s="90">
        <v>21611</v>
      </c>
      <c r="L40" s="90" t="s">
        <v>324</v>
      </c>
      <c r="M40" s="91" t="s">
        <v>249</v>
      </c>
      <c r="N40" s="91"/>
      <c r="O40" s="92" t="s">
        <v>325</v>
      </c>
      <c r="P40" s="92" t="s">
        <v>296</v>
      </c>
    </row>
    <row r="41" spans="1:16" ht="12.75" customHeight="1" thickBot="1">
      <c r="A41" s="25" t="str">
        <f t="shared" si="0"/>
        <v> BRNO 31 </v>
      </c>
      <c r="B41" s="6" t="str">
        <f t="shared" si="1"/>
        <v>I</v>
      </c>
      <c r="C41" s="25">
        <f t="shared" si="2"/>
        <v>48833.457999999999</v>
      </c>
      <c r="D41" s="39" t="str">
        <f t="shared" si="3"/>
        <v>vis</v>
      </c>
      <c r="E41" s="89">
        <f>VLOOKUP(C41,'Active 1'!C$21:E$965,3,FALSE)</f>
        <v>-9825.986858370703</v>
      </c>
      <c r="F41" s="6" t="s">
        <v>194</v>
      </c>
      <c r="G41" s="39" t="str">
        <f t="shared" si="4"/>
        <v>48833.458</v>
      </c>
      <c r="H41" s="25">
        <f t="shared" si="5"/>
        <v>21611</v>
      </c>
      <c r="I41" s="90" t="s">
        <v>326</v>
      </c>
      <c r="J41" s="91" t="s">
        <v>327</v>
      </c>
      <c r="K41" s="90">
        <v>21611</v>
      </c>
      <c r="L41" s="90" t="s">
        <v>328</v>
      </c>
      <c r="M41" s="91" t="s">
        <v>249</v>
      </c>
      <c r="N41" s="91"/>
      <c r="O41" s="92" t="s">
        <v>329</v>
      </c>
      <c r="P41" s="92" t="s">
        <v>296</v>
      </c>
    </row>
    <row r="42" spans="1:16" ht="12.75" customHeight="1" thickBot="1">
      <c r="A42" s="25" t="str">
        <f t="shared" si="0"/>
        <v> BRNO 31 </v>
      </c>
      <c r="B42" s="6" t="str">
        <f t="shared" si="1"/>
        <v>I</v>
      </c>
      <c r="C42" s="25">
        <f t="shared" si="2"/>
        <v>48833.462</v>
      </c>
      <c r="D42" s="39" t="str">
        <f t="shared" si="3"/>
        <v>vis</v>
      </c>
      <c r="E42" s="89">
        <f>VLOOKUP(C42,'Active 1'!C$21:E$965,3,FALSE)</f>
        <v>-9825.9825304122951</v>
      </c>
      <c r="F42" s="6" t="s">
        <v>194</v>
      </c>
      <c r="G42" s="39" t="str">
        <f t="shared" si="4"/>
        <v>48833.462</v>
      </c>
      <c r="H42" s="25">
        <f t="shared" si="5"/>
        <v>21611</v>
      </c>
      <c r="I42" s="90" t="s">
        <v>330</v>
      </c>
      <c r="J42" s="91" t="s">
        <v>331</v>
      </c>
      <c r="K42" s="90">
        <v>21611</v>
      </c>
      <c r="L42" s="90" t="s">
        <v>332</v>
      </c>
      <c r="M42" s="91" t="s">
        <v>249</v>
      </c>
      <c r="N42" s="91"/>
      <c r="O42" s="92" t="s">
        <v>333</v>
      </c>
      <c r="P42" s="92" t="s">
        <v>296</v>
      </c>
    </row>
    <row r="43" spans="1:16" ht="12.75" customHeight="1" thickBot="1">
      <c r="A43" s="25" t="str">
        <f t="shared" ref="A43:A77" si="6">P43</f>
        <v> BRNO 31 </v>
      </c>
      <c r="B43" s="6" t="str">
        <f t="shared" ref="B43:B77" si="7">IF(H43=INT(H43),"I","II")</f>
        <v>I</v>
      </c>
      <c r="C43" s="25">
        <f t="shared" ref="C43:C77" si="8">1*G43</f>
        <v>48893.523000000001</v>
      </c>
      <c r="D43" s="39" t="str">
        <f t="shared" ref="D43:D77" si="9">VLOOKUP(F43,I$1:J$5,2,FALSE)</f>
        <v>vis</v>
      </c>
      <c r="E43" s="89">
        <f>VLOOKUP(C43,'Active 1'!C$21:E$965,3,FALSE)</f>
        <v>-9760.9971529607628</v>
      </c>
      <c r="F43" s="6" t="s">
        <v>194</v>
      </c>
      <c r="G43" s="39" t="str">
        <f t="shared" ref="G43:G77" si="10">MID(I43,3,LEN(I43)-3)</f>
        <v>48893.523</v>
      </c>
      <c r="H43" s="25">
        <f t="shared" ref="H43:H77" si="11">1*K43</f>
        <v>21676</v>
      </c>
      <c r="I43" s="90" t="s">
        <v>334</v>
      </c>
      <c r="J43" s="91" t="s">
        <v>335</v>
      </c>
      <c r="K43" s="90">
        <v>21676</v>
      </c>
      <c r="L43" s="90" t="s">
        <v>336</v>
      </c>
      <c r="M43" s="91" t="s">
        <v>249</v>
      </c>
      <c r="N43" s="91"/>
      <c r="O43" s="92" t="s">
        <v>333</v>
      </c>
      <c r="P43" s="92" t="s">
        <v>296</v>
      </c>
    </row>
    <row r="44" spans="1:16" ht="12.75" customHeight="1" thickBot="1">
      <c r="A44" s="25" t="str">
        <f t="shared" si="6"/>
        <v>BAVM 80 </v>
      </c>
      <c r="B44" s="6" t="str">
        <f t="shared" si="7"/>
        <v>I</v>
      </c>
      <c r="C44" s="25">
        <f t="shared" si="8"/>
        <v>49503.5052</v>
      </c>
      <c r="D44" s="39" t="str">
        <f t="shared" si="9"/>
        <v>vis</v>
      </c>
      <c r="E44" s="89">
        <f>VLOOKUP(C44,'Active 1'!C$21:E$965,3,FALSE)</f>
        <v>-9101.002755502921</v>
      </c>
      <c r="F44" s="6" t="s">
        <v>194</v>
      </c>
      <c r="G44" s="39" t="str">
        <f t="shared" si="10"/>
        <v>49503.5052</v>
      </c>
      <c r="H44" s="25">
        <f t="shared" si="11"/>
        <v>22336</v>
      </c>
      <c r="I44" s="90" t="s">
        <v>337</v>
      </c>
      <c r="J44" s="91" t="s">
        <v>338</v>
      </c>
      <c r="K44" s="90">
        <v>22336</v>
      </c>
      <c r="L44" s="90" t="s">
        <v>339</v>
      </c>
      <c r="M44" s="91" t="s">
        <v>340</v>
      </c>
      <c r="N44" s="91" t="s">
        <v>341</v>
      </c>
      <c r="O44" s="92" t="s">
        <v>342</v>
      </c>
      <c r="P44" s="93" t="s">
        <v>343</v>
      </c>
    </row>
    <row r="45" spans="1:16" ht="12.75" customHeight="1" thickBot="1">
      <c r="A45" s="25" t="str">
        <f t="shared" si="6"/>
        <v>BAVM 80 </v>
      </c>
      <c r="B45" s="6" t="str">
        <f t="shared" si="7"/>
        <v>I</v>
      </c>
      <c r="C45" s="25">
        <f t="shared" si="8"/>
        <v>49515.520400000001</v>
      </c>
      <c r="D45" s="39" t="str">
        <f t="shared" si="9"/>
        <v>vis</v>
      </c>
      <c r="E45" s="89">
        <f>VLOOKUP(C45,'Active 1'!C$21:E$965,3,FALSE)</f>
        <v>-9088.0024340438085</v>
      </c>
      <c r="F45" s="6" t="s">
        <v>194</v>
      </c>
      <c r="G45" s="39" t="str">
        <f t="shared" si="10"/>
        <v>49515.5204</v>
      </c>
      <c r="H45" s="25">
        <f t="shared" si="11"/>
        <v>22349</v>
      </c>
      <c r="I45" s="90" t="s">
        <v>344</v>
      </c>
      <c r="J45" s="91" t="s">
        <v>345</v>
      </c>
      <c r="K45" s="90">
        <v>22349</v>
      </c>
      <c r="L45" s="90" t="s">
        <v>346</v>
      </c>
      <c r="M45" s="91" t="s">
        <v>340</v>
      </c>
      <c r="N45" s="91" t="s">
        <v>341</v>
      </c>
      <c r="O45" s="92" t="s">
        <v>342</v>
      </c>
      <c r="P45" s="93" t="s">
        <v>343</v>
      </c>
    </row>
    <row r="46" spans="1:16" ht="12.75" customHeight="1" thickBot="1">
      <c r="A46" s="25" t="str">
        <f t="shared" si="6"/>
        <v>BAVM 80 </v>
      </c>
      <c r="B46" s="6" t="str">
        <f t="shared" si="7"/>
        <v>I</v>
      </c>
      <c r="C46" s="25">
        <f t="shared" si="8"/>
        <v>49527.536699999997</v>
      </c>
      <c r="D46" s="39" t="str">
        <f t="shared" si="9"/>
        <v>vis</v>
      </c>
      <c r="E46" s="89">
        <f>VLOOKUP(C46,'Active 1'!C$21:E$965,3,FALSE)</f>
        <v>-9075.0009223961406</v>
      </c>
      <c r="F46" s="6" t="s">
        <v>194</v>
      </c>
      <c r="G46" s="39" t="str">
        <f t="shared" si="10"/>
        <v>49527.5367</v>
      </c>
      <c r="H46" s="25">
        <f t="shared" si="11"/>
        <v>22362</v>
      </c>
      <c r="I46" s="90" t="s">
        <v>347</v>
      </c>
      <c r="J46" s="91" t="s">
        <v>348</v>
      </c>
      <c r="K46" s="90">
        <v>22362</v>
      </c>
      <c r="L46" s="90" t="s">
        <v>349</v>
      </c>
      <c r="M46" s="91" t="s">
        <v>340</v>
      </c>
      <c r="N46" s="91" t="s">
        <v>341</v>
      </c>
      <c r="O46" s="92" t="s">
        <v>342</v>
      </c>
      <c r="P46" s="93" t="s">
        <v>343</v>
      </c>
    </row>
    <row r="47" spans="1:16" ht="12.75" customHeight="1" thickBot="1">
      <c r="A47" s="25" t="str">
        <f t="shared" si="6"/>
        <v> BBS 115 </v>
      </c>
      <c r="B47" s="6" t="str">
        <f t="shared" si="7"/>
        <v>I</v>
      </c>
      <c r="C47" s="25">
        <f t="shared" si="8"/>
        <v>50601.48</v>
      </c>
      <c r="D47" s="39" t="str">
        <f t="shared" si="9"/>
        <v>vis</v>
      </c>
      <c r="E47" s="89">
        <f>VLOOKUP(C47,'Active 1'!C$21:E$965,3,FALSE)</f>
        <v>-7913.005439269924</v>
      </c>
      <c r="F47" s="6" t="s">
        <v>194</v>
      </c>
      <c r="G47" s="39" t="str">
        <f t="shared" si="10"/>
        <v>50601.480</v>
      </c>
      <c r="H47" s="25">
        <f t="shared" si="11"/>
        <v>23524</v>
      </c>
      <c r="I47" s="90" t="s">
        <v>350</v>
      </c>
      <c r="J47" s="91" t="s">
        <v>351</v>
      </c>
      <c r="K47" s="90">
        <v>23524</v>
      </c>
      <c r="L47" s="90" t="s">
        <v>352</v>
      </c>
      <c r="M47" s="91" t="s">
        <v>249</v>
      </c>
      <c r="N47" s="91"/>
      <c r="O47" s="92" t="s">
        <v>268</v>
      </c>
      <c r="P47" s="92" t="s">
        <v>353</v>
      </c>
    </row>
    <row r="48" spans="1:16" ht="12.75" customHeight="1" thickBot="1">
      <c r="A48" s="25" t="str">
        <f t="shared" si="6"/>
        <v> BRNO 32 </v>
      </c>
      <c r="B48" s="6" t="str">
        <f t="shared" si="7"/>
        <v>I</v>
      </c>
      <c r="C48" s="25">
        <f t="shared" si="8"/>
        <v>51016.460200000001</v>
      </c>
      <c r="D48" s="39" t="str">
        <f t="shared" si="9"/>
        <v>vis</v>
      </c>
      <c r="E48" s="89">
        <f>VLOOKUP(C48,'Active 1'!C$21:E$965,3,FALSE)</f>
        <v>-7464.001178070278</v>
      </c>
      <c r="F48" s="6" t="s">
        <v>194</v>
      </c>
      <c r="G48" s="39" t="str">
        <f t="shared" si="10"/>
        <v>51016.4602</v>
      </c>
      <c r="H48" s="25">
        <f t="shared" si="11"/>
        <v>23973</v>
      </c>
      <c r="I48" s="90" t="s">
        <v>354</v>
      </c>
      <c r="J48" s="91" t="s">
        <v>355</v>
      </c>
      <c r="K48" s="90">
        <v>23973</v>
      </c>
      <c r="L48" s="90" t="s">
        <v>356</v>
      </c>
      <c r="M48" s="91" t="s">
        <v>249</v>
      </c>
      <c r="N48" s="91"/>
      <c r="O48" s="92" t="s">
        <v>357</v>
      </c>
      <c r="P48" s="92" t="s">
        <v>358</v>
      </c>
    </row>
    <row r="49" spans="1:16" ht="12.75" customHeight="1" thickBot="1">
      <c r="A49" s="25" t="str">
        <f t="shared" si="6"/>
        <v>IBVS 4888 </v>
      </c>
      <c r="B49" s="6" t="str">
        <f t="shared" si="7"/>
        <v>I</v>
      </c>
      <c r="C49" s="25">
        <f t="shared" si="8"/>
        <v>51016.460200000001</v>
      </c>
      <c r="D49" s="39" t="str">
        <f t="shared" si="9"/>
        <v>vis</v>
      </c>
      <c r="E49" s="89">
        <f>VLOOKUP(C49,'Active 1'!C$21:E$965,3,FALSE)</f>
        <v>-7464.001178070278</v>
      </c>
      <c r="F49" s="6" t="s">
        <v>194</v>
      </c>
      <c r="G49" s="39" t="str">
        <f t="shared" si="10"/>
        <v>51016.4602</v>
      </c>
      <c r="H49" s="25">
        <f t="shared" si="11"/>
        <v>23973</v>
      </c>
      <c r="I49" s="90" t="s">
        <v>354</v>
      </c>
      <c r="J49" s="91" t="s">
        <v>355</v>
      </c>
      <c r="K49" s="90">
        <v>23973</v>
      </c>
      <c r="L49" s="90" t="s">
        <v>356</v>
      </c>
      <c r="M49" s="91" t="s">
        <v>340</v>
      </c>
      <c r="N49" s="91" t="s">
        <v>359</v>
      </c>
      <c r="O49" s="92" t="s">
        <v>360</v>
      </c>
      <c r="P49" s="93" t="s">
        <v>361</v>
      </c>
    </row>
    <row r="50" spans="1:16" ht="12.75" customHeight="1" thickBot="1">
      <c r="A50" s="25" t="str">
        <f t="shared" si="6"/>
        <v> BRNO 32 </v>
      </c>
      <c r="B50" s="6" t="str">
        <f t="shared" si="7"/>
        <v>I</v>
      </c>
      <c r="C50" s="25">
        <f t="shared" si="8"/>
        <v>51016.461600000002</v>
      </c>
      <c r="D50" s="39" t="str">
        <f t="shared" si="9"/>
        <v>vis</v>
      </c>
      <c r="E50" s="89">
        <f>VLOOKUP(C50,'Active 1'!C$21:E$965,3,FALSE)</f>
        <v>-7463.9996632848352</v>
      </c>
      <c r="F50" s="6" t="s">
        <v>194</v>
      </c>
      <c r="G50" s="39" t="str">
        <f t="shared" si="10"/>
        <v>51016.4616</v>
      </c>
      <c r="H50" s="25">
        <f t="shared" si="11"/>
        <v>23973</v>
      </c>
      <c r="I50" s="90" t="s">
        <v>362</v>
      </c>
      <c r="J50" s="91" t="s">
        <v>363</v>
      </c>
      <c r="K50" s="90">
        <v>23973</v>
      </c>
      <c r="L50" s="90" t="s">
        <v>364</v>
      </c>
      <c r="M50" s="91" t="s">
        <v>249</v>
      </c>
      <c r="N50" s="91"/>
      <c r="O50" s="92" t="s">
        <v>365</v>
      </c>
      <c r="P50" s="92" t="s">
        <v>358</v>
      </c>
    </row>
    <row r="51" spans="1:16" ht="12.75" customHeight="1" thickBot="1">
      <c r="A51" s="25" t="str">
        <f t="shared" si="6"/>
        <v> BRNO 32 </v>
      </c>
      <c r="B51" s="6" t="str">
        <f t="shared" si="7"/>
        <v>I</v>
      </c>
      <c r="C51" s="25">
        <f t="shared" si="8"/>
        <v>51016.463000000003</v>
      </c>
      <c r="D51" s="39" t="str">
        <f t="shared" si="9"/>
        <v>vis</v>
      </c>
      <c r="E51" s="89">
        <f>VLOOKUP(C51,'Active 1'!C$21:E$965,3,FALSE)</f>
        <v>-7463.9981484993923</v>
      </c>
      <c r="F51" s="6" t="s">
        <v>194</v>
      </c>
      <c r="G51" s="39" t="str">
        <f t="shared" si="10"/>
        <v>51016.4630</v>
      </c>
      <c r="H51" s="25">
        <f t="shared" si="11"/>
        <v>23973</v>
      </c>
      <c r="I51" s="90" t="s">
        <v>366</v>
      </c>
      <c r="J51" s="91" t="s">
        <v>367</v>
      </c>
      <c r="K51" s="90">
        <v>23973</v>
      </c>
      <c r="L51" s="90" t="s">
        <v>368</v>
      </c>
      <c r="M51" s="91" t="s">
        <v>249</v>
      </c>
      <c r="N51" s="91"/>
      <c r="O51" s="92" t="s">
        <v>369</v>
      </c>
      <c r="P51" s="92" t="s">
        <v>358</v>
      </c>
    </row>
    <row r="52" spans="1:16" ht="12.75" customHeight="1" thickBot="1">
      <c r="A52" s="25" t="str">
        <f t="shared" si="6"/>
        <v> BRNO 32 </v>
      </c>
      <c r="B52" s="6" t="str">
        <f t="shared" si="7"/>
        <v>I</v>
      </c>
      <c r="C52" s="25">
        <f t="shared" si="8"/>
        <v>51016.463000000003</v>
      </c>
      <c r="D52" s="39" t="str">
        <f t="shared" si="9"/>
        <v>vis</v>
      </c>
      <c r="E52" s="89">
        <f>VLOOKUP(C52,'Active 1'!C$21:E$965,3,FALSE)</f>
        <v>-7463.9981484993923</v>
      </c>
      <c r="F52" s="6" t="s">
        <v>194</v>
      </c>
      <c r="G52" s="39" t="str">
        <f t="shared" si="10"/>
        <v>51016.4630</v>
      </c>
      <c r="H52" s="25">
        <f t="shared" si="11"/>
        <v>23973</v>
      </c>
      <c r="I52" s="90" t="s">
        <v>366</v>
      </c>
      <c r="J52" s="91" t="s">
        <v>367</v>
      </c>
      <c r="K52" s="90">
        <v>23973</v>
      </c>
      <c r="L52" s="90" t="s">
        <v>368</v>
      </c>
      <c r="M52" s="91" t="s">
        <v>249</v>
      </c>
      <c r="N52" s="91"/>
      <c r="O52" s="92" t="s">
        <v>370</v>
      </c>
      <c r="P52" s="92" t="s">
        <v>358</v>
      </c>
    </row>
    <row r="53" spans="1:16" ht="12.75" customHeight="1" thickBot="1">
      <c r="A53" s="25" t="str">
        <f t="shared" si="6"/>
        <v> BRNO 32 </v>
      </c>
      <c r="B53" s="6" t="str">
        <f t="shared" si="7"/>
        <v>I</v>
      </c>
      <c r="C53" s="25">
        <f t="shared" si="8"/>
        <v>51016.465799999998</v>
      </c>
      <c r="D53" s="39" t="str">
        <f t="shared" si="9"/>
        <v>vis</v>
      </c>
      <c r="E53" s="89">
        <f>VLOOKUP(C53,'Active 1'!C$21:E$965,3,FALSE)</f>
        <v>-7463.9951189285139</v>
      </c>
      <c r="F53" s="6" t="s">
        <v>194</v>
      </c>
      <c r="G53" s="39" t="str">
        <f t="shared" si="10"/>
        <v>51016.4658</v>
      </c>
      <c r="H53" s="25">
        <f t="shared" si="11"/>
        <v>23973</v>
      </c>
      <c r="I53" s="90" t="s">
        <v>371</v>
      </c>
      <c r="J53" s="91" t="s">
        <v>372</v>
      </c>
      <c r="K53" s="90">
        <v>23973</v>
      </c>
      <c r="L53" s="90" t="s">
        <v>373</v>
      </c>
      <c r="M53" s="91" t="s">
        <v>249</v>
      </c>
      <c r="N53" s="91"/>
      <c r="O53" s="92" t="s">
        <v>374</v>
      </c>
      <c r="P53" s="92" t="s">
        <v>358</v>
      </c>
    </row>
    <row r="54" spans="1:16" ht="12.75" customHeight="1" thickBot="1">
      <c r="A54" s="25" t="str">
        <f t="shared" si="6"/>
        <v> BRNO 32 </v>
      </c>
      <c r="B54" s="6" t="str">
        <f t="shared" si="7"/>
        <v>I</v>
      </c>
      <c r="C54" s="25">
        <f t="shared" si="8"/>
        <v>51016.467100000002</v>
      </c>
      <c r="D54" s="39" t="str">
        <f t="shared" si="9"/>
        <v>vis</v>
      </c>
      <c r="E54" s="89">
        <f>VLOOKUP(C54,'Active 1'!C$21:E$965,3,FALSE)</f>
        <v>-7463.9937123420277</v>
      </c>
      <c r="F54" s="6" t="s">
        <v>194</v>
      </c>
      <c r="G54" s="39" t="str">
        <f t="shared" si="10"/>
        <v>51016.4671</v>
      </c>
      <c r="H54" s="25">
        <f t="shared" si="11"/>
        <v>23973</v>
      </c>
      <c r="I54" s="90" t="s">
        <v>379</v>
      </c>
      <c r="J54" s="91" t="s">
        <v>380</v>
      </c>
      <c r="K54" s="90">
        <v>23973</v>
      </c>
      <c r="L54" s="90" t="s">
        <v>381</v>
      </c>
      <c r="M54" s="91" t="s">
        <v>249</v>
      </c>
      <c r="N54" s="91"/>
      <c r="O54" s="92" t="s">
        <v>382</v>
      </c>
      <c r="P54" s="92" t="s">
        <v>358</v>
      </c>
    </row>
    <row r="55" spans="1:16" ht="12.75" customHeight="1" thickBot="1">
      <c r="A55" s="25" t="str">
        <f t="shared" si="6"/>
        <v> BRNO 32 </v>
      </c>
      <c r="B55" s="6" t="str">
        <f t="shared" si="7"/>
        <v>I</v>
      </c>
      <c r="C55" s="25">
        <f t="shared" si="8"/>
        <v>51016.4683</v>
      </c>
      <c r="D55" s="39" t="str">
        <f t="shared" si="9"/>
        <v>vis</v>
      </c>
      <c r="E55" s="89">
        <f>VLOOKUP(C55,'Active 1'!C$21:E$965,3,FALSE)</f>
        <v>-7463.9924139545074</v>
      </c>
      <c r="F55" s="6" t="s">
        <v>194</v>
      </c>
      <c r="G55" s="39" t="str">
        <f t="shared" si="10"/>
        <v>51016.4683</v>
      </c>
      <c r="H55" s="25">
        <f t="shared" si="11"/>
        <v>23973</v>
      </c>
      <c r="I55" s="90" t="s">
        <v>383</v>
      </c>
      <c r="J55" s="91" t="s">
        <v>384</v>
      </c>
      <c r="K55" s="90">
        <v>23973</v>
      </c>
      <c r="L55" s="90" t="s">
        <v>385</v>
      </c>
      <c r="M55" s="91" t="s">
        <v>249</v>
      </c>
      <c r="N55" s="91"/>
      <c r="O55" s="92" t="s">
        <v>386</v>
      </c>
      <c r="P55" s="92" t="s">
        <v>358</v>
      </c>
    </row>
    <row r="56" spans="1:16" ht="12.75" customHeight="1" thickBot="1">
      <c r="A56" s="25" t="str">
        <f t="shared" si="6"/>
        <v>OEJV 0074 </v>
      </c>
      <c r="B56" s="6" t="str">
        <f t="shared" si="7"/>
        <v>I</v>
      </c>
      <c r="C56" s="25">
        <f t="shared" si="8"/>
        <v>51699.4617</v>
      </c>
      <c r="D56" s="39" t="str">
        <f t="shared" si="9"/>
        <v>vis</v>
      </c>
      <c r="E56" s="89">
        <f>VLOOKUP(C56,'Active 1'!C$21:E$965,3,FALSE)</f>
        <v>-6725.0006573086848</v>
      </c>
      <c r="F56" s="6" t="s">
        <v>194</v>
      </c>
      <c r="G56" s="39" t="str">
        <f t="shared" si="10"/>
        <v>51699.46170</v>
      </c>
      <c r="H56" s="25">
        <f t="shared" si="11"/>
        <v>24712</v>
      </c>
      <c r="I56" s="90" t="s">
        <v>387</v>
      </c>
      <c r="J56" s="91" t="s">
        <v>388</v>
      </c>
      <c r="K56" s="90">
        <v>24712</v>
      </c>
      <c r="L56" s="90" t="s">
        <v>389</v>
      </c>
      <c r="M56" s="91" t="s">
        <v>390</v>
      </c>
      <c r="N56" s="91" t="s">
        <v>341</v>
      </c>
      <c r="O56" s="92" t="s">
        <v>308</v>
      </c>
      <c r="P56" s="93" t="s">
        <v>378</v>
      </c>
    </row>
    <row r="57" spans="1:16" ht="12.75" customHeight="1" thickBot="1">
      <c r="A57" s="25" t="str">
        <f t="shared" si="6"/>
        <v>OEJV 0074 </v>
      </c>
      <c r="B57" s="6" t="str">
        <f t="shared" si="7"/>
        <v>I</v>
      </c>
      <c r="C57" s="25">
        <f t="shared" si="8"/>
        <v>51783.564380000003</v>
      </c>
      <c r="D57" s="39" t="str">
        <f t="shared" si="9"/>
        <v>vis</v>
      </c>
      <c r="E57" s="89">
        <f>VLOOKUP(C57,'Active 1'!C$21:E$965,3,FALSE)</f>
        <v>-6634.0024320962239</v>
      </c>
      <c r="F57" s="6" t="s">
        <v>194</v>
      </c>
      <c r="G57" s="39" t="str">
        <f t="shared" si="10"/>
        <v>51783.56438</v>
      </c>
      <c r="H57" s="25">
        <f t="shared" si="11"/>
        <v>24803</v>
      </c>
      <c r="I57" s="90" t="s">
        <v>391</v>
      </c>
      <c r="J57" s="91" t="s">
        <v>392</v>
      </c>
      <c r="K57" s="90">
        <v>24803</v>
      </c>
      <c r="L57" s="90" t="s">
        <v>393</v>
      </c>
      <c r="M57" s="91" t="s">
        <v>390</v>
      </c>
      <c r="N57" s="91" t="s">
        <v>341</v>
      </c>
      <c r="O57" s="92" t="s">
        <v>394</v>
      </c>
      <c r="P57" s="93" t="s">
        <v>378</v>
      </c>
    </row>
    <row r="58" spans="1:16" ht="12.75" customHeight="1" thickBot="1">
      <c r="A58" s="25" t="str">
        <f t="shared" si="6"/>
        <v>OEJV 0074 </v>
      </c>
      <c r="B58" s="6" t="str">
        <f t="shared" si="7"/>
        <v>I</v>
      </c>
      <c r="C58" s="25">
        <f t="shared" si="8"/>
        <v>52027.55975</v>
      </c>
      <c r="D58" s="39" t="str">
        <f t="shared" si="9"/>
        <v>vis</v>
      </c>
      <c r="E58" s="89">
        <f>VLOOKUP(C58,'Active 1'!C$21:E$965,3,FALSE)</f>
        <v>-6370.0019789589824</v>
      </c>
      <c r="F58" s="6" t="s">
        <v>194</v>
      </c>
      <c r="G58" s="39" t="str">
        <f t="shared" si="10"/>
        <v>52027.55975</v>
      </c>
      <c r="H58" s="25">
        <f t="shared" si="11"/>
        <v>25067</v>
      </c>
      <c r="I58" s="90" t="s">
        <v>395</v>
      </c>
      <c r="J58" s="91" t="s">
        <v>396</v>
      </c>
      <c r="K58" s="90">
        <v>25067</v>
      </c>
      <c r="L58" s="90" t="s">
        <v>397</v>
      </c>
      <c r="M58" s="91" t="s">
        <v>390</v>
      </c>
      <c r="N58" s="91" t="s">
        <v>341</v>
      </c>
      <c r="O58" s="92" t="s">
        <v>394</v>
      </c>
      <c r="P58" s="93" t="s">
        <v>378</v>
      </c>
    </row>
    <row r="59" spans="1:16" ht="12.75" customHeight="1" thickBot="1">
      <c r="A59" s="25" t="str">
        <f t="shared" si="6"/>
        <v>OEJV 0074 </v>
      </c>
      <c r="B59" s="6" t="str">
        <f t="shared" si="7"/>
        <v>I</v>
      </c>
      <c r="C59" s="25">
        <f t="shared" si="8"/>
        <v>52053.438900000001</v>
      </c>
      <c r="D59" s="39" t="str">
        <f t="shared" si="9"/>
        <v>vis</v>
      </c>
      <c r="E59" s="89">
        <f>VLOOKUP(C59,'Active 1'!C$21:E$965,3,FALSE)</f>
        <v>-6342.001007765115</v>
      </c>
      <c r="F59" s="6" t="s">
        <v>194</v>
      </c>
      <c r="G59" s="39" t="str">
        <f t="shared" si="10"/>
        <v>52053.43890</v>
      </c>
      <c r="H59" s="25">
        <f t="shared" si="11"/>
        <v>25095</v>
      </c>
      <c r="I59" s="90" t="s">
        <v>398</v>
      </c>
      <c r="J59" s="91" t="s">
        <v>399</v>
      </c>
      <c r="K59" s="90">
        <v>25095</v>
      </c>
      <c r="L59" s="90" t="s">
        <v>400</v>
      </c>
      <c r="M59" s="91" t="s">
        <v>390</v>
      </c>
      <c r="N59" s="91" t="s">
        <v>341</v>
      </c>
      <c r="O59" s="92" t="s">
        <v>401</v>
      </c>
      <c r="P59" s="93" t="s">
        <v>378</v>
      </c>
    </row>
    <row r="60" spans="1:16" ht="12.75" customHeight="1" thickBot="1">
      <c r="A60" s="25" t="str">
        <f t="shared" si="6"/>
        <v>BAVM 152 </v>
      </c>
      <c r="B60" s="6" t="str">
        <f t="shared" si="7"/>
        <v>I</v>
      </c>
      <c r="C60" s="25">
        <f t="shared" si="8"/>
        <v>52200.390700000004</v>
      </c>
      <c r="D60" s="39" t="str">
        <f t="shared" si="9"/>
        <v>vis</v>
      </c>
      <c r="E60" s="89">
        <f>VLOOKUP(C60,'Active 1'!C$21:E$965,3,FALSE)</f>
        <v>-6183.0006882535836</v>
      </c>
      <c r="F60" s="6" t="s">
        <v>194</v>
      </c>
      <c r="G60" s="39" t="str">
        <f t="shared" si="10"/>
        <v>52200.3907</v>
      </c>
      <c r="H60" s="25">
        <f t="shared" si="11"/>
        <v>25254</v>
      </c>
      <c r="I60" s="90" t="s">
        <v>402</v>
      </c>
      <c r="J60" s="91" t="s">
        <v>403</v>
      </c>
      <c r="K60" s="90">
        <v>25254</v>
      </c>
      <c r="L60" s="90" t="s">
        <v>404</v>
      </c>
      <c r="M60" s="91" t="s">
        <v>340</v>
      </c>
      <c r="N60" s="91" t="s">
        <v>341</v>
      </c>
      <c r="O60" s="92" t="s">
        <v>405</v>
      </c>
      <c r="P60" s="93" t="s">
        <v>406</v>
      </c>
    </row>
    <row r="61" spans="1:16" ht="12.75" customHeight="1" thickBot="1">
      <c r="A61" s="25" t="str">
        <f t="shared" si="6"/>
        <v>IBVS 5806 </v>
      </c>
      <c r="B61" s="6" t="str">
        <f t="shared" si="7"/>
        <v>I</v>
      </c>
      <c r="C61" s="25">
        <f t="shared" si="8"/>
        <v>53977.672299999998</v>
      </c>
      <c r="D61" s="39" t="str">
        <f t="shared" si="9"/>
        <v>vis</v>
      </c>
      <c r="E61" s="89">
        <f>VLOOKUP(C61,'Active 1'!C$21:E$965,3,FALSE)</f>
        <v>-4260.0004782394071</v>
      </c>
      <c r="F61" s="6" t="s">
        <v>194</v>
      </c>
      <c r="G61" s="39" t="str">
        <f t="shared" si="10"/>
        <v>53977.6723</v>
      </c>
      <c r="H61" s="25">
        <f t="shared" si="11"/>
        <v>27177</v>
      </c>
      <c r="I61" s="90" t="s">
        <v>433</v>
      </c>
      <c r="J61" s="91" t="s">
        <v>434</v>
      </c>
      <c r="K61" s="90">
        <v>27177</v>
      </c>
      <c r="L61" s="90" t="s">
        <v>435</v>
      </c>
      <c r="M61" s="91" t="s">
        <v>390</v>
      </c>
      <c r="N61" s="91" t="s">
        <v>341</v>
      </c>
      <c r="O61" s="92" t="s">
        <v>436</v>
      </c>
      <c r="P61" s="93" t="s">
        <v>437</v>
      </c>
    </row>
    <row r="62" spans="1:16" ht="12.75" customHeight="1" thickBot="1">
      <c r="A62" s="25" t="str">
        <f t="shared" si="6"/>
        <v>BAVM 209 </v>
      </c>
      <c r="B62" s="6" t="str">
        <f t="shared" si="7"/>
        <v>I</v>
      </c>
      <c r="C62" s="25">
        <f t="shared" si="8"/>
        <v>54942.562899999997</v>
      </c>
      <c r="D62" s="39" t="str">
        <f t="shared" si="9"/>
        <v>vis</v>
      </c>
      <c r="E62" s="89">
        <f>VLOOKUP(C62,'Active 1'!C$21:E$965,3,FALSE)</f>
        <v>-3215.9988825211444</v>
      </c>
      <c r="F62" s="6" t="s">
        <v>194</v>
      </c>
      <c r="G62" s="39" t="str">
        <f t="shared" si="10"/>
        <v>54942.5629</v>
      </c>
      <c r="H62" s="25">
        <f t="shared" si="11"/>
        <v>28221</v>
      </c>
      <c r="I62" s="90" t="s">
        <v>438</v>
      </c>
      <c r="J62" s="91" t="s">
        <v>439</v>
      </c>
      <c r="K62" s="90">
        <v>28221</v>
      </c>
      <c r="L62" s="90" t="s">
        <v>440</v>
      </c>
      <c r="M62" s="91" t="s">
        <v>390</v>
      </c>
      <c r="N62" s="91" t="s">
        <v>341</v>
      </c>
      <c r="O62" s="92" t="s">
        <v>441</v>
      </c>
      <c r="P62" s="93" t="s">
        <v>442</v>
      </c>
    </row>
    <row r="63" spans="1:16" ht="12.75" customHeight="1" thickBot="1">
      <c r="A63" s="25" t="str">
        <f t="shared" si="6"/>
        <v>BAVM 214 </v>
      </c>
      <c r="B63" s="6" t="str">
        <f t="shared" si="7"/>
        <v>II</v>
      </c>
      <c r="C63" s="25">
        <f t="shared" si="8"/>
        <v>55083.507700000002</v>
      </c>
      <c r="D63" s="39" t="str">
        <f t="shared" si="9"/>
        <v>vis</v>
      </c>
      <c r="E63" s="89">
        <f>VLOOKUP(C63,'Active 1'!C$21:E$965,3,FALSE)</f>
        <v>-3063.4980745454045</v>
      </c>
      <c r="F63" s="6" t="s">
        <v>194</v>
      </c>
      <c r="G63" s="39" t="str">
        <f t="shared" si="10"/>
        <v>55083.5077</v>
      </c>
      <c r="H63" s="25">
        <f t="shared" si="11"/>
        <v>28373.5</v>
      </c>
      <c r="I63" s="90" t="s">
        <v>443</v>
      </c>
      <c r="J63" s="91" t="s">
        <v>444</v>
      </c>
      <c r="K63" s="90">
        <v>28373.5</v>
      </c>
      <c r="L63" s="90" t="s">
        <v>445</v>
      </c>
      <c r="M63" s="91" t="s">
        <v>390</v>
      </c>
      <c r="N63" s="91" t="s">
        <v>446</v>
      </c>
      <c r="O63" s="92" t="s">
        <v>447</v>
      </c>
      <c r="P63" s="93" t="s">
        <v>448</v>
      </c>
    </row>
    <row r="64" spans="1:16" ht="12.75" customHeight="1" thickBot="1">
      <c r="A64" s="25" t="str">
        <f t="shared" si="6"/>
        <v>BAVM 214 </v>
      </c>
      <c r="B64" s="6" t="str">
        <f t="shared" si="7"/>
        <v>I</v>
      </c>
      <c r="C64" s="25">
        <f t="shared" si="8"/>
        <v>55370.47</v>
      </c>
      <c r="D64" s="39" t="str">
        <f t="shared" si="9"/>
        <v>vis</v>
      </c>
      <c r="E64" s="89">
        <f>VLOOKUP(C64,'Active 1'!C$21:E$965,3,FALSE)</f>
        <v>-2753.0078499427577</v>
      </c>
      <c r="F64" s="6" t="s">
        <v>194</v>
      </c>
      <c r="G64" s="39" t="str">
        <f t="shared" si="10"/>
        <v>55370.4700</v>
      </c>
      <c r="H64" s="25">
        <f t="shared" si="11"/>
        <v>28684</v>
      </c>
      <c r="I64" s="90" t="s">
        <v>449</v>
      </c>
      <c r="J64" s="91" t="s">
        <v>450</v>
      </c>
      <c r="K64" s="90" t="s">
        <v>451</v>
      </c>
      <c r="L64" s="90" t="s">
        <v>452</v>
      </c>
      <c r="M64" s="91" t="s">
        <v>390</v>
      </c>
      <c r="N64" s="91" t="s">
        <v>341</v>
      </c>
      <c r="O64" s="92" t="s">
        <v>453</v>
      </c>
      <c r="P64" s="93" t="s">
        <v>448</v>
      </c>
    </row>
    <row r="65" spans="1:16" ht="12.75" customHeight="1" thickBot="1">
      <c r="A65" s="25" t="str">
        <f t="shared" si="6"/>
        <v>BAVM 220 </v>
      </c>
      <c r="B65" s="6" t="str">
        <f t="shared" si="7"/>
        <v>I</v>
      </c>
      <c r="C65" s="25">
        <f t="shared" si="8"/>
        <v>55661.608399999997</v>
      </c>
      <c r="D65" s="39" t="str">
        <f t="shared" si="9"/>
        <v>vis</v>
      </c>
      <c r="E65" s="89">
        <f>VLOOKUP(C65,'Active 1'!C$21:E$965,3,FALSE)</f>
        <v>-2437.9991285655797</v>
      </c>
      <c r="F65" s="6" t="s">
        <v>194</v>
      </c>
      <c r="G65" s="39" t="str">
        <f t="shared" si="10"/>
        <v>55661.6084</v>
      </c>
      <c r="H65" s="25">
        <f t="shared" si="11"/>
        <v>28999</v>
      </c>
      <c r="I65" s="90" t="s">
        <v>454</v>
      </c>
      <c r="J65" s="91" t="s">
        <v>455</v>
      </c>
      <c r="K65" s="90" t="s">
        <v>456</v>
      </c>
      <c r="L65" s="90" t="s">
        <v>457</v>
      </c>
      <c r="M65" s="91" t="s">
        <v>390</v>
      </c>
      <c r="N65" s="91" t="s">
        <v>341</v>
      </c>
      <c r="O65" s="92" t="s">
        <v>441</v>
      </c>
      <c r="P65" s="93" t="s">
        <v>458</v>
      </c>
    </row>
    <row r="66" spans="1:16" ht="12.75" customHeight="1" thickBot="1">
      <c r="A66" s="25" t="str">
        <f t="shared" si="6"/>
        <v> AAAN 11.5.43 </v>
      </c>
      <c r="B66" s="6" t="str">
        <f t="shared" si="7"/>
        <v>I</v>
      </c>
      <c r="C66" s="25">
        <f t="shared" si="8"/>
        <v>28860.223000000002</v>
      </c>
      <c r="D66" s="39" t="str">
        <f t="shared" si="9"/>
        <v>vis</v>
      </c>
      <c r="E66" s="89">
        <f>VLOOKUP(C66,'Active 1'!C$21:E$965,3,FALSE)</f>
        <v>-31436.819435303136</v>
      </c>
      <c r="F66" s="6" t="s">
        <v>194</v>
      </c>
      <c r="G66" s="39" t="str">
        <f t="shared" si="10"/>
        <v>28860.223</v>
      </c>
      <c r="H66" s="25">
        <f t="shared" si="11"/>
        <v>0</v>
      </c>
      <c r="I66" s="90" t="s">
        <v>230</v>
      </c>
      <c r="J66" s="91" t="s">
        <v>231</v>
      </c>
      <c r="K66" s="90">
        <v>0</v>
      </c>
      <c r="L66" s="90" t="s">
        <v>232</v>
      </c>
      <c r="M66" s="91" t="s">
        <v>209</v>
      </c>
      <c r="N66" s="91"/>
      <c r="O66" s="92" t="s">
        <v>210</v>
      </c>
      <c r="P66" s="92" t="s">
        <v>211</v>
      </c>
    </row>
    <row r="67" spans="1:16" ht="12.75" customHeight="1" thickBot="1">
      <c r="A67" s="25" t="str">
        <f t="shared" si="6"/>
        <v> BRNO 26 </v>
      </c>
      <c r="B67" s="6" t="str">
        <f t="shared" si="7"/>
        <v>II</v>
      </c>
      <c r="C67" s="25">
        <f t="shared" si="8"/>
        <v>45556.449000000001</v>
      </c>
      <c r="D67" s="39" t="str">
        <f t="shared" si="9"/>
        <v>vis</v>
      </c>
      <c r="E67" s="89">
        <f>VLOOKUP(C67,'Active 1'!C$21:E$965,3,FALSE)</f>
        <v>-13371.676520165636</v>
      </c>
      <c r="F67" s="6" t="s">
        <v>194</v>
      </c>
      <c r="G67" s="39" t="str">
        <f t="shared" si="10"/>
        <v>45556.449</v>
      </c>
      <c r="H67" s="25">
        <f t="shared" si="11"/>
        <v>18065.5</v>
      </c>
      <c r="I67" s="90" t="s">
        <v>246</v>
      </c>
      <c r="J67" s="91" t="s">
        <v>247</v>
      </c>
      <c r="K67" s="90">
        <v>18065.5</v>
      </c>
      <c r="L67" s="90" t="s">
        <v>248</v>
      </c>
      <c r="M67" s="91" t="s">
        <v>249</v>
      </c>
      <c r="N67" s="91"/>
      <c r="O67" s="92" t="s">
        <v>250</v>
      </c>
      <c r="P67" s="92" t="s">
        <v>251</v>
      </c>
    </row>
    <row r="68" spans="1:16" ht="12.75" customHeight="1" thickBot="1">
      <c r="A68" s="25" t="str">
        <f t="shared" si="6"/>
        <v> BRNO 26 </v>
      </c>
      <c r="B68" s="6" t="str">
        <f t="shared" si="7"/>
        <v>II</v>
      </c>
      <c r="C68" s="25">
        <f t="shared" si="8"/>
        <v>45556.455999999998</v>
      </c>
      <c r="D68" s="39" t="str">
        <f t="shared" si="9"/>
        <v>vis</v>
      </c>
      <c r="E68" s="89">
        <f>VLOOKUP(C68,'Active 1'!C$21:E$965,3,FALSE)</f>
        <v>-13371.668946238429</v>
      </c>
      <c r="F68" s="6" t="s">
        <v>194</v>
      </c>
      <c r="G68" s="39" t="str">
        <f t="shared" si="10"/>
        <v>45556.456</v>
      </c>
      <c r="H68" s="25">
        <f t="shared" si="11"/>
        <v>18065.5</v>
      </c>
      <c r="I68" s="90" t="s">
        <v>252</v>
      </c>
      <c r="J68" s="91" t="s">
        <v>253</v>
      </c>
      <c r="K68" s="90">
        <v>18065.5</v>
      </c>
      <c r="L68" s="90" t="s">
        <v>254</v>
      </c>
      <c r="M68" s="91" t="s">
        <v>249</v>
      </c>
      <c r="N68" s="91"/>
      <c r="O68" s="92" t="s">
        <v>255</v>
      </c>
      <c r="P68" s="92" t="s">
        <v>251</v>
      </c>
    </row>
    <row r="69" spans="1:16" ht="12.75" customHeight="1" thickBot="1">
      <c r="A69" s="25" t="str">
        <f t="shared" si="6"/>
        <v>OEJV 0074 </v>
      </c>
      <c r="B69" s="6" t="str">
        <f t="shared" si="7"/>
        <v>I</v>
      </c>
      <c r="C69" s="25">
        <f t="shared" si="8"/>
        <v>51016.466</v>
      </c>
      <c r="D69" s="39" t="str">
        <f t="shared" si="9"/>
        <v>vis</v>
      </c>
      <c r="E69" s="89">
        <f>VLOOKUP(C69,'Active 1'!C$21:E$965,3,FALSE)</f>
        <v>-7463.9949025305914</v>
      </c>
      <c r="F69" s="6" t="s">
        <v>194</v>
      </c>
      <c r="G69" s="39" t="str">
        <f t="shared" si="10"/>
        <v>51016.466</v>
      </c>
      <c r="H69" s="25">
        <f t="shared" si="11"/>
        <v>23973</v>
      </c>
      <c r="I69" s="90" t="s">
        <v>375</v>
      </c>
      <c r="J69" s="91" t="s">
        <v>376</v>
      </c>
      <c r="K69" s="90">
        <v>23973</v>
      </c>
      <c r="L69" s="90" t="s">
        <v>299</v>
      </c>
      <c r="M69" s="91" t="s">
        <v>249</v>
      </c>
      <c r="N69" s="91"/>
      <c r="O69" s="92" t="s">
        <v>377</v>
      </c>
      <c r="P69" s="93" t="s">
        <v>378</v>
      </c>
    </row>
    <row r="70" spans="1:16" ht="12.75" customHeight="1" thickBot="1">
      <c r="A70" s="25" t="str">
        <f t="shared" si="6"/>
        <v>OEJV 0074 </v>
      </c>
      <c r="B70" s="6" t="str">
        <f t="shared" si="7"/>
        <v>I</v>
      </c>
      <c r="C70" s="25">
        <f t="shared" si="8"/>
        <v>52492.44</v>
      </c>
      <c r="D70" s="39" t="str">
        <f t="shared" si="9"/>
        <v>vis</v>
      </c>
      <c r="E70" s="89">
        <f>VLOOKUP(C70,'Active 1'!C$21:E$965,3,FALSE)</f>
        <v>-5867.0063825484594</v>
      </c>
      <c r="F70" s="6" t="s">
        <v>194</v>
      </c>
      <c r="G70" s="39" t="str">
        <f t="shared" si="10"/>
        <v>52492.440</v>
      </c>
      <c r="H70" s="25">
        <f t="shared" si="11"/>
        <v>25570</v>
      </c>
      <c r="I70" s="90" t="s">
        <v>407</v>
      </c>
      <c r="J70" s="91" t="s">
        <v>408</v>
      </c>
      <c r="K70" s="90">
        <v>25570</v>
      </c>
      <c r="L70" s="90" t="s">
        <v>409</v>
      </c>
      <c r="M70" s="91" t="s">
        <v>249</v>
      </c>
      <c r="N70" s="91"/>
      <c r="O70" s="92" t="s">
        <v>410</v>
      </c>
      <c r="P70" s="93" t="s">
        <v>378</v>
      </c>
    </row>
    <row r="71" spans="1:16" ht="12.75" customHeight="1" thickBot="1">
      <c r="A71" s="25" t="str">
        <f t="shared" si="6"/>
        <v>OEJV 0074 </v>
      </c>
      <c r="B71" s="6" t="str">
        <f t="shared" si="7"/>
        <v>I</v>
      </c>
      <c r="C71" s="25">
        <f t="shared" si="8"/>
        <v>52492.442000000003</v>
      </c>
      <c r="D71" s="39" t="str">
        <f t="shared" si="9"/>
        <v>vis</v>
      </c>
      <c r="E71" s="89">
        <f>VLOOKUP(C71,'Active 1'!C$21:E$965,3,FALSE)</f>
        <v>-5867.0042185692555</v>
      </c>
      <c r="F71" s="6" t="s">
        <v>194</v>
      </c>
      <c r="G71" s="39" t="str">
        <f t="shared" si="10"/>
        <v>52492.442</v>
      </c>
      <c r="H71" s="25">
        <f t="shared" si="11"/>
        <v>25570</v>
      </c>
      <c r="I71" s="90" t="s">
        <v>411</v>
      </c>
      <c r="J71" s="91" t="s">
        <v>412</v>
      </c>
      <c r="K71" s="90">
        <v>25570</v>
      </c>
      <c r="L71" s="90" t="s">
        <v>413</v>
      </c>
      <c r="M71" s="91" t="s">
        <v>249</v>
      </c>
      <c r="N71" s="91"/>
      <c r="O71" s="92" t="s">
        <v>357</v>
      </c>
      <c r="P71" s="93" t="s">
        <v>378</v>
      </c>
    </row>
    <row r="72" spans="1:16" ht="12.75" customHeight="1" thickBot="1">
      <c r="A72" s="25" t="str">
        <f t="shared" si="6"/>
        <v>OEJV 0074 </v>
      </c>
      <c r="B72" s="6" t="str">
        <f t="shared" si="7"/>
        <v>I</v>
      </c>
      <c r="C72" s="25">
        <f t="shared" si="8"/>
        <v>52492.445</v>
      </c>
      <c r="D72" s="39" t="str">
        <f t="shared" si="9"/>
        <v>vis</v>
      </c>
      <c r="E72" s="89">
        <f>VLOOKUP(C72,'Active 1'!C$21:E$965,3,FALSE)</f>
        <v>-5867.0009726004546</v>
      </c>
      <c r="F72" s="6" t="s">
        <v>194</v>
      </c>
      <c r="G72" s="39" t="str">
        <f t="shared" si="10"/>
        <v>52492.445</v>
      </c>
      <c r="H72" s="25">
        <f t="shared" si="11"/>
        <v>25570</v>
      </c>
      <c r="I72" s="90" t="s">
        <v>414</v>
      </c>
      <c r="J72" s="91" t="s">
        <v>415</v>
      </c>
      <c r="K72" s="90">
        <v>25570</v>
      </c>
      <c r="L72" s="90" t="s">
        <v>416</v>
      </c>
      <c r="M72" s="91" t="s">
        <v>249</v>
      </c>
      <c r="N72" s="91"/>
      <c r="O72" s="92" t="s">
        <v>377</v>
      </c>
      <c r="P72" s="93" t="s">
        <v>378</v>
      </c>
    </row>
    <row r="73" spans="1:16" ht="12.75" customHeight="1" thickBot="1">
      <c r="A73" s="25" t="str">
        <f t="shared" si="6"/>
        <v>OEJV 0074 </v>
      </c>
      <c r="B73" s="6" t="str">
        <f t="shared" si="7"/>
        <v>I</v>
      </c>
      <c r="C73" s="25">
        <f t="shared" si="8"/>
        <v>52492.447</v>
      </c>
      <c r="D73" s="39" t="str">
        <f t="shared" si="9"/>
        <v>vis</v>
      </c>
      <c r="E73" s="89">
        <f>VLOOKUP(C73,'Active 1'!C$21:E$965,3,FALSE)</f>
        <v>-5866.9988086212516</v>
      </c>
      <c r="F73" s="6" t="s">
        <v>194</v>
      </c>
      <c r="G73" s="39" t="str">
        <f t="shared" si="10"/>
        <v>52492.447</v>
      </c>
      <c r="H73" s="25">
        <f t="shared" si="11"/>
        <v>25570</v>
      </c>
      <c r="I73" s="90" t="s">
        <v>417</v>
      </c>
      <c r="J73" s="91" t="s">
        <v>418</v>
      </c>
      <c r="K73" s="90">
        <v>25570</v>
      </c>
      <c r="L73" s="90" t="s">
        <v>419</v>
      </c>
      <c r="M73" s="91" t="s">
        <v>249</v>
      </c>
      <c r="N73" s="91"/>
      <c r="O73" s="92" t="s">
        <v>374</v>
      </c>
      <c r="P73" s="93" t="s">
        <v>378</v>
      </c>
    </row>
    <row r="74" spans="1:16" ht="12.75" customHeight="1" thickBot="1">
      <c r="A74" s="25" t="str">
        <f t="shared" si="6"/>
        <v>OEJV 0074 </v>
      </c>
      <c r="B74" s="6" t="str">
        <f t="shared" si="7"/>
        <v>I</v>
      </c>
      <c r="C74" s="25">
        <f t="shared" si="8"/>
        <v>52492.447</v>
      </c>
      <c r="D74" s="39" t="str">
        <f t="shared" si="9"/>
        <v>vis</v>
      </c>
      <c r="E74" s="89">
        <f>VLOOKUP(C74,'Active 1'!C$21:E$965,3,FALSE)</f>
        <v>-5866.9988086212516</v>
      </c>
      <c r="F74" s="6" t="s">
        <v>194</v>
      </c>
      <c r="G74" s="39" t="str">
        <f t="shared" si="10"/>
        <v>52492.447</v>
      </c>
      <c r="H74" s="25">
        <f t="shared" si="11"/>
        <v>25570</v>
      </c>
      <c r="I74" s="90" t="s">
        <v>417</v>
      </c>
      <c r="J74" s="91" t="s">
        <v>418</v>
      </c>
      <c r="K74" s="90">
        <v>25570</v>
      </c>
      <c r="L74" s="90" t="s">
        <v>419</v>
      </c>
      <c r="M74" s="91" t="s">
        <v>249</v>
      </c>
      <c r="N74" s="91"/>
      <c r="O74" s="92" t="s">
        <v>420</v>
      </c>
      <c r="P74" s="93" t="s">
        <v>378</v>
      </c>
    </row>
    <row r="75" spans="1:16" ht="12.75" customHeight="1" thickBot="1">
      <c r="A75" s="25" t="str">
        <f t="shared" si="6"/>
        <v>OEJV 0074 </v>
      </c>
      <c r="B75" s="6" t="str">
        <f t="shared" si="7"/>
        <v>I</v>
      </c>
      <c r="C75" s="25">
        <f t="shared" si="8"/>
        <v>52858.442000000003</v>
      </c>
      <c r="D75" s="39" t="str">
        <f t="shared" si="9"/>
        <v>vis</v>
      </c>
      <c r="E75" s="89">
        <f>VLOOKUP(C75,'Active 1'!C$21:E$965,3,FALSE)</f>
        <v>-5470.9960244456061</v>
      </c>
      <c r="F75" s="6" t="s">
        <v>194</v>
      </c>
      <c r="G75" s="39" t="str">
        <f t="shared" si="10"/>
        <v>52858.442</v>
      </c>
      <c r="H75" s="25">
        <f t="shared" si="11"/>
        <v>25966</v>
      </c>
      <c r="I75" s="90" t="s">
        <v>421</v>
      </c>
      <c r="J75" s="91" t="s">
        <v>422</v>
      </c>
      <c r="K75" s="90">
        <v>25966</v>
      </c>
      <c r="L75" s="90" t="s">
        <v>423</v>
      </c>
      <c r="M75" s="91" t="s">
        <v>249</v>
      </c>
      <c r="N75" s="91"/>
      <c r="O75" s="92" t="s">
        <v>424</v>
      </c>
      <c r="P75" s="93" t="s">
        <v>378</v>
      </c>
    </row>
    <row r="76" spans="1:16" ht="12.75" customHeight="1" thickBot="1">
      <c r="A76" s="25" t="str">
        <f t="shared" si="6"/>
        <v>OEJV 0074 </v>
      </c>
      <c r="B76" s="6" t="str">
        <f t="shared" si="7"/>
        <v>I</v>
      </c>
      <c r="C76" s="25">
        <f t="shared" si="8"/>
        <v>53212.417000000001</v>
      </c>
      <c r="D76" s="39" t="str">
        <f t="shared" si="9"/>
        <v>vis</v>
      </c>
      <c r="E76" s="89">
        <f>VLOOKUP(C76,'Active 1'!C$21:E$965,3,FALSE)</f>
        <v>-5087.9987552791627</v>
      </c>
      <c r="F76" s="6" t="s">
        <v>194</v>
      </c>
      <c r="G76" s="39" t="str">
        <f t="shared" si="10"/>
        <v>53212.417</v>
      </c>
      <c r="H76" s="25">
        <f t="shared" si="11"/>
        <v>26349</v>
      </c>
      <c r="I76" s="90" t="s">
        <v>425</v>
      </c>
      <c r="J76" s="91" t="s">
        <v>426</v>
      </c>
      <c r="K76" s="90">
        <v>26349</v>
      </c>
      <c r="L76" s="90" t="s">
        <v>427</v>
      </c>
      <c r="M76" s="91" t="s">
        <v>249</v>
      </c>
      <c r="N76" s="91"/>
      <c r="O76" s="92" t="s">
        <v>424</v>
      </c>
      <c r="P76" s="93" t="s">
        <v>378</v>
      </c>
    </row>
    <row r="77" spans="1:16" ht="12.75" customHeight="1" thickBot="1">
      <c r="A77" s="25" t="str">
        <f t="shared" si="6"/>
        <v>IBVS 5741 </v>
      </c>
      <c r="B77" s="6" t="str">
        <f t="shared" si="7"/>
        <v>I</v>
      </c>
      <c r="C77" s="25">
        <f t="shared" si="8"/>
        <v>53613.5285</v>
      </c>
      <c r="D77" s="39" t="str">
        <f t="shared" si="9"/>
        <v>vis</v>
      </c>
      <c r="E77" s="89">
        <f>VLOOKUP(C77,'Active 1'!C$21:E$965,3,FALSE)</f>
        <v>-4654.0002832648788</v>
      </c>
      <c r="F77" s="6" t="s">
        <v>194</v>
      </c>
      <c r="G77" s="39" t="str">
        <f t="shared" si="10"/>
        <v>53613.5285</v>
      </c>
      <c r="H77" s="25">
        <f t="shared" si="11"/>
        <v>26783</v>
      </c>
      <c r="I77" s="90" t="s">
        <v>428</v>
      </c>
      <c r="J77" s="91" t="s">
        <v>429</v>
      </c>
      <c r="K77" s="90">
        <v>26783</v>
      </c>
      <c r="L77" s="90" t="s">
        <v>430</v>
      </c>
      <c r="M77" s="91" t="s">
        <v>340</v>
      </c>
      <c r="N77" s="91" t="s">
        <v>359</v>
      </c>
      <c r="O77" s="92" t="s">
        <v>431</v>
      </c>
      <c r="P77" s="93" t="s">
        <v>432</v>
      </c>
    </row>
    <row r="78" spans="1:16">
      <c r="B78" s="6"/>
      <c r="F78" s="6"/>
    </row>
    <row r="79" spans="1:16">
      <c r="B79" s="6"/>
      <c r="F79" s="6"/>
    </row>
    <row r="80" spans="1:1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</sheetData>
  <phoneticPr fontId="29" type="noConversion"/>
  <hyperlinks>
    <hyperlink ref="P29" r:id="rId1" display="http://www.bav-astro.de/sfs/BAVM_link.php?BAVMnr=59" xr:uid="{00000000-0004-0000-0600-000000000000}"/>
    <hyperlink ref="P44" r:id="rId2" display="http://www.bav-astro.de/sfs/BAVM_link.php?BAVMnr=80" xr:uid="{00000000-0004-0000-0600-000001000000}"/>
    <hyperlink ref="P45" r:id="rId3" display="http://www.bav-astro.de/sfs/BAVM_link.php?BAVMnr=80" xr:uid="{00000000-0004-0000-0600-000002000000}"/>
    <hyperlink ref="P46" r:id="rId4" display="http://www.bav-astro.de/sfs/BAVM_link.php?BAVMnr=80" xr:uid="{00000000-0004-0000-0600-000003000000}"/>
    <hyperlink ref="P49" r:id="rId5" display="http://www.konkoly.hu/cgi-bin/IBVS?4888" xr:uid="{00000000-0004-0000-0600-000004000000}"/>
    <hyperlink ref="P69" r:id="rId6" display="http://var.astro.cz/oejv/issues/oejv0074.pdf" xr:uid="{00000000-0004-0000-0600-000005000000}"/>
    <hyperlink ref="P56" r:id="rId7" display="http://var.astro.cz/oejv/issues/oejv0074.pdf" xr:uid="{00000000-0004-0000-0600-000006000000}"/>
    <hyperlink ref="P57" r:id="rId8" display="http://var.astro.cz/oejv/issues/oejv0074.pdf" xr:uid="{00000000-0004-0000-0600-000007000000}"/>
    <hyperlink ref="P58" r:id="rId9" display="http://var.astro.cz/oejv/issues/oejv0074.pdf" xr:uid="{00000000-0004-0000-0600-000008000000}"/>
    <hyperlink ref="P59" r:id="rId10" display="http://var.astro.cz/oejv/issues/oejv0074.pdf" xr:uid="{00000000-0004-0000-0600-000009000000}"/>
    <hyperlink ref="P60" r:id="rId11" display="http://www.bav-astro.de/sfs/BAVM_link.php?BAVMnr=152" xr:uid="{00000000-0004-0000-0600-00000A000000}"/>
    <hyperlink ref="P70" r:id="rId12" display="http://var.astro.cz/oejv/issues/oejv0074.pdf" xr:uid="{00000000-0004-0000-0600-00000B000000}"/>
    <hyperlink ref="P71" r:id="rId13" display="http://var.astro.cz/oejv/issues/oejv0074.pdf" xr:uid="{00000000-0004-0000-0600-00000C000000}"/>
    <hyperlink ref="P72" r:id="rId14" display="http://var.astro.cz/oejv/issues/oejv0074.pdf" xr:uid="{00000000-0004-0000-0600-00000D000000}"/>
    <hyperlink ref="P73" r:id="rId15" display="http://var.astro.cz/oejv/issues/oejv0074.pdf" xr:uid="{00000000-0004-0000-0600-00000E000000}"/>
    <hyperlink ref="P74" r:id="rId16" display="http://var.astro.cz/oejv/issues/oejv0074.pdf" xr:uid="{00000000-0004-0000-0600-00000F000000}"/>
    <hyperlink ref="P75" r:id="rId17" display="http://var.astro.cz/oejv/issues/oejv0074.pdf" xr:uid="{00000000-0004-0000-0600-000010000000}"/>
    <hyperlink ref="P76" r:id="rId18" display="http://var.astro.cz/oejv/issues/oejv0074.pdf" xr:uid="{00000000-0004-0000-0600-000011000000}"/>
    <hyperlink ref="P77" r:id="rId19" display="http://www.konkoly.hu/cgi-bin/IBVS?5741" xr:uid="{00000000-0004-0000-0600-000012000000}"/>
    <hyperlink ref="P61" r:id="rId20" display="http://www.konkoly.hu/cgi-bin/IBVS?5806" xr:uid="{00000000-0004-0000-0600-000013000000}"/>
    <hyperlink ref="P62" r:id="rId21" display="http://www.bav-astro.de/sfs/BAVM_link.php?BAVMnr=209" xr:uid="{00000000-0004-0000-0600-000014000000}"/>
    <hyperlink ref="P63" r:id="rId22" display="http://www.bav-astro.de/sfs/BAVM_link.php?BAVMnr=214" xr:uid="{00000000-0004-0000-0600-000015000000}"/>
    <hyperlink ref="P64" r:id="rId23" display="http://www.bav-astro.de/sfs/BAVM_link.php?BAVMnr=214" xr:uid="{00000000-0004-0000-0600-000016000000}"/>
    <hyperlink ref="P65" r:id="rId24" display="http://www.bav-astro.de/sfs/BAVM_link.php?BAVMnr=220" xr:uid="{00000000-0004-0000-0600-000017000000}"/>
  </hyperlinks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AE46"/>
  <sheetViews>
    <sheetView workbookViewId="0">
      <selection activeCell="C1" sqref="C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73</v>
      </c>
      <c r="C1" s="21" t="s">
        <v>114</v>
      </c>
    </row>
    <row r="2" spans="1:4">
      <c r="A2" t="s">
        <v>68</v>
      </c>
    </row>
    <row r="4" spans="1:4">
      <c r="A4" s="8" t="s">
        <v>41</v>
      </c>
      <c r="C4" s="3">
        <v>28860.222000000002</v>
      </c>
      <c r="D4" s="4">
        <v>0.92421370000000003</v>
      </c>
    </row>
    <row r="6" spans="1:4">
      <c r="A6" s="8" t="s">
        <v>42</v>
      </c>
    </row>
    <row r="7" spans="1:4">
      <c r="A7" t="s">
        <v>43</v>
      </c>
      <c r="C7">
        <f>+C4</f>
        <v>28860.222000000002</v>
      </c>
    </row>
    <row r="8" spans="1:4">
      <c r="A8" t="s">
        <v>44</v>
      </c>
      <c r="C8">
        <f>+D4</f>
        <v>0.92421370000000003</v>
      </c>
    </row>
    <row r="10" spans="1:4" ht="13.5" thickBot="1">
      <c r="C10" s="7" t="s">
        <v>63</v>
      </c>
      <c r="D10" s="7" t="s">
        <v>64</v>
      </c>
    </row>
    <row r="11" spans="1:4">
      <c r="A11" t="s">
        <v>57</v>
      </c>
      <c r="C11">
        <f>INTERCEPT(G21:G993,F21:F993)</f>
        <v>-0.18426132985378091</v>
      </c>
      <c r="D11" s="6"/>
    </row>
    <row r="12" spans="1:4">
      <c r="A12" t="s">
        <v>58</v>
      </c>
      <c r="C12">
        <f>SLOPE(G21:G993,F21:F993)</f>
        <v>1.0292661480129824E-5</v>
      </c>
      <c r="D12" s="6"/>
    </row>
    <row r="13" spans="1:4">
      <c r="A13" t="s">
        <v>62</v>
      </c>
      <c r="C13" s="6" t="s">
        <v>55</v>
      </c>
      <c r="D13" s="6"/>
    </row>
    <row r="14" spans="1:4">
      <c r="A14" t="s">
        <v>67</v>
      </c>
    </row>
    <row r="15" spans="1:4">
      <c r="A15" s="5" t="s">
        <v>59</v>
      </c>
      <c r="C15" s="12">
        <v>52200.390700000004</v>
      </c>
    </row>
    <row r="16" spans="1:4">
      <c r="A16" s="8" t="s">
        <v>45</v>
      </c>
      <c r="C16">
        <f>+C8+C12</f>
        <v>0.92422399266148014</v>
      </c>
    </row>
    <row r="17" spans="1:31" ht="13.5" thickBot="1"/>
    <row r="18" spans="1:31">
      <c r="A18" s="8" t="s">
        <v>46</v>
      </c>
      <c r="C18" s="3">
        <f>+C15</f>
        <v>52200.390700000004</v>
      </c>
      <c r="D18" s="4">
        <f>+C16</f>
        <v>0.92422399266148014</v>
      </c>
    </row>
    <row r="19" spans="1:31" ht="13.5" thickTop="1"/>
    <row r="20" spans="1:31" ht="13.5" thickBot="1">
      <c r="A20" s="7" t="s">
        <v>47</v>
      </c>
      <c r="B20" s="7" t="s">
        <v>48</v>
      </c>
      <c r="C20" s="7" t="s">
        <v>49</v>
      </c>
      <c r="D20" s="7" t="s">
        <v>54</v>
      </c>
      <c r="E20" s="7" t="s">
        <v>50</v>
      </c>
      <c r="F20" s="7" t="s">
        <v>51</v>
      </c>
      <c r="G20" s="7" t="s">
        <v>52</v>
      </c>
      <c r="H20" s="10" t="s">
        <v>53</v>
      </c>
      <c r="I20" s="10" t="s">
        <v>72</v>
      </c>
      <c r="J20" s="10" t="s">
        <v>60</v>
      </c>
      <c r="K20" s="10" t="s">
        <v>61</v>
      </c>
      <c r="L20" s="10" t="s">
        <v>69</v>
      </c>
      <c r="M20" s="10" t="s">
        <v>70</v>
      </c>
      <c r="N20" s="10" t="s">
        <v>71</v>
      </c>
      <c r="O20" s="10" t="s">
        <v>66</v>
      </c>
      <c r="P20" s="9" t="s">
        <v>65</v>
      </c>
      <c r="Q20" s="7" t="s">
        <v>56</v>
      </c>
    </row>
    <row r="21" spans="1:31">
      <c r="A21" t="s">
        <v>53</v>
      </c>
      <c r="C21">
        <v>28860.222000000002</v>
      </c>
      <c r="D21" s="6" t="s">
        <v>55</v>
      </c>
      <c r="E21">
        <f t="shared" ref="E21:E27" si="0">+(C21-C$7)/C$8</f>
        <v>0</v>
      </c>
      <c r="F21">
        <f>ROUND(2*E21,0)/2</f>
        <v>0</v>
      </c>
      <c r="H21" s="13">
        <v>0</v>
      </c>
      <c r="O21">
        <f t="shared" ref="O21:O27" si="1">+C$11+C$12*F21</f>
        <v>-0.18426132985378091</v>
      </c>
      <c r="Q21" s="2">
        <f t="shared" ref="Q21:Q27" si="2">+C21-15018.5</f>
        <v>13841.722000000002</v>
      </c>
    </row>
    <row r="22" spans="1:31">
      <c r="A22" t="s">
        <v>75</v>
      </c>
      <c r="C22" s="11">
        <v>48101.455999999998</v>
      </c>
      <c r="D22" s="6"/>
      <c r="E22">
        <f t="shared" si="0"/>
        <v>20819.031356059746</v>
      </c>
      <c r="F22">
        <f t="shared" ref="F22:F28" si="3">ROUND(2*E22,0)/2</f>
        <v>20819</v>
      </c>
      <c r="G22">
        <f t="shared" ref="G22:G27" si="4">+C22-(C$7+F22*C$8)</f>
        <v>2.8979699993215036E-2</v>
      </c>
      <c r="I22">
        <f t="shared" ref="I22:I27" si="5">+G22</f>
        <v>2.8979699993215036E-2</v>
      </c>
      <c r="O22">
        <f t="shared" si="1"/>
        <v>3.002158950104189E-2</v>
      </c>
      <c r="Q22" s="2">
        <f t="shared" si="2"/>
        <v>33082.955999999998</v>
      </c>
      <c r="AA22">
        <v>12</v>
      </c>
      <c r="AC22" t="s">
        <v>74</v>
      </c>
      <c r="AE22" t="s">
        <v>76</v>
      </c>
    </row>
    <row r="23" spans="1:31">
      <c r="A23" t="s">
        <v>78</v>
      </c>
      <c r="C23" s="11">
        <v>50601.48</v>
      </c>
      <c r="D23">
        <v>8.0000000000000002E-3</v>
      </c>
      <c r="E23">
        <f t="shared" si="0"/>
        <v>23524.059424784551</v>
      </c>
      <c r="F23">
        <f t="shared" si="3"/>
        <v>23524</v>
      </c>
      <c r="G23">
        <f t="shared" si="4"/>
        <v>5.4921199996897485E-2</v>
      </c>
      <c r="I23">
        <f t="shared" si="5"/>
        <v>5.4921199996897485E-2</v>
      </c>
      <c r="O23">
        <f t="shared" si="1"/>
        <v>5.7863238804793077E-2</v>
      </c>
      <c r="Q23" s="2">
        <f t="shared" si="2"/>
        <v>35582.980000000003</v>
      </c>
      <c r="AA23">
        <v>24</v>
      </c>
      <c r="AC23" t="s">
        <v>77</v>
      </c>
      <c r="AE23" t="s">
        <v>76</v>
      </c>
    </row>
    <row r="24" spans="1:31">
      <c r="A24" t="s">
        <v>79</v>
      </c>
      <c r="C24" s="12">
        <v>51016.460200000001</v>
      </c>
      <c r="D24" s="12">
        <v>3.0999999999999999E-3</v>
      </c>
      <c r="E24">
        <f t="shared" si="0"/>
        <v>23973.068349884881</v>
      </c>
      <c r="F24">
        <f t="shared" si="3"/>
        <v>23973</v>
      </c>
      <c r="G24">
        <f t="shared" si="4"/>
        <v>6.3169900000502821E-2</v>
      </c>
      <c r="I24">
        <f t="shared" si="5"/>
        <v>6.3169900000502821E-2</v>
      </c>
      <c r="O24">
        <f t="shared" si="1"/>
        <v>6.2484643809371354E-2</v>
      </c>
      <c r="Q24" s="2">
        <f t="shared" si="2"/>
        <v>35997.960200000001</v>
      </c>
    </row>
    <row r="25" spans="1:31">
      <c r="A25" t="s">
        <v>80</v>
      </c>
      <c r="C25" s="11">
        <v>49503.5052</v>
      </c>
      <c r="E25">
        <f t="shared" si="0"/>
        <v>22336.049768576246</v>
      </c>
      <c r="F25">
        <f t="shared" si="3"/>
        <v>22336</v>
      </c>
      <c r="G25">
        <f t="shared" si="4"/>
        <v>4.5996799992281012E-2</v>
      </c>
      <c r="I25">
        <f t="shared" si="5"/>
        <v>4.5996799992281012E-2</v>
      </c>
      <c r="O25">
        <f t="shared" si="1"/>
        <v>4.5635556966398844E-2</v>
      </c>
      <c r="Q25" s="2">
        <f t="shared" si="2"/>
        <v>34485.0052</v>
      </c>
    </row>
    <row r="26" spans="1:31">
      <c r="A26" t="s">
        <v>80</v>
      </c>
      <c r="C26" s="11">
        <v>49515.520400000001</v>
      </c>
      <c r="D26" s="6"/>
      <c r="E26">
        <f t="shared" si="0"/>
        <v>22349.050225072402</v>
      </c>
      <c r="F26">
        <f t="shared" si="3"/>
        <v>22349</v>
      </c>
      <c r="G26">
        <f t="shared" si="4"/>
        <v>4.6418699996138457E-2</v>
      </c>
      <c r="I26">
        <f t="shared" si="5"/>
        <v>4.6418699996138457E-2</v>
      </c>
      <c r="O26">
        <f t="shared" si="1"/>
        <v>4.5769361565640515E-2</v>
      </c>
      <c r="Q26" s="2">
        <f t="shared" si="2"/>
        <v>34497.020400000001</v>
      </c>
    </row>
    <row r="27" spans="1:31">
      <c r="A27" t="s">
        <v>80</v>
      </c>
      <c r="C27" s="11">
        <v>49527.536699999997</v>
      </c>
      <c r="D27" s="6"/>
      <c r="E27">
        <f t="shared" si="0"/>
        <v>22362.051871769479</v>
      </c>
      <c r="F27">
        <f t="shared" si="3"/>
        <v>22362</v>
      </c>
      <c r="G27">
        <f t="shared" si="4"/>
        <v>4.7940599994035438E-2</v>
      </c>
      <c r="I27">
        <f t="shared" si="5"/>
        <v>4.7940599994035438E-2</v>
      </c>
      <c r="O27">
        <f t="shared" si="1"/>
        <v>4.5903166164882214E-2</v>
      </c>
      <c r="Q27" s="2">
        <f t="shared" si="2"/>
        <v>34509.036699999997</v>
      </c>
    </row>
    <row r="28" spans="1:31">
      <c r="A28" s="14" t="s">
        <v>81</v>
      </c>
      <c r="B28" s="15"/>
      <c r="C28" s="12">
        <v>52200.390700000004</v>
      </c>
      <c r="D28" s="12">
        <v>2.0000000000000001E-4</v>
      </c>
      <c r="E28">
        <f>+(C28-C$7)/C$8</f>
        <v>25254.082145720196</v>
      </c>
      <c r="F28">
        <f t="shared" si="3"/>
        <v>25254</v>
      </c>
      <c r="G28">
        <f>+C28-(C$7+F28*C$8)</f>
        <v>7.5920200004475191E-2</v>
      </c>
      <c r="I28">
        <f>+G28</f>
        <v>7.5920200004475191E-2</v>
      </c>
      <c r="O28">
        <f>+C$11+C$12*F28</f>
        <v>7.5669543165417685E-2</v>
      </c>
      <c r="Q28" s="2">
        <f>+C28-15018.5</f>
        <v>37181.890700000004</v>
      </c>
    </row>
    <row r="29" spans="1:31">
      <c r="D29" s="6"/>
    </row>
    <row r="30" spans="1:31">
      <c r="D30" s="6"/>
    </row>
    <row r="31" spans="1:31">
      <c r="C31" s="11"/>
      <c r="D31" s="6"/>
    </row>
    <row r="32" spans="1:31">
      <c r="C32" s="11"/>
      <c r="D32" s="6"/>
    </row>
    <row r="33" spans="1:4">
      <c r="C33" s="12"/>
      <c r="D33" s="6"/>
    </row>
    <row r="34" spans="1:4">
      <c r="C34" s="11"/>
      <c r="D34" s="6"/>
    </row>
    <row r="35" spans="1:4">
      <c r="C35" s="11"/>
      <c r="D35" s="6"/>
    </row>
    <row r="36" spans="1:4">
      <c r="C36" s="11"/>
      <c r="D36" s="6"/>
    </row>
    <row r="37" spans="1:4">
      <c r="A37" s="14"/>
      <c r="B37" s="15"/>
      <c r="C37" s="12"/>
      <c r="D37" s="6"/>
    </row>
    <row r="38" spans="1:4">
      <c r="D38" s="6"/>
    </row>
    <row r="39" spans="1:4">
      <c r="D39" s="6"/>
    </row>
    <row r="40" spans="1:4">
      <c r="D40" s="6"/>
    </row>
    <row r="41" spans="1:4">
      <c r="D41" s="6"/>
    </row>
    <row r="42" spans="1:4">
      <c r="D42" s="6"/>
    </row>
    <row r="43" spans="1:4">
      <c r="D43" s="6"/>
    </row>
    <row r="44" spans="1:4">
      <c r="D44" s="6"/>
    </row>
    <row r="45" spans="1:4">
      <c r="D45" s="6"/>
    </row>
    <row r="46" spans="1:4">
      <c r="D46" s="6"/>
    </row>
  </sheetData>
  <sheetProtection sheet="1" objects="1" scenarios="1"/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/>
  <dimension ref="A1:AE3206"/>
  <sheetViews>
    <sheetView workbookViewId="0">
      <selection activeCell="E14" sqref="E14"/>
    </sheetView>
  </sheetViews>
  <sheetFormatPr defaultColWidth="10.28515625" defaultRowHeight="12.75"/>
  <cols>
    <col min="1" max="1" width="18.285156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2" bestFit="1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1" ht="21" thickBot="1">
      <c r="A1" s="1" t="s">
        <v>116</v>
      </c>
      <c r="T1" s="7" t="s">
        <v>51</v>
      </c>
      <c r="U1" s="7" t="s">
        <v>120</v>
      </c>
    </row>
    <row r="2" spans="1:21">
      <c r="A2" t="s">
        <v>68</v>
      </c>
      <c r="B2" t="s">
        <v>111</v>
      </c>
      <c r="T2">
        <v>-753</v>
      </c>
      <c r="U2">
        <f>+D$11+D$12*T2+D$13*T2^2</f>
        <v>9.8938272273725852E-3</v>
      </c>
    </row>
    <row r="3" spans="1:21">
      <c r="T3">
        <v>0</v>
      </c>
      <c r="U3">
        <f t="shared" ref="U3:U34" si="0">+D$11+D$12*T3+D$13*T3^2</f>
        <v>9.9999987352425025E-10</v>
      </c>
    </row>
    <row r="4" spans="1:21">
      <c r="A4" s="8" t="s">
        <v>41</v>
      </c>
      <c r="C4" s="3">
        <v>28860.222000000002</v>
      </c>
      <c r="D4" s="4">
        <v>0.92421370000000003</v>
      </c>
      <c r="T4">
        <v>1000</v>
      </c>
      <c r="U4">
        <f t="shared" si="0"/>
        <v>-1.2751071698931004E-2</v>
      </c>
    </row>
    <row r="5" spans="1:21">
      <c r="T5">
        <v>2000</v>
      </c>
      <c r="U5">
        <f t="shared" si="0"/>
        <v>-2.5059316379147222E-2</v>
      </c>
    </row>
    <row r="6" spans="1:21">
      <c r="A6" s="8" t="s">
        <v>42</v>
      </c>
      <c r="T6">
        <v>3000</v>
      </c>
      <c r="U6">
        <f t="shared" si="0"/>
        <v>-3.6924733040648784E-2</v>
      </c>
    </row>
    <row r="7" spans="1:21">
      <c r="A7" t="s">
        <v>43</v>
      </c>
      <c r="C7">
        <f>+C4</f>
        <v>28860.222000000002</v>
      </c>
      <c r="T7">
        <v>4000</v>
      </c>
      <c r="U7">
        <f t="shared" si="0"/>
        <v>-4.8347321683435682E-2</v>
      </c>
    </row>
    <row r="8" spans="1:21">
      <c r="A8" t="s">
        <v>44</v>
      </c>
      <c r="C8">
        <v>0.92422399266148014</v>
      </c>
      <c r="T8">
        <v>5000</v>
      </c>
      <c r="U8">
        <f t="shared" si="0"/>
        <v>-5.9327082307507925E-2</v>
      </c>
    </row>
    <row r="9" spans="1:21">
      <c r="A9" s="31" t="s">
        <v>121</v>
      </c>
      <c r="B9" s="31"/>
      <c r="C9" s="31">
        <v>55</v>
      </c>
      <c r="D9" s="31" t="str">
        <f>"F"&amp;C9</f>
        <v>F55</v>
      </c>
      <c r="E9" s="31" t="str">
        <f>"G"&amp;C9</f>
        <v>G55</v>
      </c>
      <c r="T9">
        <v>6000</v>
      </c>
      <c r="U9">
        <f t="shared" si="0"/>
        <v>-6.9864014912865507E-2</v>
      </c>
    </row>
    <row r="10" spans="1:21" ht="13.5" thickBot="1">
      <c r="C10" s="7" t="s">
        <v>63</v>
      </c>
      <c r="D10" s="7" t="s">
        <v>64</v>
      </c>
      <c r="T10">
        <v>7000</v>
      </c>
      <c r="U10">
        <f t="shared" si="0"/>
        <v>-7.9958119499508429E-2</v>
      </c>
    </row>
    <row r="11" spans="1:21">
      <c r="A11" t="s">
        <v>57</v>
      </c>
      <c r="C11" s="27">
        <f ca="1">INTERCEPT(INDIRECT(E9):G1005,INDIRECT(D9):$F1005)</f>
        <v>-0.14243732347151519</v>
      </c>
      <c r="D11" s="6">
        <f>E11*F11</f>
        <v>9.9999987352425025E-10</v>
      </c>
      <c r="E11" s="18">
        <v>0.99999987352425013</v>
      </c>
      <c r="F11">
        <v>1.0000000000000001E-9</v>
      </c>
      <c r="T11">
        <v>8000</v>
      </c>
      <c r="U11">
        <f t="shared" si="0"/>
        <v>-8.9609396067436675E-2</v>
      </c>
    </row>
    <row r="12" spans="1:21">
      <c r="A12" t="s">
        <v>58</v>
      </c>
      <c r="C12" s="27">
        <f ca="1">SLOPE(INDIRECT(E9):G1005,INDIRECT(D9):$F1005)</f>
        <v>-1.618952491033638E-6</v>
      </c>
      <c r="D12" s="6">
        <f>E12*F12</f>
        <v>-1.2972486708288208E-5</v>
      </c>
      <c r="E12" s="19">
        <v>-1.2972486708288207</v>
      </c>
      <c r="F12">
        <v>1.0000000000000001E-5</v>
      </c>
      <c r="T12">
        <v>9000</v>
      </c>
      <c r="U12">
        <f t="shared" si="0"/>
        <v>-9.8817844616650274E-2</v>
      </c>
    </row>
    <row r="13" spans="1:21" ht="13.5" thickBot="1">
      <c r="A13" t="s">
        <v>62</v>
      </c>
      <c r="C13" s="6" t="s">
        <v>55</v>
      </c>
      <c r="D13" s="6">
        <f>E13*F13</f>
        <v>2.2141400935732982E-10</v>
      </c>
      <c r="E13" s="20">
        <v>2.214140093573298</v>
      </c>
      <c r="F13">
        <v>1E-10</v>
      </c>
      <c r="T13">
        <v>10000</v>
      </c>
      <c r="U13">
        <f t="shared" si="0"/>
        <v>-0.10758346514714924</v>
      </c>
    </row>
    <row r="14" spans="1:21">
      <c r="A14" t="s">
        <v>67</v>
      </c>
      <c r="E14">
        <f>SUM(R21:R72)</f>
        <v>4.5808630774385149E-3</v>
      </c>
      <c r="T14">
        <v>11000</v>
      </c>
      <c r="U14">
        <f t="shared" si="0"/>
        <v>-0.11590625765893353</v>
      </c>
    </row>
    <row r="15" spans="1:21">
      <c r="A15" s="5" t="s">
        <v>59</v>
      </c>
      <c r="C15" s="22">
        <f ca="1">(C7+C11)+(C8+C12)*INT(MAX(F21:F3517))</f>
        <v>53977.671012965729</v>
      </c>
      <c r="D15" s="13">
        <f>+C7+INT(MAX(F21:F1572))*C8+D11+D12*INT(MAX(F21:F4007))+D13*INT(MAX(F21:F4034)^2)</f>
        <v>53977.668429315367</v>
      </c>
      <c r="T15">
        <v>12000</v>
      </c>
      <c r="U15">
        <f t="shared" si="0"/>
        <v>-0.12378622215200316</v>
      </c>
    </row>
    <row r="16" spans="1:21">
      <c r="A16" s="8" t="s">
        <v>45</v>
      </c>
      <c r="C16" s="23">
        <f ca="1">+C8+C12</f>
        <v>0.92422237370898908</v>
      </c>
      <c r="D16" s="13">
        <f>+C8+D12+2*D13*F74</f>
        <v>0.92422213294390154</v>
      </c>
      <c r="T16">
        <v>13000</v>
      </c>
      <c r="U16">
        <f t="shared" si="0"/>
        <v>-0.13122335862635812</v>
      </c>
    </row>
    <row r="17" spans="1:31" ht="13.5" thickBot="1">
      <c r="A17" s="27" t="s">
        <v>115</v>
      </c>
      <c r="C17">
        <f>COUNT(C21:C2175)</f>
        <v>64</v>
      </c>
      <c r="T17">
        <v>14000</v>
      </c>
      <c r="U17">
        <f t="shared" si="0"/>
        <v>-0.13821766708199842</v>
      </c>
    </row>
    <row r="18" spans="1:31" ht="14.25" thickTop="1" thickBot="1">
      <c r="A18" s="8" t="s">
        <v>46</v>
      </c>
      <c r="C18" s="36">
        <f ca="1">+C15</f>
        <v>53977.671012965729</v>
      </c>
      <c r="D18" s="37">
        <f ca="1">C16</f>
        <v>0.92422237370898908</v>
      </c>
      <c r="E18" s="31" t="s">
        <v>63</v>
      </c>
      <c r="T18">
        <v>15000</v>
      </c>
      <c r="U18">
        <f t="shared" si="0"/>
        <v>-0.14476914751892406</v>
      </c>
    </row>
    <row r="19" spans="1:31" ht="13.5" thickBot="1">
      <c r="A19" s="8" t="s">
        <v>118</v>
      </c>
      <c r="C19" s="32">
        <f>+D15</f>
        <v>53977.668429315367</v>
      </c>
      <c r="D19" s="33">
        <f>+D16</f>
        <v>0.92422213294390154</v>
      </c>
      <c r="E19" s="31" t="s">
        <v>119</v>
      </c>
      <c r="T19">
        <v>16000</v>
      </c>
      <c r="U19">
        <f t="shared" si="0"/>
        <v>-0.15087779993713502</v>
      </c>
    </row>
    <row r="20" spans="1:31" ht="13.5" thickBot="1">
      <c r="A20" s="7" t="s">
        <v>47</v>
      </c>
      <c r="B20" s="7" t="s">
        <v>48</v>
      </c>
      <c r="C20" s="7" t="s">
        <v>49</v>
      </c>
      <c r="D20" s="7" t="s">
        <v>54</v>
      </c>
      <c r="E20" s="7" t="s">
        <v>50</v>
      </c>
      <c r="F20" s="7" t="s">
        <v>51</v>
      </c>
      <c r="G20" s="7" t="s">
        <v>52</v>
      </c>
      <c r="H20" s="10" t="s">
        <v>53</v>
      </c>
      <c r="I20" s="10" t="s">
        <v>72</v>
      </c>
      <c r="J20" s="10" t="s">
        <v>112</v>
      </c>
      <c r="K20" s="10" t="s">
        <v>61</v>
      </c>
      <c r="L20" s="10" t="s">
        <v>69</v>
      </c>
      <c r="M20" s="10" t="s">
        <v>70</v>
      </c>
      <c r="N20" s="10" t="s">
        <v>71</v>
      </c>
      <c r="O20" s="10" t="s">
        <v>66</v>
      </c>
      <c r="P20" s="9" t="s">
        <v>65</v>
      </c>
      <c r="Q20" s="7" t="s">
        <v>56</v>
      </c>
      <c r="T20">
        <v>17000</v>
      </c>
      <c r="U20">
        <f t="shared" si="0"/>
        <v>-0.15654362433663135</v>
      </c>
    </row>
    <row r="21" spans="1:31">
      <c r="A21" s="16" t="s">
        <v>82</v>
      </c>
      <c r="C21" s="24">
        <v>28164.304</v>
      </c>
      <c r="D21" s="25"/>
      <c r="E21">
        <f t="shared" ref="E21:E52" si="1">+(C21-C$7)/C$8</f>
        <v>-752.97547512911046</v>
      </c>
      <c r="F21">
        <f t="shared" ref="F21:F52" si="2">ROUND(2*E21,0)/2</f>
        <v>-753</v>
      </c>
      <c r="G21">
        <f t="shared" ref="G21:G28" si="3">+C21-(C$7+F21*C$8)</f>
        <v>2.2666474094876321E-2</v>
      </c>
      <c r="N21">
        <f t="shared" ref="N21:N27" si="4">+G21</f>
        <v>2.2666474094876321E-2</v>
      </c>
      <c r="P21">
        <f t="shared" ref="P21:P52" si="5">+D$11+D$12*F21+D$13*F21^2</f>
        <v>9.8938272273725852E-3</v>
      </c>
      <c r="Q21" s="2">
        <f t="shared" ref="Q21:Q52" si="6">+C21-15018.5</f>
        <v>13145.804</v>
      </c>
      <c r="R21">
        <f t="shared" ref="R21:R32" si="7">+(P21-G21)^2</f>
        <v>1.6314050800195299E-4</v>
      </c>
      <c r="T21">
        <v>18000</v>
      </c>
      <c r="U21">
        <f t="shared" si="0"/>
        <v>-0.16176662071741302</v>
      </c>
    </row>
    <row r="22" spans="1:31">
      <c r="A22" s="16" t="s">
        <v>82</v>
      </c>
      <c r="C22" s="24">
        <v>28307.518</v>
      </c>
      <c r="D22" s="25"/>
      <c r="E22">
        <f t="shared" si="1"/>
        <v>-598.01953248193047</v>
      </c>
      <c r="F22">
        <f t="shared" si="2"/>
        <v>-598</v>
      </c>
      <c r="G22">
        <f t="shared" si="3"/>
        <v>-1.8052388437354239E-2</v>
      </c>
      <c r="N22">
        <f t="shared" si="4"/>
        <v>-1.8052388437354239E-2</v>
      </c>
      <c r="P22">
        <f t="shared" si="5"/>
        <v>7.8367265869584406E-3</v>
      </c>
      <c r="Q22" s="2">
        <f t="shared" si="6"/>
        <v>13289.018</v>
      </c>
      <c r="R22">
        <f t="shared" si="7"/>
        <v>6.7024627674209256E-4</v>
      </c>
      <c r="T22">
        <v>19000</v>
      </c>
      <c r="U22">
        <f t="shared" si="0"/>
        <v>-0.16654678907948003</v>
      </c>
      <c r="AA22">
        <v>12</v>
      </c>
      <c r="AC22" t="s">
        <v>74</v>
      </c>
      <c r="AE22" t="s">
        <v>76</v>
      </c>
    </row>
    <row r="23" spans="1:31">
      <c r="A23" s="16" t="s">
        <v>82</v>
      </c>
      <c r="C23" s="24">
        <v>28308.488000000001</v>
      </c>
      <c r="D23" s="25"/>
      <c r="E23">
        <f t="shared" si="1"/>
        <v>-596.9700033551137</v>
      </c>
      <c r="F23">
        <f t="shared" si="2"/>
        <v>-597</v>
      </c>
      <c r="G23">
        <f t="shared" si="3"/>
        <v>2.7723618903110037E-2</v>
      </c>
      <c r="N23">
        <f t="shared" si="4"/>
        <v>2.7723618903110037E-2</v>
      </c>
      <c r="P23">
        <f t="shared" si="5"/>
        <v>7.8234895105089713E-3</v>
      </c>
      <c r="Q23" s="2">
        <f t="shared" si="6"/>
        <v>13289.988000000001</v>
      </c>
      <c r="R23">
        <f t="shared" si="7"/>
        <v>3.9601514984226484E-4</v>
      </c>
      <c r="T23">
        <v>20000</v>
      </c>
      <c r="U23">
        <f t="shared" si="0"/>
        <v>-0.17088412942283238</v>
      </c>
      <c r="AA23">
        <v>24</v>
      </c>
      <c r="AC23" t="s">
        <v>77</v>
      </c>
      <c r="AE23" t="s">
        <v>76</v>
      </c>
    </row>
    <row r="24" spans="1:31">
      <c r="A24" s="16" t="s">
        <v>82</v>
      </c>
      <c r="C24" s="24">
        <v>28332.467000000001</v>
      </c>
      <c r="D24" s="25"/>
      <c r="E24">
        <f t="shared" si="1"/>
        <v>-571.02499414695922</v>
      </c>
      <c r="F24">
        <f t="shared" si="2"/>
        <v>-571</v>
      </c>
      <c r="G24">
        <f t="shared" si="3"/>
        <v>-2.3100190297554946E-2</v>
      </c>
      <c r="N24">
        <f t="shared" si="4"/>
        <v>-2.3100190297554946E-2</v>
      </c>
      <c r="P24">
        <f t="shared" si="5"/>
        <v>7.4794809554573141E-3</v>
      </c>
      <c r="Q24" s="2">
        <f t="shared" si="6"/>
        <v>13313.967000000001</v>
      </c>
      <c r="R24">
        <f t="shared" si="7"/>
        <v>9.3511629394230436E-4</v>
      </c>
      <c r="T24">
        <v>21000</v>
      </c>
      <c r="U24">
        <f t="shared" si="0"/>
        <v>-0.17477864174747007</v>
      </c>
    </row>
    <row r="25" spans="1:31">
      <c r="A25" s="16" t="s">
        <v>82</v>
      </c>
      <c r="C25" s="24">
        <v>28419.37</v>
      </c>
      <c r="D25" s="25"/>
      <c r="E25">
        <f t="shared" si="1"/>
        <v>-476.99692228340098</v>
      </c>
      <c r="F25">
        <f t="shared" si="2"/>
        <v>-477</v>
      </c>
      <c r="G25">
        <f t="shared" si="3"/>
        <v>2.84449952232535E-3</v>
      </c>
      <c r="N25">
        <f t="shared" si="4"/>
        <v>2.84449952232535E-3</v>
      </c>
      <c r="P25">
        <f t="shared" si="5"/>
        <v>6.2382552679884126E-3</v>
      </c>
      <c r="Q25" s="2">
        <f t="shared" si="6"/>
        <v>13400.869999999999</v>
      </c>
      <c r="R25">
        <f t="shared" si="7"/>
        <v>1.1517578061221051E-5</v>
      </c>
      <c r="T25">
        <v>22000</v>
      </c>
      <c r="U25">
        <f t="shared" si="0"/>
        <v>-0.17823032605339309</v>
      </c>
    </row>
    <row r="26" spans="1:31">
      <c r="A26" s="16" t="s">
        <v>82</v>
      </c>
      <c r="C26" s="24">
        <v>28635.612000000001</v>
      </c>
      <c r="D26" s="25"/>
      <c r="E26">
        <f t="shared" si="1"/>
        <v>-243.02550224128356</v>
      </c>
      <c r="F26">
        <f t="shared" si="2"/>
        <v>-243</v>
      </c>
      <c r="G26">
        <f t="shared" si="3"/>
        <v>-2.3569783261336852E-2</v>
      </c>
      <c r="N26">
        <f t="shared" si="4"/>
        <v>-2.3569783261336852E-2</v>
      </c>
      <c r="P26">
        <f t="shared" si="5"/>
        <v>3.1653895459524493E-3</v>
      </c>
      <c r="Q26" s="2">
        <f t="shared" si="6"/>
        <v>13617.112000000001</v>
      </c>
      <c r="R26">
        <f t="shared" si="7"/>
        <v>7.147694650356212E-4</v>
      </c>
      <c r="T26">
        <v>23000</v>
      </c>
      <c r="U26">
        <f t="shared" si="0"/>
        <v>-0.18123918234060146</v>
      </c>
    </row>
    <row r="27" spans="1:31">
      <c r="A27" s="16" t="s">
        <v>82</v>
      </c>
      <c r="C27" s="24">
        <v>28835.273000000001</v>
      </c>
      <c r="D27" s="25"/>
      <c r="E27">
        <f t="shared" si="1"/>
        <v>-26.994538334971264</v>
      </c>
      <c r="F27">
        <f t="shared" si="2"/>
        <v>-27</v>
      </c>
      <c r="G27">
        <f t="shared" si="3"/>
        <v>5.0478018602007069E-3</v>
      </c>
      <c r="N27">
        <f t="shared" si="4"/>
        <v>5.0478018602007069E-3</v>
      </c>
      <c r="P27">
        <f t="shared" si="5"/>
        <v>3.504195519364767E-4</v>
      </c>
      <c r="Q27" s="2">
        <f t="shared" si="6"/>
        <v>13816.773000000001</v>
      </c>
      <c r="R27">
        <f t="shared" si="7"/>
        <v>2.2065400549993787E-5</v>
      </c>
      <c r="T27">
        <v>24000</v>
      </c>
      <c r="U27">
        <f t="shared" si="0"/>
        <v>-0.18380521060909519</v>
      </c>
    </row>
    <row r="28" spans="1:31">
      <c r="A28" t="s">
        <v>53</v>
      </c>
      <c r="C28" s="25">
        <v>28860.222000000002</v>
      </c>
      <c r="D28" s="25" t="s">
        <v>55</v>
      </c>
      <c r="E28">
        <f t="shared" si="1"/>
        <v>0</v>
      </c>
      <c r="F28">
        <f t="shared" si="2"/>
        <v>0</v>
      </c>
      <c r="G28">
        <f t="shared" si="3"/>
        <v>0</v>
      </c>
      <c r="H28" s="13">
        <v>0</v>
      </c>
      <c r="P28">
        <f t="shared" si="5"/>
        <v>9.9999987352425025E-10</v>
      </c>
      <c r="Q28" s="2">
        <f t="shared" si="6"/>
        <v>13841.722000000002</v>
      </c>
      <c r="R28">
        <f t="shared" si="7"/>
        <v>9.9999974704851641E-19</v>
      </c>
      <c r="T28">
        <v>25000</v>
      </c>
      <c r="U28">
        <f t="shared" si="0"/>
        <v>-0.18592841085887424</v>
      </c>
    </row>
    <row r="29" spans="1:31">
      <c r="A29" s="16" t="s">
        <v>82</v>
      </c>
      <c r="C29" s="24">
        <v>29250.255000000001</v>
      </c>
      <c r="D29" s="25"/>
      <c r="E29">
        <f t="shared" si="1"/>
        <v>422.01133393737666</v>
      </c>
      <c r="F29">
        <f t="shared" si="2"/>
        <v>422</v>
      </c>
      <c r="G29">
        <f t="shared" ref="G29:G66" si="8">+C29-(C$7+F29*C$8)</f>
        <v>1.0475096853042487E-2</v>
      </c>
      <c r="N29">
        <f>+G29</f>
        <v>1.0475096853042487E-2</v>
      </c>
      <c r="P29">
        <f t="shared" si="5"/>
        <v>-5.4349580984553595E-3</v>
      </c>
      <c r="Q29" s="2">
        <f t="shared" si="6"/>
        <v>14231.755000000001</v>
      </c>
      <c r="R29">
        <f t="shared" si="7"/>
        <v>2.5312984855968112E-4</v>
      </c>
      <c r="T29">
        <v>26000</v>
      </c>
      <c r="U29">
        <f t="shared" si="0"/>
        <v>-0.18760878308993861</v>
      </c>
    </row>
    <row r="30" spans="1:31">
      <c r="A30" s="16" t="s">
        <v>83</v>
      </c>
      <c r="C30" s="24">
        <v>36110.678</v>
      </c>
      <c r="D30" s="25"/>
      <c r="E30">
        <f t="shared" si="1"/>
        <v>7844.9121182419431</v>
      </c>
      <c r="F30">
        <f t="shared" si="2"/>
        <v>7845</v>
      </c>
      <c r="G30">
        <f t="shared" si="8"/>
        <v>-8.1222429311310407E-2</v>
      </c>
      <c r="N30">
        <f>+G30</f>
        <v>-8.1222429311310407E-2</v>
      </c>
      <c r="P30">
        <f t="shared" si="5"/>
        <v>-8.8142447899283383E-2</v>
      </c>
      <c r="Q30" s="2">
        <f t="shared" si="6"/>
        <v>21092.178</v>
      </c>
      <c r="R30">
        <f t="shared" si="7"/>
        <v>4.7886657257891499E-5</v>
      </c>
      <c r="T30">
        <v>27000</v>
      </c>
      <c r="U30">
        <f t="shared" si="0"/>
        <v>-0.18884632730228834</v>
      </c>
    </row>
    <row r="31" spans="1:31">
      <c r="A31" s="16" t="s">
        <v>83</v>
      </c>
      <c r="C31" s="24">
        <v>36172.6</v>
      </c>
      <c r="D31" s="25"/>
      <c r="E31">
        <f t="shared" si="1"/>
        <v>7911.9110281292342</v>
      </c>
      <c r="F31">
        <f t="shared" si="2"/>
        <v>7912</v>
      </c>
      <c r="G31">
        <f t="shared" si="8"/>
        <v>-8.2229937637748662E-2</v>
      </c>
      <c r="N31">
        <f>+G31</f>
        <v>-8.2229937637748662E-2</v>
      </c>
      <c r="P31">
        <f t="shared" si="5"/>
        <v>-8.8777853532193987E-2</v>
      </c>
      <c r="Q31" s="2">
        <f t="shared" si="6"/>
        <v>21154.1</v>
      </c>
      <c r="R31">
        <f t="shared" si="7"/>
        <v>4.2875202560729717E-5</v>
      </c>
      <c r="T31">
        <v>28000</v>
      </c>
      <c r="U31">
        <f t="shared" si="0"/>
        <v>-0.18964104349592342</v>
      </c>
    </row>
    <row r="32" spans="1:31">
      <c r="A32" s="16" t="s">
        <v>83</v>
      </c>
      <c r="C32" s="24">
        <v>36440.623</v>
      </c>
      <c r="D32" s="25"/>
      <c r="E32">
        <f t="shared" si="1"/>
        <v>8201.9089097338619</v>
      </c>
      <c r="F32">
        <f t="shared" si="2"/>
        <v>8202</v>
      </c>
      <c r="G32">
        <f t="shared" si="8"/>
        <v>-8.4187809465220198E-2</v>
      </c>
      <c r="N32">
        <f>+G32</f>
        <v>-8.4187809465220198E-2</v>
      </c>
      <c r="P32">
        <f t="shared" si="5"/>
        <v>-9.1505193727030185E-2</v>
      </c>
      <c r="Q32" s="2">
        <f t="shared" si="6"/>
        <v>21422.123</v>
      </c>
      <c r="R32">
        <f t="shared" si="7"/>
        <v>5.354411243498448E-5</v>
      </c>
      <c r="T32">
        <v>29000</v>
      </c>
      <c r="U32">
        <f t="shared" si="0"/>
        <v>-0.18999293167084383</v>
      </c>
    </row>
    <row r="33" spans="1:21">
      <c r="A33" s="16" t="s">
        <v>84</v>
      </c>
      <c r="C33" s="24">
        <v>45556.157333333336</v>
      </c>
      <c r="D33" s="25"/>
      <c r="E33" s="17">
        <f t="shared" si="1"/>
        <v>18064.814878105673</v>
      </c>
      <c r="F33">
        <f t="shared" si="2"/>
        <v>18065</v>
      </c>
      <c r="G33" s="17"/>
      <c r="O33" s="13">
        <v>-0.17168370022203605</v>
      </c>
      <c r="P33">
        <f t="shared" si="5"/>
        <v>-0.16209078809736607</v>
      </c>
      <c r="Q33" s="2">
        <f t="shared" si="6"/>
        <v>30537.657333333336</v>
      </c>
      <c r="T33">
        <v>30000</v>
      </c>
      <c r="U33">
        <f t="shared" si="0"/>
        <v>-0.18990199182704959</v>
      </c>
    </row>
    <row r="34" spans="1:21">
      <c r="A34" s="16" t="s">
        <v>85</v>
      </c>
      <c r="C34" s="24">
        <v>45556.164333333334</v>
      </c>
      <c r="D34" s="25"/>
      <c r="E34" s="17">
        <f t="shared" si="1"/>
        <v>18064.822452027205</v>
      </c>
      <c r="F34">
        <f t="shared" si="2"/>
        <v>18065</v>
      </c>
      <c r="G34" s="17"/>
      <c r="O34" s="13">
        <v>-0.17168370022203605</v>
      </c>
      <c r="P34">
        <f t="shared" si="5"/>
        <v>-0.16209078809736607</v>
      </c>
      <c r="Q34" s="2">
        <f t="shared" si="6"/>
        <v>30537.664333333334</v>
      </c>
      <c r="T34">
        <v>31000</v>
      </c>
      <c r="U34">
        <f t="shared" si="0"/>
        <v>-0.18936822396454062</v>
      </c>
    </row>
    <row r="35" spans="1:21">
      <c r="A35" s="16" t="s">
        <v>86</v>
      </c>
      <c r="C35" s="24">
        <v>47357.474999999999</v>
      </c>
      <c r="D35" s="25"/>
      <c r="E35">
        <f t="shared" si="1"/>
        <v>20013.82040162538</v>
      </c>
      <c r="F35">
        <f t="shared" si="2"/>
        <v>20014</v>
      </c>
      <c r="G35">
        <f t="shared" si="8"/>
        <v>-0.16598912687186385</v>
      </c>
      <c r="N35">
        <f t="shared" ref="N35:N42" si="9">+G35</f>
        <v>-0.16598912687186385</v>
      </c>
      <c r="O35">
        <f t="shared" ref="O35:O64" ca="1" si="10">+C$11+C$12*F35</f>
        <v>-0.17483903862706243</v>
      </c>
      <c r="P35">
        <f t="shared" si="5"/>
        <v>-0.17094170899436248</v>
      </c>
      <c r="Q35" s="2">
        <f t="shared" si="6"/>
        <v>32338.974999999999</v>
      </c>
      <c r="R35">
        <f t="shared" ref="R35:R66" si="11">+(P35-G35)^2</f>
        <v>2.4528069680093069E-5</v>
      </c>
    </row>
    <row r="36" spans="1:21">
      <c r="A36" s="16" t="s">
        <v>87</v>
      </c>
      <c r="C36" s="24">
        <v>47369.482000000004</v>
      </c>
      <c r="D36" s="25"/>
      <c r="E36">
        <f t="shared" si="1"/>
        <v>20026.811841033297</v>
      </c>
      <c r="F36">
        <f t="shared" si="2"/>
        <v>20027</v>
      </c>
      <c r="G36">
        <f t="shared" si="8"/>
        <v>-0.17390103146317415</v>
      </c>
      <c r="N36">
        <f t="shared" si="9"/>
        <v>-0.17390103146317415</v>
      </c>
      <c r="O36">
        <f t="shared" ca="1" si="10"/>
        <v>-0.17486008500944586</v>
      </c>
      <c r="P36">
        <f t="shared" si="5"/>
        <v>-0.17099509802303745</v>
      </c>
      <c r="Q36" s="2">
        <f t="shared" si="6"/>
        <v>32350.982000000004</v>
      </c>
      <c r="R36">
        <f t="shared" si="11"/>
        <v>8.4444491585047408E-6</v>
      </c>
    </row>
    <row r="37" spans="1:21">
      <c r="A37" s="16" t="s">
        <v>88</v>
      </c>
      <c r="C37" s="24">
        <v>47369.483</v>
      </c>
      <c r="D37" s="25"/>
      <c r="E37">
        <f t="shared" si="1"/>
        <v>20026.812923022084</v>
      </c>
      <c r="F37">
        <f t="shared" si="2"/>
        <v>20027</v>
      </c>
      <c r="G37">
        <f t="shared" si="8"/>
        <v>-0.1729010314666084</v>
      </c>
      <c r="N37">
        <f t="shared" si="9"/>
        <v>-0.1729010314666084</v>
      </c>
      <c r="O37">
        <f t="shared" ca="1" si="10"/>
        <v>-0.17486008500944586</v>
      </c>
      <c r="P37">
        <f t="shared" si="5"/>
        <v>-0.17099509802303745</v>
      </c>
      <c r="Q37" s="2">
        <f t="shared" si="6"/>
        <v>32350.983</v>
      </c>
      <c r="R37">
        <f t="shared" si="11"/>
        <v>3.6325822913222435E-6</v>
      </c>
    </row>
    <row r="38" spans="1:21">
      <c r="A38" s="16" t="s">
        <v>88</v>
      </c>
      <c r="C38" s="24">
        <v>47674.474000000002</v>
      </c>
      <c r="D38" s="25"/>
      <c r="E38">
        <f t="shared" si="1"/>
        <v>20356.809766235081</v>
      </c>
      <c r="F38">
        <f t="shared" si="2"/>
        <v>20357</v>
      </c>
      <c r="G38">
        <f t="shared" si="8"/>
        <v>-0.17581860975042218</v>
      </c>
      <c r="N38">
        <f t="shared" si="9"/>
        <v>-0.17581860975042218</v>
      </c>
      <c r="O38">
        <f t="shared" ca="1" si="10"/>
        <v>-0.17539433933148696</v>
      </c>
      <c r="P38">
        <f t="shared" si="5"/>
        <v>-0.17232529612999001</v>
      </c>
      <c r="Q38" s="2">
        <f t="shared" si="6"/>
        <v>32655.974000000002</v>
      </c>
      <c r="R38">
        <f t="shared" si="11"/>
        <v>1.2203240050696955E-5</v>
      </c>
    </row>
    <row r="39" spans="1:21">
      <c r="A39" s="16" t="s">
        <v>87</v>
      </c>
      <c r="C39" s="24">
        <v>47735.464</v>
      </c>
      <c r="D39" s="25"/>
      <c r="E39">
        <f t="shared" si="1"/>
        <v>20422.800262569599</v>
      </c>
      <c r="F39">
        <f t="shared" si="2"/>
        <v>20423</v>
      </c>
      <c r="G39">
        <f t="shared" si="8"/>
        <v>-0.1846021254095831</v>
      </c>
      <c r="N39">
        <f t="shared" si="9"/>
        <v>-0.1846021254095831</v>
      </c>
      <c r="O39">
        <f t="shared" ca="1" si="10"/>
        <v>-0.17550119019589519</v>
      </c>
      <c r="P39">
        <f t="shared" si="5"/>
        <v>-0.17258554887483196</v>
      </c>
      <c r="Q39" s="2">
        <f t="shared" si="6"/>
        <v>32716.964</v>
      </c>
      <c r="R39">
        <f t="shared" si="11"/>
        <v>1.4439811161553155E-4</v>
      </c>
    </row>
    <row r="40" spans="1:21">
      <c r="A40" s="16" t="s">
        <v>89</v>
      </c>
      <c r="C40" s="24">
        <v>47735.466</v>
      </c>
      <c r="D40" s="25"/>
      <c r="E40">
        <f t="shared" si="1"/>
        <v>20422.802426547179</v>
      </c>
      <c r="F40">
        <f t="shared" si="2"/>
        <v>20423</v>
      </c>
      <c r="G40">
        <f t="shared" si="8"/>
        <v>-0.18260212540917564</v>
      </c>
      <c r="N40">
        <f t="shared" si="9"/>
        <v>-0.18260212540917564</v>
      </c>
      <c r="O40">
        <f t="shared" ca="1" si="10"/>
        <v>-0.17550119019589519</v>
      </c>
      <c r="P40">
        <f t="shared" si="5"/>
        <v>-0.17258554887483196</v>
      </c>
      <c r="Q40" s="2">
        <f t="shared" si="6"/>
        <v>32716.966</v>
      </c>
      <c r="R40">
        <f t="shared" si="11"/>
        <v>1.0033180546836444E-4</v>
      </c>
    </row>
    <row r="41" spans="1:21">
      <c r="A41" s="16" t="s">
        <v>90</v>
      </c>
      <c r="C41" s="24">
        <v>47735.476000000002</v>
      </c>
      <c r="D41" s="25"/>
      <c r="E41">
        <f t="shared" si="1"/>
        <v>20422.813246435086</v>
      </c>
      <c r="F41">
        <f t="shared" si="2"/>
        <v>20423</v>
      </c>
      <c r="G41">
        <f t="shared" si="8"/>
        <v>-0.17260212540713837</v>
      </c>
      <c r="N41">
        <f t="shared" si="9"/>
        <v>-0.17260212540713837</v>
      </c>
      <c r="O41">
        <f t="shared" ca="1" si="10"/>
        <v>-0.17550119019589519</v>
      </c>
      <c r="P41">
        <f t="shared" si="5"/>
        <v>-0.17258554887483196</v>
      </c>
      <c r="Q41" s="2">
        <f t="shared" si="6"/>
        <v>32716.976000000002</v>
      </c>
      <c r="R41">
        <f t="shared" si="11"/>
        <v>2.7478142330550547E-10</v>
      </c>
    </row>
    <row r="42" spans="1:21">
      <c r="A42" s="16" t="s">
        <v>91</v>
      </c>
      <c r="C42" s="24">
        <v>48039.54</v>
      </c>
      <c r="D42" s="25"/>
      <c r="E42">
        <f t="shared" si="1"/>
        <v>20751.807086039258</v>
      </c>
      <c r="F42">
        <f t="shared" si="2"/>
        <v>20752</v>
      </c>
      <c r="G42">
        <f t="shared" si="8"/>
        <v>-0.17829571103357011</v>
      </c>
      <c r="N42">
        <f t="shared" si="9"/>
        <v>-0.17829571103357011</v>
      </c>
      <c r="O42">
        <f t="shared" ca="1" si="10"/>
        <v>-0.17603382556544525</v>
      </c>
      <c r="P42">
        <f t="shared" si="5"/>
        <v>-0.17385409551804903</v>
      </c>
      <c r="Q42" s="2">
        <f t="shared" si="6"/>
        <v>33021.040000000001</v>
      </c>
      <c r="R42">
        <f t="shared" si="11"/>
        <v>1.9727948387717591E-5</v>
      </c>
    </row>
    <row r="43" spans="1:21">
      <c r="A43" t="s">
        <v>75</v>
      </c>
      <c r="C43" s="26">
        <v>48101.455999999998</v>
      </c>
      <c r="D43" s="25"/>
      <c r="E43">
        <f t="shared" si="1"/>
        <v>20818.799503993803</v>
      </c>
      <c r="F43">
        <f t="shared" si="2"/>
        <v>20819</v>
      </c>
      <c r="G43">
        <f t="shared" si="8"/>
        <v>-0.18530321935395477</v>
      </c>
      <c r="I43">
        <f>+G43</f>
        <v>-0.18530321935395477</v>
      </c>
      <c r="O43">
        <f t="shared" ca="1" si="10"/>
        <v>-0.17614229538234449</v>
      </c>
      <c r="P43">
        <f t="shared" si="5"/>
        <v>-0.1741065572080438</v>
      </c>
      <c r="Q43" s="2">
        <f t="shared" si="6"/>
        <v>33082.955999999998</v>
      </c>
      <c r="R43">
        <f t="shared" si="11"/>
        <v>1.2536524320967574E-4</v>
      </c>
    </row>
    <row r="44" spans="1:21">
      <c r="A44" s="16" t="s">
        <v>92</v>
      </c>
      <c r="C44" s="24">
        <v>48443.423999999999</v>
      </c>
      <c r="D44" s="25"/>
      <c r="E44">
        <f t="shared" si="1"/>
        <v>21188.805046714286</v>
      </c>
      <c r="F44">
        <f t="shared" si="2"/>
        <v>21189</v>
      </c>
      <c r="G44">
        <f t="shared" si="8"/>
        <v>-0.1801805041031912</v>
      </c>
      <c r="N44">
        <f t="shared" ref="N44:N56" si="12">+G44</f>
        <v>-0.1801805041031912</v>
      </c>
      <c r="O44">
        <f t="shared" ca="1" si="10"/>
        <v>-0.17674130780402694</v>
      </c>
      <c r="P44">
        <f t="shared" si="5"/>
        <v>-0.17546494819922981</v>
      </c>
      <c r="Q44" s="2">
        <f t="shared" si="6"/>
        <v>33424.923999999999</v>
      </c>
      <c r="R44">
        <f t="shared" si="11"/>
        <v>2.2236467483385104E-5</v>
      </c>
    </row>
    <row r="45" spans="1:21">
      <c r="A45" s="16" t="s">
        <v>93</v>
      </c>
      <c r="C45" s="24">
        <v>48443.455000000002</v>
      </c>
      <c r="D45" s="25"/>
      <c r="E45">
        <f t="shared" si="1"/>
        <v>21188.838588366794</v>
      </c>
      <c r="F45">
        <f t="shared" si="2"/>
        <v>21189</v>
      </c>
      <c r="N45" s="13">
        <v>-0.14918050410051364</v>
      </c>
      <c r="O45">
        <f t="shared" ca="1" si="10"/>
        <v>-0.17674130780402694</v>
      </c>
      <c r="P45">
        <f t="shared" si="5"/>
        <v>-0.17546494819922981</v>
      </c>
      <c r="Q45" s="2">
        <f t="shared" si="6"/>
        <v>33424.955000000002</v>
      </c>
    </row>
    <row r="46" spans="1:21">
      <c r="A46" s="16" t="s">
        <v>94</v>
      </c>
      <c r="C46" s="24">
        <v>48443.455999999998</v>
      </c>
      <c r="D46" s="25"/>
      <c r="E46">
        <f t="shared" si="1"/>
        <v>21188.839670355581</v>
      </c>
      <c r="F46">
        <f t="shared" si="2"/>
        <v>21189</v>
      </c>
      <c r="N46" s="13">
        <v>-0.1481805041039479</v>
      </c>
      <c r="O46">
        <f t="shared" ca="1" si="10"/>
        <v>-0.17674130780402694</v>
      </c>
      <c r="P46">
        <f t="shared" si="5"/>
        <v>-0.17546494819922981</v>
      </c>
      <c r="Q46" s="2">
        <f t="shared" si="6"/>
        <v>33424.955999999998</v>
      </c>
    </row>
    <row r="47" spans="1:21">
      <c r="A47" s="16" t="s">
        <v>95</v>
      </c>
      <c r="C47" s="24">
        <v>48833.434999999998</v>
      </c>
      <c r="D47" s="25"/>
      <c r="E47">
        <f t="shared" si="1"/>
        <v>21610.792576898271</v>
      </c>
      <c r="F47">
        <f t="shared" si="2"/>
        <v>21611</v>
      </c>
      <c r="G47">
        <f t="shared" si="8"/>
        <v>-0.1917054072546307</v>
      </c>
      <c r="N47">
        <f t="shared" si="12"/>
        <v>-0.1917054072546307</v>
      </c>
      <c r="O47">
        <f t="shared" ca="1" si="10"/>
        <v>-0.17742450575524316</v>
      </c>
      <c r="P47">
        <f t="shared" si="5"/>
        <v>-0.17694024631871907</v>
      </c>
      <c r="Q47" s="2">
        <f t="shared" si="6"/>
        <v>33814.934999999998</v>
      </c>
      <c r="R47">
        <f t="shared" si="11"/>
        <v>2.1800997746337065E-4</v>
      </c>
    </row>
    <row r="48" spans="1:21">
      <c r="A48" s="16" t="s">
        <v>96</v>
      </c>
      <c r="C48" s="24">
        <v>48833.444000000003</v>
      </c>
      <c r="D48" s="25"/>
      <c r="E48">
        <f t="shared" si="1"/>
        <v>21610.802314797391</v>
      </c>
      <c r="F48">
        <f t="shared" si="2"/>
        <v>21611</v>
      </c>
      <c r="G48">
        <f t="shared" si="8"/>
        <v>-0.18270540724915918</v>
      </c>
      <c r="N48">
        <f t="shared" si="12"/>
        <v>-0.18270540724915918</v>
      </c>
      <c r="O48">
        <f t="shared" ca="1" si="10"/>
        <v>-0.17742450575524316</v>
      </c>
      <c r="P48">
        <f t="shared" si="5"/>
        <v>-0.17694024631871907</v>
      </c>
      <c r="Q48" s="2">
        <f t="shared" si="6"/>
        <v>33814.944000000003</v>
      </c>
      <c r="R48">
        <f t="shared" si="11"/>
        <v>3.3237080553873021E-5</v>
      </c>
    </row>
    <row r="49" spans="1:19">
      <c r="A49" s="16" t="s">
        <v>97</v>
      </c>
      <c r="C49" s="24">
        <v>48833.45</v>
      </c>
      <c r="D49" s="25"/>
      <c r="E49">
        <f t="shared" si="1"/>
        <v>21610.808806730129</v>
      </c>
      <c r="F49">
        <f t="shared" si="2"/>
        <v>21611</v>
      </c>
      <c r="G49">
        <f t="shared" si="8"/>
        <v>-0.17670540725521278</v>
      </c>
      <c r="N49">
        <f t="shared" si="12"/>
        <v>-0.17670540725521278</v>
      </c>
      <c r="O49">
        <f t="shared" ca="1" si="10"/>
        <v>-0.17742450575524316</v>
      </c>
      <c r="P49">
        <f t="shared" si="5"/>
        <v>-0.17694024631871907</v>
      </c>
      <c r="Q49" s="2">
        <f t="shared" si="6"/>
        <v>33814.949999999997</v>
      </c>
      <c r="R49">
        <f t="shared" si="11"/>
        <v>5.5149385748515075E-8</v>
      </c>
      <c r="S49" s="17" t="s">
        <v>110</v>
      </c>
    </row>
    <row r="50" spans="1:19">
      <c r="A50" s="16" t="s">
        <v>93</v>
      </c>
      <c r="C50" s="24">
        <v>48833.45</v>
      </c>
      <c r="D50" s="25"/>
      <c r="E50">
        <f t="shared" si="1"/>
        <v>21610.808806730129</v>
      </c>
      <c r="F50">
        <f t="shared" si="2"/>
        <v>21611</v>
      </c>
      <c r="G50">
        <f t="shared" si="8"/>
        <v>-0.17670540725521278</v>
      </c>
      <c r="N50">
        <f t="shared" si="12"/>
        <v>-0.17670540725521278</v>
      </c>
      <c r="O50">
        <f t="shared" ca="1" si="10"/>
        <v>-0.17742450575524316</v>
      </c>
      <c r="P50">
        <f t="shared" si="5"/>
        <v>-0.17694024631871907</v>
      </c>
      <c r="Q50" s="2">
        <f t="shared" si="6"/>
        <v>33814.949999999997</v>
      </c>
      <c r="R50">
        <f t="shared" si="11"/>
        <v>5.5149385748515075E-8</v>
      </c>
      <c r="S50" s="17" t="s">
        <v>110</v>
      </c>
    </row>
    <row r="51" spans="1:19">
      <c r="A51" s="16" t="s">
        <v>92</v>
      </c>
      <c r="C51" s="24">
        <v>48833.451000000001</v>
      </c>
      <c r="D51" s="25"/>
      <c r="E51">
        <f t="shared" si="1"/>
        <v>21610.809888718923</v>
      </c>
      <c r="F51">
        <f t="shared" si="2"/>
        <v>21611</v>
      </c>
      <c r="G51">
        <f t="shared" si="8"/>
        <v>-0.17570540725137107</v>
      </c>
      <c r="N51">
        <f t="shared" si="12"/>
        <v>-0.17570540725137107</v>
      </c>
      <c r="O51">
        <f t="shared" ca="1" si="10"/>
        <v>-0.17742450575524316</v>
      </c>
      <c r="P51">
        <f t="shared" si="5"/>
        <v>-0.17694024631871907</v>
      </c>
      <c r="Q51" s="2">
        <f t="shared" si="6"/>
        <v>33814.951000000001</v>
      </c>
      <c r="R51">
        <f t="shared" si="11"/>
        <v>1.5248275222488874E-6</v>
      </c>
    </row>
    <row r="52" spans="1:19">
      <c r="A52" s="16" t="s">
        <v>98</v>
      </c>
      <c r="C52" s="24">
        <v>48833.453000000001</v>
      </c>
      <c r="D52" s="25"/>
      <c r="E52">
        <f t="shared" si="1"/>
        <v>21610.812052696503</v>
      </c>
      <c r="F52">
        <f t="shared" si="2"/>
        <v>21611</v>
      </c>
      <c r="G52">
        <f t="shared" si="8"/>
        <v>-0.17370540725096362</v>
      </c>
      <c r="N52">
        <f t="shared" si="12"/>
        <v>-0.17370540725096362</v>
      </c>
      <c r="O52">
        <f t="shared" ca="1" si="10"/>
        <v>-0.17742450575524316</v>
      </c>
      <c r="P52">
        <f t="shared" si="5"/>
        <v>-0.17694024631871907</v>
      </c>
      <c r="Q52" s="2">
        <f t="shared" si="6"/>
        <v>33814.953000000001</v>
      </c>
      <c r="R52">
        <f t="shared" si="11"/>
        <v>1.0464183794276995E-5</v>
      </c>
    </row>
    <row r="53" spans="1:19">
      <c r="A53" s="16" t="s">
        <v>99</v>
      </c>
      <c r="C53" s="24">
        <v>48833.455000000002</v>
      </c>
      <c r="D53" s="25"/>
      <c r="E53">
        <f t="shared" ref="E53:E84" si="13">+(C53-C$7)/C$8</f>
        <v>21610.814216674084</v>
      </c>
      <c r="F53">
        <f t="shared" ref="F53:F84" si="14">ROUND(2*E53,0)/2</f>
        <v>21611</v>
      </c>
      <c r="G53">
        <f t="shared" si="8"/>
        <v>-0.17170540725055616</v>
      </c>
      <c r="N53">
        <f t="shared" si="12"/>
        <v>-0.17170540725055616</v>
      </c>
      <c r="O53">
        <f t="shared" ca="1" si="10"/>
        <v>-0.17742450575524316</v>
      </c>
      <c r="P53">
        <f t="shared" ref="P53:P84" si="15">+D$11+D$12*F53+D$13*F53^2</f>
        <v>-0.17694024631871907</v>
      </c>
      <c r="Q53" s="2">
        <f t="shared" ref="Q53:Q84" si="16">+C53-15018.5</f>
        <v>33814.955000000002</v>
      </c>
      <c r="R53">
        <f t="shared" si="11"/>
        <v>2.7403540069564735E-5</v>
      </c>
    </row>
    <row r="54" spans="1:19">
      <c r="A54" s="16" t="s">
        <v>100</v>
      </c>
      <c r="C54" s="24">
        <v>48833.457999999999</v>
      </c>
      <c r="D54" s="25"/>
      <c r="E54">
        <f t="shared" si="13"/>
        <v>21610.817462640454</v>
      </c>
      <c r="F54">
        <f t="shared" si="14"/>
        <v>21611</v>
      </c>
      <c r="G54">
        <f t="shared" si="8"/>
        <v>-0.16870540725358296</v>
      </c>
      <c r="N54">
        <f t="shared" si="12"/>
        <v>-0.16870540725358296</v>
      </c>
      <c r="O54">
        <f t="shared" ca="1" si="10"/>
        <v>-0.17742450575524316</v>
      </c>
      <c r="P54">
        <f t="shared" si="15"/>
        <v>-0.17694024631871907</v>
      </c>
      <c r="Q54" s="2">
        <f t="shared" si="16"/>
        <v>33814.957999999999</v>
      </c>
      <c r="R54">
        <f t="shared" si="11"/>
        <v>6.7812574428691808E-5</v>
      </c>
    </row>
    <row r="55" spans="1:19">
      <c r="A55" s="16" t="s">
        <v>101</v>
      </c>
      <c r="C55" s="24">
        <v>48833.462</v>
      </c>
      <c r="D55" s="25"/>
      <c r="E55">
        <f t="shared" si="13"/>
        <v>21610.821790595615</v>
      </c>
      <c r="F55">
        <f t="shared" si="14"/>
        <v>21611</v>
      </c>
      <c r="G55">
        <f t="shared" si="8"/>
        <v>-0.16470540725276805</v>
      </c>
      <c r="N55">
        <f t="shared" si="12"/>
        <v>-0.16470540725276805</v>
      </c>
      <c r="O55">
        <f t="shared" ca="1" si="10"/>
        <v>-0.17742450575524316</v>
      </c>
      <c r="P55">
        <f t="shared" si="15"/>
        <v>-0.17694024631871907</v>
      </c>
      <c r="Q55" s="2">
        <f t="shared" si="16"/>
        <v>33814.962</v>
      </c>
      <c r="R55">
        <f t="shared" si="11"/>
        <v>1.4969128696972123E-4</v>
      </c>
    </row>
    <row r="56" spans="1:19">
      <c r="A56" s="16" t="s">
        <v>101</v>
      </c>
      <c r="C56" s="24">
        <v>48893.523000000001</v>
      </c>
      <c r="D56" s="25"/>
      <c r="E56">
        <f t="shared" si="13"/>
        <v>21675.807119343732</v>
      </c>
      <c r="F56">
        <f t="shared" si="14"/>
        <v>21676</v>
      </c>
      <c r="G56">
        <f t="shared" si="8"/>
        <v>-0.17826493024767842</v>
      </c>
      <c r="N56">
        <f t="shared" si="12"/>
        <v>-0.17826493024767842</v>
      </c>
      <c r="O56">
        <f t="shared" ca="1" si="10"/>
        <v>-0.17752973766716032</v>
      </c>
      <c r="P56">
        <f t="shared" si="15"/>
        <v>-0.17716047532025953</v>
      </c>
      <c r="Q56" s="2">
        <f t="shared" si="16"/>
        <v>33875.023000000001</v>
      </c>
      <c r="R56">
        <f t="shared" si="11"/>
        <v>1.2198206866998796E-6</v>
      </c>
    </row>
    <row r="57" spans="1:19">
      <c r="A57" t="s">
        <v>80</v>
      </c>
      <c r="C57" s="26">
        <v>49503.5052</v>
      </c>
      <c r="D57" s="25"/>
      <c r="E57">
        <f t="shared" si="13"/>
        <v>22335.801022167481</v>
      </c>
      <c r="F57">
        <f t="shared" si="14"/>
        <v>22336</v>
      </c>
      <c r="G57">
        <f t="shared" si="8"/>
        <v>-0.18390008682035841</v>
      </c>
      <c r="I57">
        <f>+G57</f>
        <v>-0.18390008682035841</v>
      </c>
      <c r="O57">
        <f t="shared" ca="1" si="10"/>
        <v>-0.17859824631124255</v>
      </c>
      <c r="P57">
        <f t="shared" si="15"/>
        <v>-0.17929070011703879</v>
      </c>
      <c r="Q57" s="2">
        <f t="shared" si="16"/>
        <v>34485.0052</v>
      </c>
      <c r="R57">
        <f t="shared" si="11"/>
        <v>2.1246445780739694E-5</v>
      </c>
    </row>
    <row r="58" spans="1:19">
      <c r="A58" t="s">
        <v>80</v>
      </c>
      <c r="C58" s="26">
        <v>49515.520400000001</v>
      </c>
      <c r="D58" s="25"/>
      <c r="E58">
        <f t="shared" si="13"/>
        <v>22348.801333883475</v>
      </c>
      <c r="F58">
        <f t="shared" si="14"/>
        <v>22349</v>
      </c>
      <c r="G58">
        <f t="shared" si="8"/>
        <v>-0.18361199141509132</v>
      </c>
      <c r="I58">
        <f>+G58</f>
        <v>-0.18361199141509132</v>
      </c>
      <c r="O58">
        <f t="shared" ca="1" si="10"/>
        <v>-0.17861929269362598</v>
      </c>
      <c r="P58">
        <f t="shared" si="15"/>
        <v>-0.17933072193914082</v>
      </c>
      <c r="Q58" s="2">
        <f t="shared" si="16"/>
        <v>34497.020400000001</v>
      </c>
      <c r="R58">
        <f t="shared" si="11"/>
        <v>1.8329268325705517E-5</v>
      </c>
    </row>
    <row r="59" spans="1:19">
      <c r="A59" t="s">
        <v>80</v>
      </c>
      <c r="C59" s="26">
        <v>49527.536699999997</v>
      </c>
      <c r="D59" s="25"/>
      <c r="E59">
        <f t="shared" si="13"/>
        <v>22361.802835787137</v>
      </c>
      <c r="F59">
        <f t="shared" si="14"/>
        <v>22362</v>
      </c>
      <c r="G59">
        <f t="shared" si="8"/>
        <v>-0.18222389602306066</v>
      </c>
      <c r="I59">
        <f>+G59</f>
        <v>-0.18222389602306066</v>
      </c>
      <c r="O59">
        <f t="shared" ca="1" si="10"/>
        <v>-0.1786403390760094</v>
      </c>
      <c r="P59">
        <f t="shared" si="15"/>
        <v>-0.17937066892330764</v>
      </c>
      <c r="Q59" s="2">
        <f t="shared" si="16"/>
        <v>34509.036699999997</v>
      </c>
      <c r="R59">
        <f t="shared" si="11"/>
        <v>8.1409048827650588E-6</v>
      </c>
    </row>
    <row r="60" spans="1:19">
      <c r="A60" t="s">
        <v>78</v>
      </c>
      <c r="C60" s="26">
        <v>50601.48</v>
      </c>
      <c r="D60" s="25">
        <v>8.0000000000000002E-3</v>
      </c>
      <c r="E60">
        <f t="shared" si="13"/>
        <v>23523.797448053563</v>
      </c>
      <c r="F60">
        <f t="shared" si="14"/>
        <v>23524</v>
      </c>
      <c r="G60">
        <f t="shared" si="8"/>
        <v>-0.18720336865953868</v>
      </c>
      <c r="I60">
        <f>+G60</f>
        <v>-0.18720336865953868</v>
      </c>
      <c r="O60">
        <f t="shared" ca="1" si="10"/>
        <v>-0.18052156187059049</v>
      </c>
      <c r="P60">
        <f t="shared" si="15"/>
        <v>-0.1826390071211621</v>
      </c>
      <c r="Q60" s="2">
        <f t="shared" si="16"/>
        <v>35582.980000000003</v>
      </c>
      <c r="R60">
        <f t="shared" si="11"/>
        <v>2.083339625301144E-5</v>
      </c>
    </row>
    <row r="61" spans="1:19">
      <c r="A61" t="s">
        <v>79</v>
      </c>
      <c r="C61" s="25">
        <v>51016.460200000001</v>
      </c>
      <c r="D61" s="25">
        <v>3.0999999999999999E-3</v>
      </c>
      <c r="E61">
        <f t="shared" si="13"/>
        <v>23972.801372746086</v>
      </c>
      <c r="F61">
        <f t="shared" si="14"/>
        <v>23973</v>
      </c>
      <c r="G61">
        <f t="shared" si="8"/>
        <v>-0.18357607366488082</v>
      </c>
      <c r="I61">
        <f>+G61</f>
        <v>-0.18357607366488082</v>
      </c>
      <c r="O61">
        <f t="shared" ca="1" si="10"/>
        <v>-0.18124847153906459</v>
      </c>
      <c r="P61">
        <f t="shared" si="15"/>
        <v>-0.18374174461328566</v>
      </c>
      <c r="Q61" s="2">
        <f t="shared" si="16"/>
        <v>35997.960200000001</v>
      </c>
      <c r="R61">
        <f t="shared" si="11"/>
        <v>2.7446863145357018E-8</v>
      </c>
    </row>
    <row r="62" spans="1:19">
      <c r="A62" s="16" t="s">
        <v>102</v>
      </c>
      <c r="C62" s="24">
        <v>51016.460200000001</v>
      </c>
      <c r="D62" s="25"/>
      <c r="E62">
        <f t="shared" si="13"/>
        <v>23972.801372746086</v>
      </c>
      <c r="F62">
        <f t="shared" si="14"/>
        <v>23973</v>
      </c>
      <c r="G62">
        <f t="shared" si="8"/>
        <v>-0.18357607366488082</v>
      </c>
      <c r="N62">
        <f>+G62</f>
        <v>-0.18357607366488082</v>
      </c>
      <c r="O62">
        <f t="shared" ca="1" si="10"/>
        <v>-0.18124847153906459</v>
      </c>
      <c r="P62">
        <f t="shared" si="15"/>
        <v>-0.18374174461328566</v>
      </c>
      <c r="Q62" s="2">
        <f t="shared" si="16"/>
        <v>35997.960200000001</v>
      </c>
      <c r="R62">
        <f t="shared" si="11"/>
        <v>2.7446863145357018E-8</v>
      </c>
    </row>
    <row r="63" spans="1:19">
      <c r="A63" s="16" t="s">
        <v>103</v>
      </c>
      <c r="C63" s="24">
        <v>51016.461600000002</v>
      </c>
      <c r="D63" s="25"/>
      <c r="E63">
        <f t="shared" si="13"/>
        <v>23972.802887530393</v>
      </c>
      <c r="F63">
        <f t="shared" si="14"/>
        <v>23973</v>
      </c>
      <c r="G63">
        <f t="shared" si="8"/>
        <v>-0.18217607366386801</v>
      </c>
      <c r="N63">
        <f>+G63</f>
        <v>-0.18217607366386801</v>
      </c>
      <c r="O63">
        <f t="shared" ca="1" si="10"/>
        <v>-0.18124847153906459</v>
      </c>
      <c r="P63">
        <f t="shared" si="15"/>
        <v>-0.18374174461328566</v>
      </c>
      <c r="Q63" s="2">
        <f t="shared" si="16"/>
        <v>35997.961600000002</v>
      </c>
      <c r="R63">
        <f t="shared" si="11"/>
        <v>2.4513255218503557E-6</v>
      </c>
    </row>
    <row r="64" spans="1:19">
      <c r="A64" s="16" t="s">
        <v>104</v>
      </c>
      <c r="C64" s="24">
        <v>51016.463000000003</v>
      </c>
      <c r="D64" s="25"/>
      <c r="E64">
        <f t="shared" si="13"/>
        <v>23972.804402314701</v>
      </c>
      <c r="F64">
        <f t="shared" si="14"/>
        <v>23973</v>
      </c>
      <c r="G64">
        <f t="shared" si="8"/>
        <v>-0.1807760736628552</v>
      </c>
      <c r="N64">
        <f>+G64</f>
        <v>-0.1807760736628552</v>
      </c>
      <c r="O64">
        <f t="shared" ca="1" si="10"/>
        <v>-0.18124847153906459</v>
      </c>
      <c r="P64">
        <f t="shared" si="15"/>
        <v>-0.18374174461328566</v>
      </c>
      <c r="Q64" s="2">
        <f t="shared" si="16"/>
        <v>35997.963000000003</v>
      </c>
      <c r="R64">
        <f t="shared" si="11"/>
        <v>8.795204186227108E-6</v>
      </c>
    </row>
    <row r="65" spans="1:18">
      <c r="A65" s="16" t="s">
        <v>105</v>
      </c>
      <c r="C65" s="24">
        <v>51016.463000000003</v>
      </c>
      <c r="D65" s="25"/>
      <c r="E65">
        <f t="shared" si="13"/>
        <v>23972.804402314701</v>
      </c>
      <c r="F65">
        <f t="shared" si="14"/>
        <v>23973</v>
      </c>
      <c r="G65">
        <f t="shared" si="8"/>
        <v>-0.1807760736628552</v>
      </c>
      <c r="N65">
        <f>+G65</f>
        <v>-0.1807760736628552</v>
      </c>
      <c r="O65">
        <f t="shared" ref="O65:O84" ca="1" si="17">+C$11+C$12*F65</f>
        <v>-0.18124847153906459</v>
      </c>
      <c r="P65">
        <f t="shared" si="15"/>
        <v>-0.18374174461328566</v>
      </c>
      <c r="Q65" s="2">
        <f t="shared" si="16"/>
        <v>35997.963000000003</v>
      </c>
      <c r="R65">
        <f t="shared" si="11"/>
        <v>8.795204186227108E-6</v>
      </c>
    </row>
    <row r="66" spans="1:18">
      <c r="A66" s="16" t="s">
        <v>106</v>
      </c>
      <c r="C66" s="24">
        <v>51016.465799999998</v>
      </c>
      <c r="D66" s="25"/>
      <c r="E66">
        <f t="shared" si="13"/>
        <v>23972.80743188331</v>
      </c>
      <c r="F66">
        <f t="shared" si="14"/>
        <v>23973</v>
      </c>
      <c r="G66">
        <f t="shared" si="8"/>
        <v>-0.17797607366810553</v>
      </c>
      <c r="N66">
        <f>+G66</f>
        <v>-0.17797607366810553</v>
      </c>
      <c r="O66">
        <f t="shared" ca="1" si="17"/>
        <v>-0.18124847153906459</v>
      </c>
      <c r="P66">
        <f t="shared" si="15"/>
        <v>-0.18374174461328566</v>
      </c>
      <c r="Q66" s="2">
        <f t="shared" si="16"/>
        <v>35997.965799999998</v>
      </c>
      <c r="R66">
        <f t="shared" si="11"/>
        <v>3.324296144809432E-5</v>
      </c>
    </row>
    <row r="67" spans="1:18">
      <c r="A67" s="34" t="s">
        <v>122</v>
      </c>
      <c r="B67" s="35" t="s">
        <v>113</v>
      </c>
      <c r="C67" s="34">
        <v>51016.466500000002</v>
      </c>
      <c r="D67" s="34" t="s">
        <v>123</v>
      </c>
      <c r="E67">
        <f t="shared" si="13"/>
        <v>23972.808189275467</v>
      </c>
      <c r="F67">
        <f t="shared" si="14"/>
        <v>23973</v>
      </c>
      <c r="N67" s="13">
        <v>-0.17727607366396114</v>
      </c>
      <c r="O67">
        <f t="shared" ca="1" si="17"/>
        <v>-0.18124847153906459</v>
      </c>
      <c r="P67">
        <f t="shared" si="15"/>
        <v>-0.18374174461328566</v>
      </c>
      <c r="Q67" s="2">
        <f t="shared" si="16"/>
        <v>35997.966500000002</v>
      </c>
    </row>
    <row r="68" spans="1:18">
      <c r="A68" s="16" t="s">
        <v>107</v>
      </c>
      <c r="C68" s="24">
        <v>51016.467100000002</v>
      </c>
      <c r="D68" s="25"/>
      <c r="E68">
        <f t="shared" si="13"/>
        <v>23972.80883846874</v>
      </c>
      <c r="F68">
        <f t="shared" si="14"/>
        <v>23973</v>
      </c>
      <c r="G68">
        <f t="shared" ref="G68:G75" si="18">+C68-(C$7+F68*C$8)</f>
        <v>-0.1766760736645665</v>
      </c>
      <c r="N68">
        <f t="shared" ref="N68:N74" si="19">+G68</f>
        <v>-0.1766760736645665</v>
      </c>
      <c r="O68">
        <f t="shared" ca="1" si="17"/>
        <v>-0.18124847153906459</v>
      </c>
      <c r="P68">
        <f t="shared" si="15"/>
        <v>-0.18374174461328566</v>
      </c>
      <c r="Q68" s="2">
        <f t="shared" si="16"/>
        <v>35997.967100000002</v>
      </c>
      <c r="R68">
        <f t="shared" ref="R68:R84" si="20">+(P68-G68)^2</f>
        <v>4.9923705955573841E-5</v>
      </c>
    </row>
    <row r="69" spans="1:18">
      <c r="A69" s="16" t="s">
        <v>108</v>
      </c>
      <c r="C69" s="24">
        <v>51016.4683</v>
      </c>
      <c r="D69" s="25"/>
      <c r="E69">
        <f t="shared" si="13"/>
        <v>23972.810136855289</v>
      </c>
      <c r="F69">
        <f t="shared" si="14"/>
        <v>23973</v>
      </c>
      <c r="G69">
        <f t="shared" si="18"/>
        <v>-0.17547607366577722</v>
      </c>
      <c r="N69">
        <f t="shared" si="19"/>
        <v>-0.17547607366577722</v>
      </c>
      <c r="O69">
        <f t="shared" ca="1" si="17"/>
        <v>-0.18124847153906459</v>
      </c>
      <c r="P69">
        <f t="shared" si="15"/>
        <v>-0.18374174461328566</v>
      </c>
      <c r="Q69" s="2">
        <f t="shared" si="16"/>
        <v>35997.9683</v>
      </c>
      <c r="R69">
        <f t="shared" si="20"/>
        <v>6.8321316212485001E-5</v>
      </c>
    </row>
    <row r="70" spans="1:18">
      <c r="A70" s="16" t="s">
        <v>109</v>
      </c>
      <c r="C70" s="25">
        <v>51414.807146636347</v>
      </c>
      <c r="D70" s="25"/>
      <c r="E70">
        <f t="shared" si="13"/>
        <v>24403.808303749065</v>
      </c>
      <c r="F70">
        <f t="shared" si="14"/>
        <v>24404</v>
      </c>
      <c r="G70">
        <f t="shared" si="18"/>
        <v>-0.17717027441540267</v>
      </c>
      <c r="N70">
        <f t="shared" si="19"/>
        <v>-0.17717027441540267</v>
      </c>
      <c r="O70">
        <f t="shared" ca="1" si="17"/>
        <v>-0.1819462400627001</v>
      </c>
      <c r="P70">
        <f t="shared" si="15"/>
        <v>-0.18471629646083501</v>
      </c>
      <c r="Q70" s="2">
        <f t="shared" si="16"/>
        <v>36396.307146636347</v>
      </c>
      <c r="R70">
        <f t="shared" si="20"/>
        <v>5.6942448710150848E-5</v>
      </c>
    </row>
    <row r="71" spans="1:18">
      <c r="A71" s="34" t="s">
        <v>122</v>
      </c>
      <c r="B71" s="35" t="s">
        <v>113</v>
      </c>
      <c r="C71" s="34">
        <v>51699.4617</v>
      </c>
      <c r="D71" s="34" t="s">
        <v>124</v>
      </c>
      <c r="E71">
        <f t="shared" si="13"/>
        <v>24711.801339662292</v>
      </c>
      <c r="F71">
        <f t="shared" si="14"/>
        <v>24712</v>
      </c>
      <c r="G71">
        <f t="shared" si="18"/>
        <v>-0.18360665049840463</v>
      </c>
      <c r="N71">
        <f t="shared" si="19"/>
        <v>-0.18360665049840463</v>
      </c>
      <c r="O71">
        <f t="shared" ca="1" si="17"/>
        <v>-0.18244487742993845</v>
      </c>
      <c r="P71">
        <f t="shared" si="15"/>
        <v>-0.18536233145804062</v>
      </c>
      <c r="Q71" s="2">
        <f t="shared" si="16"/>
        <v>36680.9617</v>
      </c>
      <c r="R71">
        <f t="shared" si="20"/>
        <v>3.0824156320283551E-6</v>
      </c>
    </row>
    <row r="72" spans="1:18">
      <c r="A72" s="34" t="s">
        <v>122</v>
      </c>
      <c r="B72" s="35" t="s">
        <v>113</v>
      </c>
      <c r="C72" s="34">
        <v>51783.564380000003</v>
      </c>
      <c r="D72" s="34">
        <v>1.9E-3</v>
      </c>
      <c r="E72">
        <f t="shared" si="13"/>
        <v>24802.799496675954</v>
      </c>
      <c r="F72">
        <f t="shared" si="14"/>
        <v>24803</v>
      </c>
      <c r="G72">
        <f t="shared" si="18"/>
        <v>-0.18530998269125121</v>
      </c>
      <c r="N72">
        <f t="shared" si="19"/>
        <v>-0.18530998269125121</v>
      </c>
      <c r="O72">
        <f t="shared" ca="1" si="17"/>
        <v>-0.18259220210662253</v>
      </c>
      <c r="P72">
        <f t="shared" si="15"/>
        <v>-0.185545166113222</v>
      </c>
      <c r="Q72" s="2">
        <f t="shared" si="16"/>
        <v>36765.064380000003</v>
      </c>
      <c r="R72">
        <f t="shared" si="20"/>
        <v>5.5311241969891402E-8</v>
      </c>
    </row>
    <row r="73" spans="1:18">
      <c r="A73" s="34" t="s">
        <v>122</v>
      </c>
      <c r="B73" s="35" t="s">
        <v>113</v>
      </c>
      <c r="C73" s="34">
        <v>52027.55975</v>
      </c>
      <c r="D73" s="34">
        <v>1.6999999999999999E-3</v>
      </c>
      <c r="E73">
        <f t="shared" si="13"/>
        <v>25066.79975195754</v>
      </c>
      <c r="F73">
        <f t="shared" si="14"/>
        <v>25067</v>
      </c>
      <c r="G73">
        <f t="shared" si="18"/>
        <v>-0.18507404532283545</v>
      </c>
      <c r="N73">
        <f t="shared" si="19"/>
        <v>-0.18507404532283545</v>
      </c>
      <c r="O73">
        <f t="shared" ca="1" si="17"/>
        <v>-0.18301960556425539</v>
      </c>
      <c r="P73">
        <f t="shared" si="15"/>
        <v>-0.18605483660949446</v>
      </c>
      <c r="Q73" s="2">
        <f t="shared" si="16"/>
        <v>37009.05975</v>
      </c>
      <c r="R73">
        <f t="shared" si="20"/>
        <v>9.6195154798623768E-7</v>
      </c>
    </row>
    <row r="74" spans="1:18">
      <c r="A74" s="34" t="s">
        <v>122</v>
      </c>
      <c r="B74" s="35" t="s">
        <v>113</v>
      </c>
      <c r="C74" s="34">
        <v>52053.438900000001</v>
      </c>
      <c r="D74" s="34" t="s">
        <v>124</v>
      </c>
      <c r="E74">
        <f t="shared" si="13"/>
        <v>25094.800702166027</v>
      </c>
      <c r="F74">
        <f t="shared" si="14"/>
        <v>25095</v>
      </c>
      <c r="G74">
        <f t="shared" si="18"/>
        <v>-0.18419583984359633</v>
      </c>
      <c r="N74">
        <f t="shared" si="19"/>
        <v>-0.18419583984359633</v>
      </c>
      <c r="O74">
        <f t="shared" ca="1" si="17"/>
        <v>-0.18306493623400433</v>
      </c>
      <c r="P74">
        <f t="shared" si="15"/>
        <v>-0.18610708229027983</v>
      </c>
      <c r="Q74" s="2">
        <f t="shared" si="16"/>
        <v>37034.938900000001</v>
      </c>
      <c r="R74">
        <f t="shared" si="20"/>
        <v>3.6528476900047434E-6</v>
      </c>
    </row>
    <row r="75" spans="1:18">
      <c r="A75" s="14" t="s">
        <v>81</v>
      </c>
      <c r="B75" s="15"/>
      <c r="C75" s="25">
        <v>52200.390700000004</v>
      </c>
      <c r="D75" s="25">
        <v>2.0000000000000001E-4</v>
      </c>
      <c r="E75">
        <f t="shared" si="13"/>
        <v>25253.800902514457</v>
      </c>
      <c r="F75">
        <f t="shared" si="14"/>
        <v>25254</v>
      </c>
      <c r="G75">
        <f t="shared" si="18"/>
        <v>-0.1840106730160187</v>
      </c>
      <c r="I75">
        <f>+G75</f>
        <v>-0.1840106730160187</v>
      </c>
      <c r="O75">
        <f t="shared" ca="1" si="17"/>
        <v>-0.18332234968007868</v>
      </c>
      <c r="P75">
        <f t="shared" si="15"/>
        <v>-0.18639717981771367</v>
      </c>
      <c r="Q75" s="2">
        <f t="shared" si="16"/>
        <v>37181.890700000004</v>
      </c>
      <c r="R75">
        <f t="shared" si="20"/>
        <v>5.6954147145363594E-6</v>
      </c>
    </row>
    <row r="76" spans="1:18">
      <c r="A76" s="34" t="s">
        <v>122</v>
      </c>
      <c r="B76" s="35" t="s">
        <v>113</v>
      </c>
      <c r="C76" s="34">
        <v>52492.440300000002</v>
      </c>
      <c r="D76" s="34" t="s">
        <v>123</v>
      </c>
      <c r="E76">
        <f t="shared" si="13"/>
        <v>25569.795295993667</v>
      </c>
      <c r="F76">
        <f t="shared" si="14"/>
        <v>25570</v>
      </c>
      <c r="N76" s="13">
        <v>-0.18919235404609935</v>
      </c>
      <c r="O76">
        <f t="shared" ca="1" si="17"/>
        <v>-0.18383393866724532</v>
      </c>
      <c r="P76">
        <f t="shared" si="15"/>
        <v>-0.18694049160427439</v>
      </c>
      <c r="Q76" s="2">
        <f t="shared" si="16"/>
        <v>37473.940300000002</v>
      </c>
    </row>
    <row r="77" spans="1:18">
      <c r="A77" s="34" t="s">
        <v>122</v>
      </c>
      <c r="B77" s="35" t="s">
        <v>113</v>
      </c>
      <c r="C77" s="34">
        <v>52492.4424</v>
      </c>
      <c r="D77" s="34" t="s">
        <v>123</v>
      </c>
      <c r="E77">
        <f t="shared" si="13"/>
        <v>25569.797568170125</v>
      </c>
      <c r="F77">
        <f t="shared" si="14"/>
        <v>25570</v>
      </c>
      <c r="N77" s="13">
        <v>-0.18709235404821811</v>
      </c>
      <c r="O77">
        <f t="shared" ca="1" si="17"/>
        <v>-0.18383393866724532</v>
      </c>
      <c r="P77">
        <f t="shared" si="15"/>
        <v>-0.18694049160427439</v>
      </c>
      <c r="Q77" s="2">
        <f t="shared" si="16"/>
        <v>37473.9424</v>
      </c>
    </row>
    <row r="78" spans="1:18">
      <c r="A78" s="34" t="s">
        <v>122</v>
      </c>
      <c r="B78" s="35" t="s">
        <v>113</v>
      </c>
      <c r="C78" s="34">
        <v>52492.445200000002</v>
      </c>
      <c r="D78" s="34" t="s">
        <v>123</v>
      </c>
      <c r="E78">
        <f t="shared" si="13"/>
        <v>25569.80059773874</v>
      </c>
      <c r="F78">
        <f t="shared" si="14"/>
        <v>25570</v>
      </c>
      <c r="N78" s="13">
        <v>-0.18429235404619249</v>
      </c>
      <c r="O78">
        <f t="shared" ca="1" si="17"/>
        <v>-0.18383393866724532</v>
      </c>
      <c r="P78">
        <f t="shared" si="15"/>
        <v>-0.18694049160427439</v>
      </c>
      <c r="Q78" s="2">
        <f t="shared" si="16"/>
        <v>37473.945200000002</v>
      </c>
    </row>
    <row r="79" spans="1:18">
      <c r="A79" s="34" t="s">
        <v>122</v>
      </c>
      <c r="B79" s="35" t="s">
        <v>113</v>
      </c>
      <c r="C79" s="34">
        <v>52492.447200000002</v>
      </c>
      <c r="D79" s="34" t="s">
        <v>123</v>
      </c>
      <c r="E79">
        <f t="shared" si="13"/>
        <v>25569.802761716321</v>
      </c>
      <c r="F79">
        <f t="shared" si="14"/>
        <v>25570</v>
      </c>
      <c r="N79" s="13">
        <v>-0.18229235404578503</v>
      </c>
      <c r="O79">
        <f t="shared" ca="1" si="17"/>
        <v>-0.18383393866724532</v>
      </c>
      <c r="P79">
        <f t="shared" si="15"/>
        <v>-0.18694049160427439</v>
      </c>
      <c r="Q79" s="2">
        <f t="shared" si="16"/>
        <v>37473.947200000002</v>
      </c>
    </row>
    <row r="80" spans="1:18">
      <c r="A80" s="34" t="s">
        <v>122</v>
      </c>
      <c r="B80" s="35" t="s">
        <v>113</v>
      </c>
      <c r="C80" s="34">
        <v>52492.447899999999</v>
      </c>
      <c r="D80" s="34" t="s">
        <v>123</v>
      </c>
      <c r="E80">
        <f t="shared" si="13"/>
        <v>25569.803519108471</v>
      </c>
      <c r="F80">
        <f t="shared" si="14"/>
        <v>25570</v>
      </c>
      <c r="N80" s="13">
        <v>-0.1815923540489166</v>
      </c>
      <c r="O80">
        <f t="shared" ca="1" si="17"/>
        <v>-0.18383393866724532</v>
      </c>
      <c r="P80">
        <f t="shared" si="15"/>
        <v>-0.18694049160427439</v>
      </c>
      <c r="Q80" s="2">
        <f t="shared" si="16"/>
        <v>37473.947899999999</v>
      </c>
    </row>
    <row r="81" spans="1:18">
      <c r="A81" s="34" t="s">
        <v>122</v>
      </c>
      <c r="B81" s="35" t="s">
        <v>113</v>
      </c>
      <c r="C81" s="34">
        <v>52858.4424</v>
      </c>
      <c r="D81" s="34" t="s">
        <v>123</v>
      </c>
      <c r="E81">
        <f t="shared" si="13"/>
        <v>25965.805465504658</v>
      </c>
      <c r="F81">
        <f t="shared" si="14"/>
        <v>25966</v>
      </c>
      <c r="N81" s="13">
        <v>-0.17979344799823593</v>
      </c>
      <c r="O81">
        <f t="shared" ca="1" si="17"/>
        <v>-0.18447504385369462</v>
      </c>
      <c r="P81">
        <f t="shared" si="15"/>
        <v>-0.18755892255580575</v>
      </c>
      <c r="Q81" s="2">
        <f t="shared" si="16"/>
        <v>37839.9424</v>
      </c>
    </row>
    <row r="82" spans="1:18">
      <c r="A82" s="34" t="s">
        <v>122</v>
      </c>
      <c r="B82" s="35" t="s">
        <v>113</v>
      </c>
      <c r="C82" s="34">
        <v>53212.41792</v>
      </c>
      <c r="D82" s="34" t="s">
        <v>123</v>
      </c>
      <c r="E82">
        <f t="shared" si="13"/>
        <v>26348.80301026722</v>
      </c>
      <c r="F82">
        <f t="shared" si="14"/>
        <v>26349</v>
      </c>
      <c r="N82" s="13">
        <v>-0.18206263734464301</v>
      </c>
      <c r="O82">
        <f t="shared" ca="1" si="17"/>
        <v>-0.18509510265776052</v>
      </c>
      <c r="P82">
        <f t="shared" si="15"/>
        <v>-0.1880909910615606</v>
      </c>
      <c r="Q82" s="2">
        <f t="shared" si="16"/>
        <v>38193.91792</v>
      </c>
    </row>
    <row r="83" spans="1:18">
      <c r="A83" s="16" t="s">
        <v>112</v>
      </c>
      <c r="B83" t="s">
        <v>113</v>
      </c>
      <c r="C83" s="25">
        <v>53977.672299999998</v>
      </c>
      <c r="D83" s="25">
        <v>1E-4</v>
      </c>
      <c r="E83">
        <f t="shared" si="13"/>
        <v>27176.799671332363</v>
      </c>
      <c r="F83">
        <f t="shared" si="14"/>
        <v>27177</v>
      </c>
      <c r="G83">
        <f>+C83-(C$7+F83*C$8)</f>
        <v>-0.18514856104593491</v>
      </c>
      <c r="J83">
        <f>+G83</f>
        <v>-0.18514856104593491</v>
      </c>
      <c r="O83">
        <f t="shared" ca="1" si="17"/>
        <v>-0.18643559532033638</v>
      </c>
      <c r="P83">
        <f t="shared" si="15"/>
        <v>-0.18901924566871886</v>
      </c>
      <c r="Q83" s="2">
        <f t="shared" si="16"/>
        <v>38959.172299999998</v>
      </c>
      <c r="R83">
        <f t="shared" si="20"/>
        <v>1.4982199449056119E-5</v>
      </c>
    </row>
    <row r="84" spans="1:18">
      <c r="A84" s="28" t="s">
        <v>117</v>
      </c>
      <c r="B84" s="29" t="s">
        <v>113</v>
      </c>
      <c r="C84" s="30">
        <v>53977.672300000209</v>
      </c>
      <c r="D84" s="30">
        <v>1E-4</v>
      </c>
      <c r="E84">
        <f t="shared" si="13"/>
        <v>27176.799671332592</v>
      </c>
      <c r="F84">
        <f t="shared" si="14"/>
        <v>27177</v>
      </c>
      <c r="G84">
        <f>+C84-(C$7+F84*C$8)</f>
        <v>-0.18514856083493214</v>
      </c>
      <c r="I84">
        <f>+G84</f>
        <v>-0.18514856083493214</v>
      </c>
      <c r="O84">
        <f t="shared" ca="1" si="17"/>
        <v>-0.18643559532033638</v>
      </c>
      <c r="P84">
        <f t="shared" si="15"/>
        <v>-0.18901924566871886</v>
      </c>
      <c r="Q84" s="2">
        <f t="shared" si="16"/>
        <v>38959.172300000209</v>
      </c>
      <c r="R84">
        <f t="shared" si="20"/>
        <v>1.4982201082506525E-5</v>
      </c>
    </row>
    <row r="85" spans="1:18">
      <c r="C85" s="25"/>
      <c r="D85" s="25"/>
    </row>
    <row r="86" spans="1:18">
      <c r="C86" s="25"/>
      <c r="D86" s="25"/>
    </row>
    <row r="87" spans="1:18">
      <c r="C87" s="25"/>
      <c r="D87" s="25"/>
    </row>
    <row r="88" spans="1:18">
      <c r="C88" s="25"/>
      <c r="D88" s="25"/>
    </row>
    <row r="89" spans="1:18">
      <c r="C89" s="25"/>
      <c r="D89" s="25"/>
    </row>
    <row r="90" spans="1:18">
      <c r="C90" s="25"/>
      <c r="D90" s="25"/>
    </row>
    <row r="91" spans="1:18">
      <c r="C91" s="25"/>
      <c r="D91" s="25"/>
    </row>
    <row r="92" spans="1:18">
      <c r="C92" s="25"/>
      <c r="D92" s="25"/>
    </row>
    <row r="93" spans="1:18">
      <c r="C93" s="25"/>
      <c r="D93" s="25"/>
    </row>
    <row r="94" spans="1:18">
      <c r="C94" s="25"/>
      <c r="D94" s="25"/>
    </row>
    <row r="95" spans="1:18">
      <c r="C95" s="25"/>
      <c r="D95" s="25"/>
    </row>
    <row r="96" spans="1:18">
      <c r="C96" s="25"/>
      <c r="D96" s="25"/>
    </row>
    <row r="97" spans="3:4">
      <c r="C97" s="25"/>
      <c r="D97" s="25"/>
    </row>
    <row r="98" spans="3:4">
      <c r="C98" s="25"/>
      <c r="D98" s="25"/>
    </row>
    <row r="99" spans="3:4">
      <c r="C99" s="25"/>
      <c r="D99" s="25"/>
    </row>
    <row r="100" spans="3:4">
      <c r="C100" s="25"/>
      <c r="D100" s="25"/>
    </row>
    <row r="101" spans="3:4">
      <c r="C101" s="25"/>
      <c r="D101" s="25"/>
    </row>
    <row r="102" spans="3:4">
      <c r="C102" s="25"/>
      <c r="D102" s="25"/>
    </row>
    <row r="103" spans="3:4">
      <c r="C103" s="25"/>
      <c r="D103" s="25"/>
    </row>
    <row r="104" spans="3:4">
      <c r="C104" s="25"/>
      <c r="D104" s="25"/>
    </row>
    <row r="105" spans="3:4">
      <c r="C105" s="25"/>
      <c r="D105" s="25"/>
    </row>
    <row r="106" spans="3:4">
      <c r="C106" s="25"/>
      <c r="D106" s="25"/>
    </row>
    <row r="107" spans="3:4">
      <c r="C107" s="25"/>
      <c r="D107" s="25"/>
    </row>
    <row r="108" spans="3:4">
      <c r="C108" s="25"/>
      <c r="D108" s="25"/>
    </row>
    <row r="109" spans="3:4">
      <c r="C109" s="25"/>
      <c r="D109" s="25"/>
    </row>
    <row r="110" spans="3:4">
      <c r="C110" s="25"/>
      <c r="D110" s="25"/>
    </row>
    <row r="111" spans="3:4">
      <c r="C111" s="25"/>
      <c r="D111" s="25"/>
    </row>
    <row r="112" spans="3:4">
      <c r="C112" s="25"/>
      <c r="D112" s="25"/>
    </row>
    <row r="113" spans="3:4">
      <c r="C113" s="25"/>
      <c r="D113" s="25"/>
    </row>
    <row r="114" spans="3:4">
      <c r="C114" s="25"/>
      <c r="D114" s="25"/>
    </row>
    <row r="115" spans="3:4">
      <c r="C115" s="25"/>
      <c r="D115" s="25"/>
    </row>
    <row r="116" spans="3:4">
      <c r="C116" s="25"/>
      <c r="D116" s="25"/>
    </row>
    <row r="117" spans="3:4">
      <c r="C117" s="25"/>
      <c r="D117" s="25"/>
    </row>
    <row r="118" spans="3:4">
      <c r="C118" s="25"/>
      <c r="D118" s="25"/>
    </row>
    <row r="119" spans="3:4">
      <c r="C119" s="25"/>
      <c r="D119" s="25"/>
    </row>
    <row r="120" spans="3:4">
      <c r="C120" s="25"/>
      <c r="D120" s="25"/>
    </row>
    <row r="121" spans="3:4">
      <c r="C121" s="25"/>
      <c r="D121" s="25"/>
    </row>
    <row r="122" spans="3:4">
      <c r="C122" s="25"/>
      <c r="D122" s="25"/>
    </row>
    <row r="123" spans="3:4">
      <c r="C123" s="25"/>
      <c r="D123" s="25"/>
    </row>
    <row r="124" spans="3:4">
      <c r="C124" s="25"/>
      <c r="D124" s="25"/>
    </row>
    <row r="125" spans="3:4">
      <c r="C125" s="25"/>
      <c r="D125" s="25"/>
    </row>
    <row r="126" spans="3:4">
      <c r="C126" s="25"/>
      <c r="D126" s="25"/>
    </row>
    <row r="127" spans="3:4">
      <c r="C127" s="25"/>
      <c r="D127" s="25"/>
    </row>
    <row r="128" spans="3:4">
      <c r="C128" s="25"/>
      <c r="D128" s="25"/>
    </row>
    <row r="129" spans="3:4">
      <c r="C129" s="25"/>
      <c r="D129" s="25"/>
    </row>
    <row r="130" spans="3:4">
      <c r="C130" s="25"/>
      <c r="D130" s="25"/>
    </row>
    <row r="131" spans="3:4">
      <c r="C131" s="25"/>
      <c r="D131" s="25"/>
    </row>
    <row r="132" spans="3:4">
      <c r="C132" s="25"/>
      <c r="D132" s="25"/>
    </row>
    <row r="133" spans="3:4">
      <c r="C133" s="25"/>
      <c r="D133" s="25"/>
    </row>
    <row r="134" spans="3:4">
      <c r="C134" s="25"/>
      <c r="D134" s="25"/>
    </row>
    <row r="135" spans="3:4">
      <c r="C135" s="25"/>
      <c r="D135" s="25"/>
    </row>
    <row r="136" spans="3:4">
      <c r="C136" s="25"/>
      <c r="D136" s="25"/>
    </row>
    <row r="137" spans="3:4">
      <c r="C137" s="25"/>
      <c r="D137" s="25"/>
    </row>
    <row r="138" spans="3:4">
      <c r="C138" s="25"/>
      <c r="D138" s="25"/>
    </row>
    <row r="139" spans="3:4">
      <c r="C139" s="25"/>
      <c r="D139" s="25"/>
    </row>
    <row r="140" spans="3:4">
      <c r="C140" s="25"/>
      <c r="D140" s="25"/>
    </row>
    <row r="141" spans="3:4">
      <c r="C141" s="25"/>
      <c r="D141" s="25"/>
    </row>
    <row r="142" spans="3:4">
      <c r="C142" s="25"/>
      <c r="D142" s="25"/>
    </row>
    <row r="143" spans="3:4">
      <c r="C143" s="25"/>
      <c r="D143" s="25"/>
    </row>
    <row r="144" spans="3:4">
      <c r="C144" s="25"/>
      <c r="D144" s="25"/>
    </row>
    <row r="145" spans="3:4">
      <c r="C145" s="25"/>
      <c r="D145" s="25"/>
    </row>
    <row r="146" spans="3:4">
      <c r="C146" s="25"/>
      <c r="D146" s="25"/>
    </row>
    <row r="147" spans="3:4">
      <c r="C147" s="25"/>
      <c r="D147" s="25"/>
    </row>
    <row r="148" spans="3:4">
      <c r="C148" s="25"/>
      <c r="D148" s="25"/>
    </row>
    <row r="149" spans="3:4">
      <c r="C149" s="25"/>
      <c r="D149" s="25"/>
    </row>
    <row r="150" spans="3:4">
      <c r="C150" s="25"/>
      <c r="D150" s="25"/>
    </row>
    <row r="151" spans="3:4">
      <c r="C151" s="25"/>
      <c r="D151" s="25"/>
    </row>
    <row r="152" spans="3:4">
      <c r="C152" s="25"/>
      <c r="D152" s="25"/>
    </row>
    <row r="153" spans="3:4">
      <c r="C153" s="25"/>
      <c r="D153" s="25"/>
    </row>
    <row r="154" spans="3:4">
      <c r="C154" s="25"/>
      <c r="D154" s="25"/>
    </row>
    <row r="155" spans="3:4">
      <c r="C155" s="25"/>
      <c r="D155" s="25"/>
    </row>
    <row r="156" spans="3:4">
      <c r="C156" s="25"/>
      <c r="D156" s="25"/>
    </row>
    <row r="157" spans="3:4">
      <c r="C157" s="25"/>
      <c r="D157" s="25"/>
    </row>
    <row r="158" spans="3:4">
      <c r="C158" s="25"/>
      <c r="D158" s="25"/>
    </row>
    <row r="159" spans="3:4">
      <c r="C159" s="25"/>
      <c r="D159" s="25"/>
    </row>
    <row r="160" spans="3:4">
      <c r="C160" s="25"/>
      <c r="D160" s="25"/>
    </row>
    <row r="161" spans="3:4">
      <c r="C161" s="25"/>
      <c r="D161" s="25"/>
    </row>
    <row r="162" spans="3:4">
      <c r="C162" s="25"/>
      <c r="D162" s="25"/>
    </row>
    <row r="163" spans="3:4">
      <c r="C163" s="25"/>
      <c r="D163" s="25"/>
    </row>
    <row r="164" spans="3:4">
      <c r="C164" s="25"/>
      <c r="D164" s="25"/>
    </row>
    <row r="165" spans="3:4">
      <c r="C165" s="25"/>
      <c r="D165" s="25"/>
    </row>
    <row r="166" spans="3:4">
      <c r="C166" s="25"/>
      <c r="D166" s="25"/>
    </row>
    <row r="167" spans="3:4">
      <c r="C167" s="25"/>
      <c r="D167" s="25"/>
    </row>
    <row r="168" spans="3:4">
      <c r="C168" s="25"/>
      <c r="D168" s="25"/>
    </row>
    <row r="169" spans="3:4">
      <c r="C169" s="25"/>
      <c r="D169" s="25"/>
    </row>
    <row r="170" spans="3:4">
      <c r="C170" s="25"/>
      <c r="D170" s="25"/>
    </row>
    <row r="171" spans="3:4">
      <c r="C171" s="25"/>
      <c r="D171" s="25"/>
    </row>
    <row r="172" spans="3:4">
      <c r="C172" s="25"/>
      <c r="D172" s="25"/>
    </row>
    <row r="173" spans="3:4">
      <c r="C173" s="25"/>
      <c r="D173" s="25"/>
    </row>
    <row r="174" spans="3:4">
      <c r="C174" s="25"/>
      <c r="D174" s="25"/>
    </row>
    <row r="175" spans="3:4">
      <c r="C175" s="25"/>
      <c r="D175" s="25"/>
    </row>
    <row r="176" spans="3:4">
      <c r="C176" s="25"/>
      <c r="D176" s="25"/>
    </row>
    <row r="177" spans="3:4">
      <c r="C177" s="25"/>
      <c r="D177" s="25"/>
    </row>
    <row r="178" spans="3:4">
      <c r="C178" s="25"/>
      <c r="D178" s="25"/>
    </row>
    <row r="179" spans="3:4">
      <c r="C179" s="25"/>
      <c r="D179" s="25"/>
    </row>
    <row r="180" spans="3:4">
      <c r="C180" s="25"/>
      <c r="D180" s="25"/>
    </row>
    <row r="181" spans="3:4">
      <c r="C181" s="25"/>
      <c r="D181" s="25"/>
    </row>
    <row r="182" spans="3:4">
      <c r="C182" s="25"/>
      <c r="D182" s="25"/>
    </row>
    <row r="183" spans="3:4">
      <c r="C183" s="25"/>
      <c r="D183" s="25"/>
    </row>
    <row r="184" spans="3:4">
      <c r="C184" s="25"/>
      <c r="D184" s="25"/>
    </row>
    <row r="185" spans="3:4">
      <c r="C185" s="25"/>
      <c r="D185" s="25"/>
    </row>
    <row r="186" spans="3:4">
      <c r="C186" s="25"/>
      <c r="D186" s="25"/>
    </row>
    <row r="187" spans="3:4">
      <c r="C187" s="25"/>
      <c r="D187" s="25"/>
    </row>
    <row r="188" spans="3:4">
      <c r="C188" s="25"/>
      <c r="D188" s="25"/>
    </row>
    <row r="189" spans="3:4">
      <c r="C189" s="25"/>
      <c r="D189" s="25"/>
    </row>
    <row r="190" spans="3:4">
      <c r="C190" s="25"/>
      <c r="D190" s="25"/>
    </row>
    <row r="191" spans="3:4">
      <c r="C191" s="25"/>
      <c r="D191" s="25"/>
    </row>
    <row r="192" spans="3:4">
      <c r="C192" s="25"/>
      <c r="D192" s="25"/>
    </row>
    <row r="193" spans="3:4">
      <c r="C193" s="25"/>
      <c r="D193" s="25"/>
    </row>
    <row r="194" spans="3:4">
      <c r="C194" s="25"/>
      <c r="D194" s="25"/>
    </row>
    <row r="195" spans="3:4">
      <c r="C195" s="25"/>
      <c r="D195" s="25"/>
    </row>
    <row r="196" spans="3:4">
      <c r="C196" s="25"/>
      <c r="D196" s="25"/>
    </row>
    <row r="197" spans="3:4">
      <c r="C197" s="25"/>
      <c r="D197" s="25"/>
    </row>
    <row r="198" spans="3:4">
      <c r="C198" s="25"/>
      <c r="D198" s="25"/>
    </row>
    <row r="199" spans="3:4">
      <c r="C199" s="25"/>
      <c r="D199" s="25"/>
    </row>
    <row r="200" spans="3:4">
      <c r="C200" s="25"/>
      <c r="D200" s="25"/>
    </row>
    <row r="201" spans="3:4">
      <c r="C201" s="25"/>
      <c r="D201" s="25"/>
    </row>
    <row r="202" spans="3:4">
      <c r="C202" s="25"/>
      <c r="D202" s="25"/>
    </row>
    <row r="203" spans="3:4">
      <c r="C203" s="25"/>
      <c r="D203" s="25"/>
    </row>
    <row r="204" spans="3:4">
      <c r="C204" s="25"/>
      <c r="D204" s="25"/>
    </row>
    <row r="205" spans="3:4">
      <c r="C205" s="25"/>
      <c r="D205" s="25"/>
    </row>
    <row r="206" spans="3:4">
      <c r="C206" s="25"/>
      <c r="D206" s="25"/>
    </row>
    <row r="207" spans="3:4">
      <c r="C207" s="25"/>
      <c r="D207" s="25"/>
    </row>
    <row r="208" spans="3:4">
      <c r="C208" s="25"/>
      <c r="D208" s="25"/>
    </row>
    <row r="209" spans="3:4">
      <c r="C209" s="25"/>
      <c r="D209" s="25"/>
    </row>
    <row r="210" spans="3:4">
      <c r="C210" s="25"/>
      <c r="D210" s="25"/>
    </row>
    <row r="211" spans="3:4">
      <c r="C211" s="25"/>
      <c r="D211" s="25"/>
    </row>
    <row r="212" spans="3:4">
      <c r="C212" s="25"/>
      <c r="D212" s="25"/>
    </row>
    <row r="213" spans="3:4">
      <c r="C213" s="25"/>
      <c r="D213" s="25"/>
    </row>
    <row r="214" spans="3:4">
      <c r="C214" s="25"/>
      <c r="D214" s="25"/>
    </row>
    <row r="215" spans="3:4">
      <c r="C215" s="25"/>
      <c r="D215" s="25"/>
    </row>
    <row r="216" spans="3:4">
      <c r="C216" s="25"/>
      <c r="D216" s="25"/>
    </row>
    <row r="217" spans="3:4">
      <c r="C217" s="25"/>
      <c r="D217" s="25"/>
    </row>
    <row r="218" spans="3:4">
      <c r="C218" s="25"/>
      <c r="D218" s="25"/>
    </row>
    <row r="219" spans="3:4">
      <c r="C219" s="25"/>
      <c r="D219" s="25"/>
    </row>
    <row r="220" spans="3:4">
      <c r="C220" s="25"/>
      <c r="D220" s="25"/>
    </row>
    <row r="221" spans="3:4">
      <c r="C221" s="25"/>
      <c r="D221" s="25"/>
    </row>
    <row r="222" spans="3:4">
      <c r="C222" s="25"/>
      <c r="D222" s="25"/>
    </row>
    <row r="223" spans="3:4">
      <c r="C223" s="25"/>
      <c r="D223" s="25"/>
    </row>
    <row r="224" spans="3:4">
      <c r="C224" s="25"/>
      <c r="D224" s="25"/>
    </row>
    <row r="225" spans="3:4">
      <c r="C225" s="25"/>
      <c r="D225" s="25"/>
    </row>
    <row r="226" spans="3:4">
      <c r="C226" s="25"/>
      <c r="D226" s="25"/>
    </row>
    <row r="227" spans="3:4">
      <c r="C227" s="25"/>
      <c r="D227" s="25"/>
    </row>
    <row r="228" spans="3:4">
      <c r="C228" s="25"/>
      <c r="D228" s="25"/>
    </row>
    <row r="229" spans="3:4">
      <c r="C229" s="25"/>
      <c r="D229" s="25"/>
    </row>
    <row r="230" spans="3:4">
      <c r="C230" s="25"/>
      <c r="D230" s="25"/>
    </row>
    <row r="231" spans="3:4">
      <c r="C231" s="25"/>
      <c r="D231" s="25"/>
    </row>
    <row r="232" spans="3:4">
      <c r="C232" s="25"/>
      <c r="D232" s="25"/>
    </row>
    <row r="233" spans="3:4">
      <c r="C233" s="25"/>
      <c r="D233" s="25"/>
    </row>
    <row r="234" spans="3:4">
      <c r="C234" s="25"/>
      <c r="D234" s="25"/>
    </row>
    <row r="235" spans="3:4">
      <c r="C235" s="25"/>
      <c r="D235" s="25"/>
    </row>
    <row r="236" spans="3:4">
      <c r="C236" s="25"/>
      <c r="D236" s="25"/>
    </row>
    <row r="237" spans="3:4">
      <c r="C237" s="25"/>
      <c r="D237" s="25"/>
    </row>
    <row r="238" spans="3:4">
      <c r="C238" s="25"/>
      <c r="D238" s="25"/>
    </row>
    <row r="239" spans="3:4">
      <c r="C239" s="25"/>
      <c r="D239" s="25"/>
    </row>
    <row r="240" spans="3:4">
      <c r="C240" s="25"/>
      <c r="D240" s="25"/>
    </row>
    <row r="241" spans="3:4">
      <c r="C241" s="25"/>
      <c r="D241" s="25"/>
    </row>
    <row r="242" spans="3:4">
      <c r="C242" s="25"/>
      <c r="D242" s="25"/>
    </row>
    <row r="243" spans="3:4">
      <c r="C243" s="25"/>
      <c r="D243" s="25"/>
    </row>
    <row r="244" spans="3:4">
      <c r="C244" s="25"/>
      <c r="D244" s="25"/>
    </row>
    <row r="245" spans="3:4">
      <c r="C245" s="25"/>
      <c r="D245" s="25"/>
    </row>
    <row r="246" spans="3:4">
      <c r="C246" s="25"/>
      <c r="D246" s="25"/>
    </row>
    <row r="247" spans="3:4">
      <c r="C247" s="25"/>
      <c r="D247" s="25"/>
    </row>
    <row r="248" spans="3:4">
      <c r="C248" s="25"/>
      <c r="D248" s="25"/>
    </row>
    <row r="249" spans="3:4">
      <c r="C249" s="25"/>
      <c r="D249" s="25"/>
    </row>
    <row r="250" spans="3:4">
      <c r="C250" s="25"/>
      <c r="D250" s="25"/>
    </row>
    <row r="251" spans="3:4">
      <c r="C251" s="25"/>
      <c r="D251" s="25"/>
    </row>
    <row r="252" spans="3:4">
      <c r="C252" s="25"/>
      <c r="D252" s="25"/>
    </row>
    <row r="253" spans="3:4">
      <c r="C253" s="25"/>
      <c r="D253" s="25"/>
    </row>
    <row r="254" spans="3:4">
      <c r="C254" s="25"/>
      <c r="D254" s="25"/>
    </row>
    <row r="255" spans="3:4">
      <c r="C255" s="25"/>
      <c r="D255" s="25"/>
    </row>
    <row r="256" spans="3:4">
      <c r="C256" s="25"/>
      <c r="D256" s="25"/>
    </row>
    <row r="257" spans="3:4">
      <c r="C257" s="25"/>
      <c r="D257" s="25"/>
    </row>
    <row r="258" spans="3:4">
      <c r="C258" s="25"/>
      <c r="D258" s="25"/>
    </row>
    <row r="259" spans="3:4">
      <c r="C259" s="25"/>
      <c r="D259" s="25"/>
    </row>
    <row r="260" spans="3:4">
      <c r="C260" s="25"/>
      <c r="D260" s="25"/>
    </row>
    <row r="261" spans="3:4">
      <c r="C261" s="25"/>
      <c r="D261" s="25"/>
    </row>
    <row r="262" spans="3:4">
      <c r="C262" s="25"/>
      <c r="D262" s="25"/>
    </row>
    <row r="263" spans="3:4">
      <c r="C263" s="25"/>
      <c r="D263" s="25"/>
    </row>
    <row r="264" spans="3:4">
      <c r="C264" s="25"/>
      <c r="D264" s="25"/>
    </row>
    <row r="265" spans="3:4">
      <c r="C265" s="25"/>
      <c r="D265" s="25"/>
    </row>
    <row r="266" spans="3:4">
      <c r="C266" s="25"/>
      <c r="D266" s="25"/>
    </row>
    <row r="267" spans="3:4">
      <c r="C267" s="25"/>
      <c r="D267" s="25"/>
    </row>
    <row r="268" spans="3:4">
      <c r="C268" s="25"/>
      <c r="D268" s="25"/>
    </row>
    <row r="269" spans="3:4">
      <c r="C269" s="25"/>
      <c r="D269" s="25"/>
    </row>
    <row r="270" spans="3:4">
      <c r="C270" s="25"/>
      <c r="D270" s="25"/>
    </row>
    <row r="271" spans="3:4">
      <c r="C271" s="25"/>
      <c r="D271" s="25"/>
    </row>
    <row r="272" spans="3:4">
      <c r="C272" s="25"/>
      <c r="D272" s="25"/>
    </row>
    <row r="273" spans="3:4">
      <c r="C273" s="25"/>
      <c r="D273" s="25"/>
    </row>
    <row r="274" spans="3:4">
      <c r="C274" s="25"/>
      <c r="D274" s="25"/>
    </row>
    <row r="275" spans="3:4">
      <c r="C275" s="25"/>
      <c r="D275" s="25"/>
    </row>
    <row r="276" spans="3:4">
      <c r="C276" s="25"/>
      <c r="D276" s="25"/>
    </row>
    <row r="277" spans="3:4">
      <c r="C277" s="25"/>
      <c r="D277" s="25"/>
    </row>
    <row r="278" spans="3:4">
      <c r="C278" s="25"/>
      <c r="D278" s="25"/>
    </row>
    <row r="279" spans="3:4">
      <c r="C279" s="25"/>
      <c r="D279" s="25"/>
    </row>
    <row r="280" spans="3:4">
      <c r="C280" s="25"/>
      <c r="D280" s="25"/>
    </row>
    <row r="281" spans="3:4">
      <c r="C281" s="25"/>
      <c r="D281" s="25"/>
    </row>
    <row r="282" spans="3:4">
      <c r="C282" s="25"/>
      <c r="D282" s="25"/>
    </row>
    <row r="283" spans="3:4">
      <c r="C283" s="25"/>
      <c r="D283" s="25"/>
    </row>
    <row r="284" spans="3:4">
      <c r="C284" s="25"/>
      <c r="D284" s="25"/>
    </row>
    <row r="285" spans="3:4">
      <c r="C285" s="25"/>
      <c r="D285" s="25"/>
    </row>
    <row r="286" spans="3:4">
      <c r="C286" s="25"/>
      <c r="D286" s="25"/>
    </row>
    <row r="287" spans="3:4">
      <c r="C287" s="25"/>
      <c r="D287" s="25"/>
    </row>
    <row r="288" spans="3:4">
      <c r="C288" s="25"/>
      <c r="D288" s="25"/>
    </row>
    <row r="289" spans="3:4">
      <c r="C289" s="25"/>
      <c r="D289" s="25"/>
    </row>
    <row r="290" spans="3:4">
      <c r="C290" s="25"/>
      <c r="D290" s="25"/>
    </row>
    <row r="291" spans="3:4">
      <c r="C291" s="25"/>
      <c r="D291" s="25"/>
    </row>
    <row r="292" spans="3:4">
      <c r="C292" s="25"/>
      <c r="D292" s="25"/>
    </row>
    <row r="293" spans="3:4">
      <c r="C293" s="25"/>
      <c r="D293" s="25"/>
    </row>
    <row r="294" spans="3:4">
      <c r="C294" s="25"/>
      <c r="D294" s="25"/>
    </row>
    <row r="295" spans="3:4">
      <c r="C295" s="25"/>
      <c r="D295" s="25"/>
    </row>
    <row r="296" spans="3:4">
      <c r="C296" s="25"/>
      <c r="D296" s="25"/>
    </row>
    <row r="297" spans="3:4">
      <c r="C297" s="25"/>
      <c r="D297" s="25"/>
    </row>
    <row r="298" spans="3:4">
      <c r="C298" s="25"/>
      <c r="D298" s="25"/>
    </row>
    <row r="299" spans="3:4">
      <c r="C299" s="25"/>
      <c r="D299" s="25"/>
    </row>
    <row r="300" spans="3:4">
      <c r="C300" s="25"/>
      <c r="D300" s="25"/>
    </row>
    <row r="301" spans="3:4">
      <c r="C301" s="25"/>
      <c r="D301" s="25"/>
    </row>
    <row r="302" spans="3:4">
      <c r="C302" s="25"/>
      <c r="D302" s="25"/>
    </row>
    <row r="303" spans="3:4">
      <c r="C303" s="25"/>
      <c r="D303" s="25"/>
    </row>
    <row r="304" spans="3:4">
      <c r="C304" s="25"/>
      <c r="D304" s="25"/>
    </row>
    <row r="305" spans="3:4">
      <c r="C305" s="25"/>
      <c r="D305" s="25"/>
    </row>
    <row r="306" spans="3:4">
      <c r="C306" s="25"/>
      <c r="D306" s="25"/>
    </row>
    <row r="307" spans="3:4">
      <c r="C307" s="25"/>
      <c r="D307" s="25"/>
    </row>
    <row r="308" spans="3:4">
      <c r="C308" s="25"/>
      <c r="D308" s="25"/>
    </row>
    <row r="309" spans="3:4">
      <c r="C309" s="25"/>
      <c r="D309" s="25"/>
    </row>
    <row r="310" spans="3:4">
      <c r="C310" s="25"/>
      <c r="D310" s="25"/>
    </row>
    <row r="311" spans="3:4">
      <c r="C311" s="25"/>
      <c r="D311" s="25"/>
    </row>
    <row r="312" spans="3:4">
      <c r="C312" s="25"/>
      <c r="D312" s="25"/>
    </row>
    <row r="313" spans="3:4">
      <c r="C313" s="25"/>
      <c r="D313" s="25"/>
    </row>
    <row r="314" spans="3:4">
      <c r="C314" s="25"/>
      <c r="D314" s="25"/>
    </row>
    <row r="315" spans="3:4">
      <c r="C315" s="25"/>
      <c r="D315" s="25"/>
    </row>
    <row r="316" spans="3:4">
      <c r="C316" s="25"/>
      <c r="D316" s="25"/>
    </row>
    <row r="317" spans="3:4">
      <c r="C317" s="25"/>
      <c r="D317" s="25"/>
    </row>
    <row r="318" spans="3:4">
      <c r="C318" s="25"/>
      <c r="D318" s="25"/>
    </row>
    <row r="319" spans="3:4">
      <c r="C319" s="25"/>
      <c r="D319" s="25"/>
    </row>
    <row r="320" spans="3:4">
      <c r="C320" s="25"/>
      <c r="D320" s="25"/>
    </row>
    <row r="321" spans="3:4">
      <c r="C321" s="25"/>
      <c r="D321" s="25"/>
    </row>
    <row r="322" spans="3:4">
      <c r="C322" s="25"/>
      <c r="D322" s="25"/>
    </row>
    <row r="323" spans="3:4">
      <c r="C323" s="25"/>
      <c r="D323" s="25"/>
    </row>
    <row r="324" spans="3:4">
      <c r="C324" s="25"/>
      <c r="D324" s="25"/>
    </row>
    <row r="325" spans="3:4">
      <c r="C325" s="25"/>
      <c r="D325" s="25"/>
    </row>
    <row r="326" spans="3:4">
      <c r="C326" s="25"/>
      <c r="D326" s="25"/>
    </row>
    <row r="327" spans="3:4">
      <c r="C327" s="25"/>
      <c r="D327" s="25"/>
    </row>
    <row r="328" spans="3:4">
      <c r="C328" s="25"/>
      <c r="D328" s="25"/>
    </row>
    <row r="329" spans="3:4">
      <c r="C329" s="25"/>
      <c r="D329" s="25"/>
    </row>
    <row r="330" spans="3:4">
      <c r="C330" s="25"/>
      <c r="D330" s="25"/>
    </row>
    <row r="331" spans="3:4">
      <c r="C331" s="25"/>
      <c r="D331" s="25"/>
    </row>
    <row r="332" spans="3:4">
      <c r="C332" s="25"/>
      <c r="D332" s="25"/>
    </row>
    <row r="333" spans="3:4">
      <c r="C333" s="25"/>
      <c r="D333" s="25"/>
    </row>
    <row r="334" spans="3:4">
      <c r="C334" s="25"/>
      <c r="D334" s="25"/>
    </row>
    <row r="335" spans="3:4">
      <c r="C335" s="25"/>
      <c r="D335" s="25"/>
    </row>
    <row r="336" spans="3:4">
      <c r="C336" s="25"/>
      <c r="D336" s="25"/>
    </row>
    <row r="337" spans="3:4">
      <c r="C337" s="25"/>
      <c r="D337" s="25"/>
    </row>
    <row r="338" spans="3:4">
      <c r="C338" s="25"/>
      <c r="D338" s="25"/>
    </row>
    <row r="339" spans="3:4">
      <c r="C339" s="25"/>
      <c r="D339" s="25"/>
    </row>
    <row r="340" spans="3:4">
      <c r="C340" s="25"/>
      <c r="D340" s="25"/>
    </row>
    <row r="341" spans="3:4">
      <c r="C341" s="25"/>
      <c r="D341" s="25"/>
    </row>
    <row r="342" spans="3:4">
      <c r="C342" s="25"/>
      <c r="D342" s="25"/>
    </row>
    <row r="343" spans="3:4">
      <c r="C343" s="25"/>
      <c r="D343" s="25"/>
    </row>
    <row r="344" spans="3:4">
      <c r="C344" s="25"/>
      <c r="D344" s="25"/>
    </row>
    <row r="345" spans="3:4">
      <c r="C345" s="25"/>
      <c r="D345" s="25"/>
    </row>
    <row r="346" spans="3:4">
      <c r="C346" s="25"/>
      <c r="D346" s="25"/>
    </row>
    <row r="347" spans="3:4">
      <c r="C347" s="25"/>
      <c r="D347" s="25"/>
    </row>
    <row r="348" spans="3:4">
      <c r="C348" s="25"/>
      <c r="D348" s="25"/>
    </row>
    <row r="349" spans="3:4">
      <c r="C349" s="25"/>
      <c r="D349" s="25"/>
    </row>
    <row r="350" spans="3:4">
      <c r="C350" s="25"/>
      <c r="D350" s="25"/>
    </row>
    <row r="351" spans="3:4">
      <c r="C351" s="25"/>
      <c r="D351" s="25"/>
    </row>
    <row r="352" spans="3:4">
      <c r="C352" s="25"/>
      <c r="D352" s="25"/>
    </row>
    <row r="353" spans="3:4">
      <c r="C353" s="25"/>
      <c r="D353" s="25"/>
    </row>
    <row r="354" spans="3:4">
      <c r="C354" s="25"/>
      <c r="D354" s="25"/>
    </row>
    <row r="355" spans="3:4">
      <c r="C355" s="25"/>
      <c r="D355" s="25"/>
    </row>
    <row r="356" spans="3:4">
      <c r="C356" s="25"/>
      <c r="D356" s="25"/>
    </row>
    <row r="357" spans="3:4">
      <c r="C357" s="25"/>
      <c r="D357" s="25"/>
    </row>
    <row r="358" spans="3:4">
      <c r="C358" s="25"/>
      <c r="D358" s="25"/>
    </row>
    <row r="359" spans="3:4">
      <c r="C359" s="25"/>
      <c r="D359" s="25"/>
    </row>
    <row r="360" spans="3:4">
      <c r="C360" s="25"/>
      <c r="D360" s="25"/>
    </row>
    <row r="361" spans="3:4">
      <c r="C361" s="25"/>
      <c r="D361" s="25"/>
    </row>
    <row r="362" spans="3:4">
      <c r="C362" s="25"/>
      <c r="D362" s="25"/>
    </row>
    <row r="363" spans="3:4">
      <c r="C363" s="25"/>
      <c r="D363" s="25"/>
    </row>
    <row r="364" spans="3:4">
      <c r="C364" s="25"/>
      <c r="D364" s="25"/>
    </row>
    <row r="365" spans="3:4">
      <c r="C365" s="25"/>
      <c r="D365" s="25"/>
    </row>
    <row r="366" spans="3:4">
      <c r="C366" s="25"/>
      <c r="D366" s="25"/>
    </row>
    <row r="367" spans="3:4">
      <c r="C367" s="25"/>
      <c r="D367" s="25"/>
    </row>
    <row r="368" spans="3:4">
      <c r="C368" s="25"/>
      <c r="D368" s="25"/>
    </row>
    <row r="369" spans="3:4">
      <c r="C369" s="25"/>
      <c r="D369" s="25"/>
    </row>
    <row r="370" spans="3:4">
      <c r="C370" s="25"/>
      <c r="D370" s="25"/>
    </row>
    <row r="371" spans="3:4">
      <c r="C371" s="25"/>
      <c r="D371" s="25"/>
    </row>
    <row r="372" spans="3:4">
      <c r="C372" s="25"/>
      <c r="D372" s="25"/>
    </row>
    <row r="373" spans="3:4">
      <c r="C373" s="25"/>
      <c r="D373" s="25"/>
    </row>
    <row r="374" spans="3:4">
      <c r="C374" s="25"/>
      <c r="D374" s="25"/>
    </row>
    <row r="375" spans="3:4">
      <c r="C375" s="25"/>
      <c r="D375" s="25"/>
    </row>
    <row r="376" spans="3:4">
      <c r="C376" s="25"/>
      <c r="D376" s="25"/>
    </row>
    <row r="377" spans="3:4">
      <c r="C377" s="25"/>
      <c r="D377" s="25"/>
    </row>
    <row r="378" spans="3:4">
      <c r="C378" s="25"/>
      <c r="D378" s="25"/>
    </row>
    <row r="379" spans="3:4">
      <c r="C379" s="25"/>
      <c r="D379" s="25"/>
    </row>
    <row r="380" spans="3:4">
      <c r="C380" s="25"/>
      <c r="D380" s="25"/>
    </row>
    <row r="381" spans="3:4">
      <c r="C381" s="25"/>
      <c r="D381" s="25"/>
    </row>
    <row r="382" spans="3:4">
      <c r="C382" s="25"/>
      <c r="D382" s="25"/>
    </row>
    <row r="383" spans="3:4">
      <c r="C383" s="25"/>
      <c r="D383" s="25"/>
    </row>
    <row r="384" spans="3:4">
      <c r="C384" s="25"/>
      <c r="D384" s="25"/>
    </row>
    <row r="385" spans="3:4">
      <c r="C385" s="25"/>
      <c r="D385" s="25"/>
    </row>
    <row r="386" spans="3:4">
      <c r="C386" s="25"/>
      <c r="D386" s="25"/>
    </row>
    <row r="387" spans="3:4">
      <c r="C387" s="25"/>
      <c r="D387" s="25"/>
    </row>
    <row r="388" spans="3:4">
      <c r="C388" s="25"/>
      <c r="D388" s="25"/>
    </row>
    <row r="389" spans="3:4">
      <c r="C389" s="25"/>
      <c r="D389" s="25"/>
    </row>
    <row r="390" spans="3:4">
      <c r="C390" s="25"/>
      <c r="D390" s="25"/>
    </row>
    <row r="391" spans="3:4">
      <c r="C391" s="25"/>
      <c r="D391" s="25"/>
    </row>
    <row r="392" spans="3:4">
      <c r="C392" s="25"/>
      <c r="D392" s="25"/>
    </row>
    <row r="393" spans="3:4">
      <c r="C393" s="25"/>
      <c r="D393" s="25"/>
    </row>
    <row r="394" spans="3:4">
      <c r="C394" s="25"/>
      <c r="D394" s="25"/>
    </row>
    <row r="395" spans="3:4">
      <c r="C395" s="25"/>
      <c r="D395" s="25"/>
    </row>
    <row r="396" spans="3:4">
      <c r="C396" s="25"/>
      <c r="D396" s="25"/>
    </row>
    <row r="397" spans="3:4">
      <c r="C397" s="25"/>
      <c r="D397" s="25"/>
    </row>
    <row r="398" spans="3:4">
      <c r="C398" s="25"/>
      <c r="D398" s="25"/>
    </row>
    <row r="399" spans="3:4">
      <c r="C399" s="25"/>
      <c r="D399" s="25"/>
    </row>
    <row r="400" spans="3:4">
      <c r="C400" s="25"/>
      <c r="D400" s="25"/>
    </row>
    <row r="401" spans="3:4">
      <c r="C401" s="25"/>
      <c r="D401" s="25"/>
    </row>
    <row r="402" spans="3:4">
      <c r="C402" s="25"/>
      <c r="D402" s="25"/>
    </row>
    <row r="403" spans="3:4">
      <c r="C403" s="25"/>
      <c r="D403" s="25"/>
    </row>
    <row r="404" spans="3:4">
      <c r="C404" s="25"/>
      <c r="D404" s="25"/>
    </row>
    <row r="405" spans="3:4">
      <c r="C405" s="25"/>
      <c r="D405" s="25"/>
    </row>
    <row r="406" spans="3:4">
      <c r="C406" s="25"/>
      <c r="D406" s="25"/>
    </row>
    <row r="407" spans="3:4">
      <c r="C407" s="25"/>
      <c r="D407" s="25"/>
    </row>
    <row r="408" spans="3:4">
      <c r="C408" s="25"/>
      <c r="D408" s="25"/>
    </row>
    <row r="409" spans="3:4">
      <c r="C409" s="25"/>
      <c r="D409" s="25"/>
    </row>
    <row r="410" spans="3:4">
      <c r="C410" s="25"/>
      <c r="D410" s="25"/>
    </row>
    <row r="411" spans="3:4">
      <c r="C411" s="25"/>
      <c r="D411" s="25"/>
    </row>
    <row r="412" spans="3:4">
      <c r="C412" s="25"/>
      <c r="D412" s="25"/>
    </row>
    <row r="413" spans="3:4">
      <c r="C413" s="25"/>
      <c r="D413" s="25"/>
    </row>
    <row r="414" spans="3:4">
      <c r="C414" s="25"/>
      <c r="D414" s="25"/>
    </row>
    <row r="415" spans="3:4">
      <c r="C415" s="25"/>
      <c r="D415" s="25"/>
    </row>
    <row r="416" spans="3:4">
      <c r="C416" s="25"/>
      <c r="D416" s="25"/>
    </row>
    <row r="417" spans="3:4">
      <c r="C417" s="25"/>
      <c r="D417" s="25"/>
    </row>
    <row r="418" spans="3:4">
      <c r="C418" s="25"/>
      <c r="D418" s="25"/>
    </row>
    <row r="419" spans="3:4">
      <c r="C419" s="25"/>
      <c r="D419" s="25"/>
    </row>
    <row r="420" spans="3:4">
      <c r="C420" s="25"/>
      <c r="D420" s="25"/>
    </row>
    <row r="421" spans="3:4">
      <c r="C421" s="25"/>
      <c r="D421" s="25"/>
    </row>
    <row r="422" spans="3:4">
      <c r="C422" s="25"/>
      <c r="D422" s="25"/>
    </row>
    <row r="423" spans="3:4">
      <c r="C423" s="25"/>
      <c r="D423" s="25"/>
    </row>
    <row r="424" spans="3:4">
      <c r="C424" s="25"/>
      <c r="D424" s="25"/>
    </row>
    <row r="425" spans="3:4">
      <c r="C425" s="25"/>
      <c r="D425" s="25"/>
    </row>
    <row r="426" spans="3:4">
      <c r="C426" s="25"/>
      <c r="D426" s="25"/>
    </row>
    <row r="427" spans="3:4">
      <c r="C427" s="25"/>
      <c r="D427" s="25"/>
    </row>
    <row r="428" spans="3:4">
      <c r="C428" s="25"/>
      <c r="D428" s="25"/>
    </row>
    <row r="429" spans="3:4">
      <c r="C429" s="25"/>
      <c r="D429" s="25"/>
    </row>
    <row r="430" spans="3:4">
      <c r="C430" s="25"/>
      <c r="D430" s="25"/>
    </row>
    <row r="431" spans="3:4">
      <c r="C431" s="25"/>
      <c r="D431" s="25"/>
    </row>
    <row r="432" spans="3:4">
      <c r="C432" s="25"/>
      <c r="D432" s="25"/>
    </row>
    <row r="433" spans="3:4">
      <c r="C433" s="25"/>
      <c r="D433" s="25"/>
    </row>
    <row r="434" spans="3:4">
      <c r="C434" s="25"/>
      <c r="D434" s="25"/>
    </row>
    <row r="435" spans="3:4">
      <c r="C435" s="25"/>
      <c r="D435" s="25"/>
    </row>
    <row r="436" spans="3:4">
      <c r="C436" s="25"/>
      <c r="D436" s="25"/>
    </row>
    <row r="437" spans="3:4">
      <c r="C437" s="25"/>
      <c r="D437" s="25"/>
    </row>
    <row r="438" spans="3:4">
      <c r="C438" s="25"/>
      <c r="D438" s="25"/>
    </row>
    <row r="439" spans="3:4">
      <c r="C439" s="25"/>
      <c r="D439" s="25"/>
    </row>
    <row r="440" spans="3:4">
      <c r="C440" s="25"/>
      <c r="D440" s="25"/>
    </row>
    <row r="441" spans="3:4">
      <c r="C441" s="25"/>
      <c r="D441" s="25"/>
    </row>
    <row r="442" spans="3:4">
      <c r="C442" s="25"/>
      <c r="D442" s="25"/>
    </row>
    <row r="443" spans="3:4">
      <c r="C443" s="25"/>
      <c r="D443" s="25"/>
    </row>
    <row r="444" spans="3:4">
      <c r="C444" s="25"/>
      <c r="D444" s="25"/>
    </row>
    <row r="445" spans="3:4">
      <c r="C445" s="25"/>
      <c r="D445" s="25"/>
    </row>
    <row r="446" spans="3:4">
      <c r="C446" s="25"/>
      <c r="D446" s="25"/>
    </row>
    <row r="447" spans="3:4">
      <c r="C447" s="25"/>
      <c r="D447" s="25"/>
    </row>
    <row r="448" spans="3:4">
      <c r="C448" s="25"/>
      <c r="D448" s="25"/>
    </row>
    <row r="449" spans="3:4">
      <c r="C449" s="25"/>
      <c r="D449" s="25"/>
    </row>
    <row r="450" spans="3:4">
      <c r="C450" s="25"/>
      <c r="D450" s="25"/>
    </row>
    <row r="451" spans="3:4">
      <c r="C451" s="25"/>
      <c r="D451" s="25"/>
    </row>
    <row r="452" spans="3:4">
      <c r="C452" s="25"/>
      <c r="D452" s="25"/>
    </row>
    <row r="453" spans="3:4">
      <c r="C453" s="25"/>
      <c r="D453" s="25"/>
    </row>
    <row r="454" spans="3:4">
      <c r="C454" s="25"/>
      <c r="D454" s="25"/>
    </row>
    <row r="455" spans="3:4">
      <c r="C455" s="25"/>
      <c r="D455" s="25"/>
    </row>
    <row r="456" spans="3:4">
      <c r="C456" s="25"/>
      <c r="D456" s="25"/>
    </row>
    <row r="457" spans="3:4">
      <c r="C457" s="25"/>
      <c r="D457" s="25"/>
    </row>
    <row r="458" spans="3:4">
      <c r="C458" s="25"/>
      <c r="D458" s="25"/>
    </row>
    <row r="459" spans="3:4">
      <c r="C459" s="25"/>
      <c r="D459" s="25"/>
    </row>
    <row r="460" spans="3:4">
      <c r="C460" s="25"/>
      <c r="D460" s="25"/>
    </row>
    <row r="461" spans="3:4">
      <c r="C461" s="25"/>
      <c r="D461" s="25"/>
    </row>
    <row r="462" spans="3:4">
      <c r="C462" s="25"/>
      <c r="D462" s="25"/>
    </row>
    <row r="463" spans="3:4">
      <c r="C463" s="25"/>
      <c r="D463" s="25"/>
    </row>
    <row r="464" spans="3:4">
      <c r="C464" s="25"/>
      <c r="D464" s="25"/>
    </row>
    <row r="465" spans="3:4">
      <c r="C465" s="25"/>
      <c r="D465" s="25"/>
    </row>
    <row r="466" spans="3:4">
      <c r="C466" s="25"/>
      <c r="D466" s="25"/>
    </row>
    <row r="467" spans="3:4">
      <c r="C467" s="25"/>
      <c r="D467" s="25"/>
    </row>
    <row r="468" spans="3:4">
      <c r="C468" s="25"/>
      <c r="D468" s="25"/>
    </row>
    <row r="469" spans="3:4">
      <c r="C469" s="25"/>
      <c r="D469" s="25"/>
    </row>
    <row r="470" spans="3:4">
      <c r="C470" s="25"/>
      <c r="D470" s="25"/>
    </row>
    <row r="471" spans="3:4">
      <c r="C471" s="25"/>
      <c r="D471" s="25"/>
    </row>
    <row r="472" spans="3:4">
      <c r="C472" s="25"/>
      <c r="D472" s="25"/>
    </row>
    <row r="473" spans="3:4">
      <c r="C473" s="25"/>
      <c r="D473" s="25"/>
    </row>
    <row r="474" spans="3:4">
      <c r="C474" s="25"/>
      <c r="D474" s="25"/>
    </row>
    <row r="475" spans="3:4">
      <c r="C475" s="25"/>
      <c r="D475" s="25"/>
    </row>
    <row r="476" spans="3:4">
      <c r="C476" s="25"/>
      <c r="D476" s="25"/>
    </row>
    <row r="477" spans="3:4">
      <c r="C477" s="25"/>
      <c r="D477" s="25"/>
    </row>
    <row r="478" spans="3:4">
      <c r="C478" s="25"/>
      <c r="D478" s="25"/>
    </row>
    <row r="479" spans="3:4">
      <c r="C479" s="25"/>
      <c r="D479" s="25"/>
    </row>
    <row r="480" spans="3:4">
      <c r="C480" s="25"/>
      <c r="D480" s="25"/>
    </row>
    <row r="481" spans="3:4">
      <c r="C481" s="25"/>
      <c r="D481" s="25"/>
    </row>
    <row r="482" spans="3:4">
      <c r="C482" s="25"/>
      <c r="D482" s="25"/>
    </row>
    <row r="483" spans="3:4">
      <c r="C483" s="25"/>
      <c r="D483" s="25"/>
    </row>
    <row r="484" spans="3:4">
      <c r="C484" s="25"/>
      <c r="D484" s="25"/>
    </row>
    <row r="485" spans="3:4">
      <c r="C485" s="25"/>
      <c r="D485" s="25"/>
    </row>
    <row r="486" spans="3:4">
      <c r="C486" s="25"/>
      <c r="D486" s="25"/>
    </row>
    <row r="487" spans="3:4">
      <c r="C487" s="25"/>
      <c r="D487" s="25"/>
    </row>
    <row r="488" spans="3:4">
      <c r="C488" s="25"/>
      <c r="D488" s="25"/>
    </row>
    <row r="489" spans="3:4">
      <c r="C489" s="25"/>
      <c r="D489" s="25"/>
    </row>
    <row r="490" spans="3:4">
      <c r="C490" s="25"/>
      <c r="D490" s="25"/>
    </row>
    <row r="491" spans="3:4">
      <c r="C491" s="25"/>
      <c r="D491" s="25"/>
    </row>
    <row r="492" spans="3:4">
      <c r="C492" s="25"/>
      <c r="D492" s="25"/>
    </row>
    <row r="493" spans="3:4">
      <c r="C493" s="25"/>
      <c r="D493" s="25"/>
    </row>
    <row r="494" spans="3:4">
      <c r="C494" s="25"/>
      <c r="D494" s="25"/>
    </row>
    <row r="495" spans="3:4">
      <c r="C495" s="25"/>
      <c r="D495" s="25"/>
    </row>
    <row r="496" spans="3:4">
      <c r="C496" s="25"/>
      <c r="D496" s="25"/>
    </row>
    <row r="497" spans="3:4">
      <c r="C497" s="25"/>
      <c r="D497" s="25"/>
    </row>
    <row r="498" spans="3:4">
      <c r="C498" s="25"/>
      <c r="D498" s="25"/>
    </row>
    <row r="499" spans="3:4">
      <c r="C499" s="25"/>
      <c r="D499" s="25"/>
    </row>
    <row r="500" spans="3:4">
      <c r="C500" s="25"/>
      <c r="D500" s="25"/>
    </row>
    <row r="501" spans="3:4">
      <c r="C501" s="25"/>
      <c r="D501" s="25"/>
    </row>
    <row r="502" spans="3:4">
      <c r="C502" s="25"/>
      <c r="D502" s="25"/>
    </row>
    <row r="503" spans="3:4">
      <c r="C503" s="25"/>
      <c r="D503" s="25"/>
    </row>
    <row r="504" spans="3:4">
      <c r="C504" s="25"/>
      <c r="D504" s="25"/>
    </row>
    <row r="505" spans="3:4">
      <c r="C505" s="25"/>
      <c r="D505" s="25"/>
    </row>
    <row r="506" spans="3:4">
      <c r="C506" s="25"/>
      <c r="D506" s="25"/>
    </row>
    <row r="507" spans="3:4">
      <c r="C507" s="25"/>
      <c r="D507" s="25"/>
    </row>
    <row r="508" spans="3:4">
      <c r="C508" s="25"/>
      <c r="D508" s="25"/>
    </row>
    <row r="509" spans="3:4">
      <c r="C509" s="25"/>
      <c r="D509" s="25"/>
    </row>
    <row r="510" spans="3:4">
      <c r="C510" s="25"/>
      <c r="D510" s="25"/>
    </row>
    <row r="511" spans="3:4">
      <c r="C511" s="25"/>
      <c r="D511" s="25"/>
    </row>
    <row r="512" spans="3:4">
      <c r="C512" s="25"/>
      <c r="D512" s="25"/>
    </row>
    <row r="513" spans="3:4">
      <c r="C513" s="25"/>
      <c r="D513" s="25"/>
    </row>
    <row r="514" spans="3:4">
      <c r="C514" s="25"/>
      <c r="D514" s="25"/>
    </row>
    <row r="515" spans="3:4">
      <c r="C515" s="25"/>
      <c r="D515" s="25"/>
    </row>
    <row r="516" spans="3:4">
      <c r="C516" s="25"/>
      <c r="D516" s="25"/>
    </row>
    <row r="517" spans="3:4">
      <c r="C517" s="25"/>
      <c r="D517" s="25"/>
    </row>
    <row r="518" spans="3:4">
      <c r="C518" s="25"/>
      <c r="D518" s="25"/>
    </row>
    <row r="519" spans="3:4">
      <c r="C519" s="25"/>
      <c r="D519" s="25"/>
    </row>
    <row r="520" spans="3:4">
      <c r="C520" s="25"/>
      <c r="D520" s="25"/>
    </row>
    <row r="521" spans="3:4">
      <c r="C521" s="25"/>
      <c r="D521" s="25"/>
    </row>
    <row r="522" spans="3:4">
      <c r="C522" s="25"/>
      <c r="D522" s="25"/>
    </row>
    <row r="523" spans="3:4">
      <c r="C523" s="25"/>
      <c r="D523" s="25"/>
    </row>
    <row r="524" spans="3:4">
      <c r="C524" s="25"/>
      <c r="D524" s="25"/>
    </row>
    <row r="525" spans="3:4">
      <c r="C525" s="25"/>
      <c r="D525" s="25"/>
    </row>
    <row r="526" spans="3:4">
      <c r="C526" s="25"/>
      <c r="D526" s="25"/>
    </row>
    <row r="527" spans="3:4">
      <c r="C527" s="25"/>
      <c r="D527" s="25"/>
    </row>
    <row r="528" spans="3:4">
      <c r="C528" s="25"/>
      <c r="D528" s="25"/>
    </row>
    <row r="529" spans="3:4">
      <c r="C529" s="25"/>
      <c r="D529" s="25"/>
    </row>
    <row r="530" spans="3:4">
      <c r="C530" s="25"/>
      <c r="D530" s="25"/>
    </row>
    <row r="531" spans="3:4">
      <c r="C531" s="25"/>
      <c r="D531" s="25"/>
    </row>
    <row r="532" spans="3:4">
      <c r="C532" s="25"/>
      <c r="D532" s="25"/>
    </row>
    <row r="533" spans="3:4">
      <c r="C533" s="25"/>
      <c r="D533" s="25"/>
    </row>
    <row r="534" spans="3:4">
      <c r="C534" s="25"/>
      <c r="D534" s="25"/>
    </row>
    <row r="535" spans="3:4">
      <c r="C535" s="25"/>
      <c r="D535" s="25"/>
    </row>
    <row r="536" spans="3:4">
      <c r="C536" s="25"/>
      <c r="D536" s="25"/>
    </row>
    <row r="537" spans="3:4">
      <c r="C537" s="25"/>
      <c r="D537" s="25"/>
    </row>
    <row r="538" spans="3:4">
      <c r="C538" s="25"/>
      <c r="D538" s="25"/>
    </row>
    <row r="539" spans="3:4">
      <c r="C539" s="25"/>
      <c r="D539" s="25"/>
    </row>
    <row r="540" spans="3:4">
      <c r="C540" s="25"/>
      <c r="D540" s="25"/>
    </row>
    <row r="541" spans="3:4">
      <c r="C541" s="25"/>
      <c r="D541" s="25"/>
    </row>
    <row r="542" spans="3:4">
      <c r="C542" s="25"/>
      <c r="D542" s="25"/>
    </row>
    <row r="543" spans="3:4">
      <c r="C543" s="25"/>
      <c r="D543" s="25"/>
    </row>
    <row r="544" spans="3:4">
      <c r="C544" s="25"/>
      <c r="D544" s="25"/>
    </row>
    <row r="545" spans="3:4">
      <c r="C545" s="25"/>
      <c r="D545" s="25"/>
    </row>
    <row r="546" spans="3:4">
      <c r="C546" s="25"/>
      <c r="D546" s="25"/>
    </row>
    <row r="547" spans="3:4">
      <c r="C547" s="25"/>
      <c r="D547" s="25"/>
    </row>
    <row r="548" spans="3:4">
      <c r="C548" s="25"/>
      <c r="D548" s="25"/>
    </row>
    <row r="549" spans="3:4">
      <c r="C549" s="25"/>
      <c r="D549" s="25"/>
    </row>
    <row r="550" spans="3:4">
      <c r="C550" s="25"/>
      <c r="D550" s="25"/>
    </row>
    <row r="551" spans="3:4">
      <c r="C551" s="25"/>
      <c r="D551" s="25"/>
    </row>
    <row r="552" spans="3:4">
      <c r="C552" s="25"/>
      <c r="D552" s="25"/>
    </row>
    <row r="553" spans="3:4">
      <c r="C553" s="25"/>
      <c r="D553" s="25"/>
    </row>
    <row r="554" spans="3:4">
      <c r="C554" s="25"/>
      <c r="D554" s="25"/>
    </row>
    <row r="555" spans="3:4">
      <c r="C555" s="25"/>
      <c r="D555" s="25"/>
    </row>
    <row r="556" spans="3:4">
      <c r="C556" s="25"/>
      <c r="D556" s="25"/>
    </row>
    <row r="557" spans="3:4">
      <c r="C557" s="25"/>
      <c r="D557" s="25"/>
    </row>
    <row r="558" spans="3:4">
      <c r="C558" s="25"/>
      <c r="D558" s="25"/>
    </row>
    <row r="559" spans="3:4">
      <c r="C559" s="25"/>
      <c r="D559" s="25"/>
    </row>
    <row r="560" spans="3:4">
      <c r="C560" s="25"/>
      <c r="D560" s="25"/>
    </row>
    <row r="561" spans="3:4">
      <c r="C561" s="25"/>
      <c r="D561" s="25"/>
    </row>
    <row r="562" spans="3:4">
      <c r="C562" s="25"/>
      <c r="D562" s="25"/>
    </row>
    <row r="563" spans="3:4">
      <c r="C563" s="25"/>
      <c r="D563" s="25"/>
    </row>
    <row r="564" spans="3:4">
      <c r="C564" s="25"/>
      <c r="D564" s="25"/>
    </row>
    <row r="565" spans="3:4">
      <c r="C565" s="25"/>
      <c r="D565" s="25"/>
    </row>
    <row r="566" spans="3:4">
      <c r="C566" s="25"/>
      <c r="D566" s="25"/>
    </row>
    <row r="567" spans="3:4">
      <c r="C567" s="25"/>
      <c r="D567" s="25"/>
    </row>
    <row r="568" spans="3:4">
      <c r="C568" s="25"/>
      <c r="D568" s="25"/>
    </row>
    <row r="569" spans="3:4">
      <c r="C569" s="25"/>
      <c r="D569" s="25"/>
    </row>
    <row r="570" spans="3:4">
      <c r="C570" s="25"/>
      <c r="D570" s="25"/>
    </row>
    <row r="571" spans="3:4">
      <c r="C571" s="25"/>
      <c r="D571" s="25"/>
    </row>
    <row r="572" spans="3:4">
      <c r="C572" s="25"/>
      <c r="D572" s="25"/>
    </row>
    <row r="573" spans="3:4">
      <c r="C573" s="25"/>
      <c r="D573" s="25"/>
    </row>
    <row r="574" spans="3:4">
      <c r="C574" s="25"/>
      <c r="D574" s="25"/>
    </row>
    <row r="575" spans="3:4">
      <c r="C575" s="25"/>
      <c r="D575" s="25"/>
    </row>
    <row r="576" spans="3:4">
      <c r="C576" s="25"/>
      <c r="D576" s="25"/>
    </row>
    <row r="577" spans="3:4">
      <c r="C577" s="25"/>
      <c r="D577" s="25"/>
    </row>
    <row r="578" spans="3:4">
      <c r="C578" s="25"/>
      <c r="D578" s="25"/>
    </row>
    <row r="579" spans="3:4">
      <c r="C579" s="25"/>
      <c r="D579" s="25"/>
    </row>
    <row r="580" spans="3:4">
      <c r="C580" s="25"/>
      <c r="D580" s="25"/>
    </row>
    <row r="581" spans="3:4">
      <c r="C581" s="25"/>
      <c r="D581" s="25"/>
    </row>
    <row r="582" spans="3:4">
      <c r="C582" s="25"/>
      <c r="D582" s="25"/>
    </row>
    <row r="583" spans="3:4">
      <c r="C583" s="25"/>
      <c r="D583" s="25"/>
    </row>
    <row r="584" spans="3:4">
      <c r="C584" s="25"/>
      <c r="D584" s="25"/>
    </row>
    <row r="585" spans="3:4">
      <c r="C585" s="25"/>
      <c r="D585" s="25"/>
    </row>
    <row r="586" spans="3:4">
      <c r="C586" s="25"/>
      <c r="D586" s="25"/>
    </row>
    <row r="587" spans="3:4">
      <c r="C587" s="25"/>
      <c r="D587" s="25"/>
    </row>
    <row r="588" spans="3:4">
      <c r="C588" s="25"/>
      <c r="D588" s="25"/>
    </row>
    <row r="589" spans="3:4">
      <c r="C589" s="25"/>
      <c r="D589" s="25"/>
    </row>
    <row r="590" spans="3:4">
      <c r="C590" s="25"/>
      <c r="D590" s="25"/>
    </row>
    <row r="591" spans="3:4">
      <c r="C591" s="25"/>
      <c r="D591" s="25"/>
    </row>
    <row r="592" spans="3:4">
      <c r="C592" s="25"/>
      <c r="D592" s="25"/>
    </row>
    <row r="593" spans="3:4">
      <c r="C593" s="25"/>
      <c r="D593" s="25"/>
    </row>
    <row r="594" spans="3:4">
      <c r="C594" s="25"/>
      <c r="D594" s="25"/>
    </row>
    <row r="595" spans="3:4">
      <c r="C595" s="25"/>
      <c r="D595" s="25"/>
    </row>
    <row r="596" spans="3:4">
      <c r="C596" s="25"/>
      <c r="D596" s="25"/>
    </row>
    <row r="597" spans="3:4">
      <c r="C597" s="25"/>
      <c r="D597" s="25"/>
    </row>
    <row r="598" spans="3:4">
      <c r="C598" s="25"/>
      <c r="D598" s="25"/>
    </row>
    <row r="599" spans="3:4">
      <c r="C599" s="25"/>
      <c r="D599" s="25"/>
    </row>
    <row r="600" spans="3:4">
      <c r="C600" s="25"/>
      <c r="D600" s="25"/>
    </row>
    <row r="601" spans="3:4">
      <c r="C601" s="25"/>
      <c r="D601" s="25"/>
    </row>
    <row r="602" spans="3:4">
      <c r="C602" s="25"/>
      <c r="D602" s="25"/>
    </row>
    <row r="603" spans="3:4">
      <c r="C603" s="25"/>
      <c r="D603" s="25"/>
    </row>
    <row r="604" spans="3:4">
      <c r="C604" s="25"/>
      <c r="D604" s="25"/>
    </row>
    <row r="605" spans="3:4">
      <c r="C605" s="25"/>
      <c r="D605" s="25"/>
    </row>
    <row r="606" spans="3:4">
      <c r="C606" s="25"/>
      <c r="D606" s="25"/>
    </row>
    <row r="607" spans="3:4">
      <c r="C607" s="25"/>
      <c r="D607" s="25"/>
    </row>
    <row r="608" spans="3:4">
      <c r="C608" s="25"/>
      <c r="D608" s="25"/>
    </row>
    <row r="609" spans="3:4">
      <c r="C609" s="25"/>
      <c r="D609" s="25"/>
    </row>
    <row r="610" spans="3:4">
      <c r="C610" s="25"/>
      <c r="D610" s="25"/>
    </row>
    <row r="611" spans="3:4">
      <c r="C611" s="25"/>
      <c r="D611" s="25"/>
    </row>
    <row r="612" spans="3:4">
      <c r="C612" s="25"/>
      <c r="D612" s="25"/>
    </row>
    <row r="613" spans="3:4">
      <c r="C613" s="25"/>
      <c r="D613" s="25"/>
    </row>
    <row r="614" spans="3:4">
      <c r="C614" s="25"/>
      <c r="D614" s="25"/>
    </row>
    <row r="615" spans="3:4">
      <c r="C615" s="25"/>
      <c r="D615" s="25"/>
    </row>
    <row r="616" spans="3:4">
      <c r="C616" s="25"/>
      <c r="D616" s="25"/>
    </row>
    <row r="617" spans="3:4">
      <c r="C617" s="25"/>
      <c r="D617" s="25"/>
    </row>
    <row r="618" spans="3:4">
      <c r="C618" s="25"/>
      <c r="D618" s="25"/>
    </row>
    <row r="619" spans="3:4">
      <c r="C619" s="25"/>
      <c r="D619" s="25"/>
    </row>
    <row r="620" spans="3:4">
      <c r="C620" s="25"/>
      <c r="D620" s="25"/>
    </row>
    <row r="621" spans="3:4">
      <c r="C621" s="25"/>
      <c r="D621" s="25"/>
    </row>
    <row r="622" spans="3:4">
      <c r="C622" s="25"/>
      <c r="D622" s="25"/>
    </row>
    <row r="623" spans="3:4">
      <c r="C623" s="25"/>
      <c r="D623" s="25"/>
    </row>
    <row r="624" spans="3:4">
      <c r="C624" s="25"/>
      <c r="D624" s="25"/>
    </row>
    <row r="625" spans="3:4">
      <c r="C625" s="25"/>
      <c r="D625" s="25"/>
    </row>
    <row r="626" spans="3:4">
      <c r="C626" s="25"/>
      <c r="D626" s="25"/>
    </row>
    <row r="627" spans="3:4">
      <c r="C627" s="25"/>
      <c r="D627" s="25"/>
    </row>
    <row r="628" spans="3:4">
      <c r="C628" s="25"/>
      <c r="D628" s="25"/>
    </row>
    <row r="629" spans="3:4">
      <c r="C629" s="25"/>
      <c r="D629" s="25"/>
    </row>
    <row r="630" spans="3:4">
      <c r="C630" s="25"/>
      <c r="D630" s="25"/>
    </row>
    <row r="631" spans="3:4">
      <c r="C631" s="25"/>
      <c r="D631" s="25"/>
    </row>
    <row r="632" spans="3:4">
      <c r="C632" s="25"/>
      <c r="D632" s="25"/>
    </row>
    <row r="633" spans="3:4">
      <c r="C633" s="25"/>
      <c r="D633" s="25"/>
    </row>
    <row r="634" spans="3:4">
      <c r="C634" s="25"/>
      <c r="D634" s="25"/>
    </row>
    <row r="635" spans="3:4">
      <c r="C635" s="25"/>
      <c r="D635" s="25"/>
    </row>
    <row r="636" spans="3:4">
      <c r="C636" s="25"/>
      <c r="D636" s="25"/>
    </row>
    <row r="637" spans="3:4">
      <c r="C637" s="25"/>
      <c r="D637" s="25"/>
    </row>
    <row r="638" spans="3:4">
      <c r="C638" s="25"/>
      <c r="D638" s="25"/>
    </row>
    <row r="639" spans="3:4">
      <c r="C639" s="25"/>
      <c r="D639" s="25"/>
    </row>
    <row r="640" spans="3:4">
      <c r="C640" s="25"/>
      <c r="D640" s="25"/>
    </row>
    <row r="641" spans="3:4">
      <c r="C641" s="25"/>
      <c r="D641" s="25"/>
    </row>
    <row r="642" spans="3:4">
      <c r="C642" s="25"/>
      <c r="D642" s="25"/>
    </row>
    <row r="643" spans="3:4">
      <c r="C643" s="25"/>
      <c r="D643" s="25"/>
    </row>
    <row r="644" spans="3:4">
      <c r="C644" s="25"/>
      <c r="D644" s="25"/>
    </row>
    <row r="645" spans="3:4">
      <c r="C645" s="25"/>
      <c r="D645" s="25"/>
    </row>
    <row r="646" spans="3:4">
      <c r="C646" s="25"/>
      <c r="D646" s="25"/>
    </row>
    <row r="647" spans="3:4">
      <c r="C647" s="25"/>
      <c r="D647" s="25"/>
    </row>
    <row r="648" spans="3:4">
      <c r="C648" s="25"/>
      <c r="D648" s="25"/>
    </row>
    <row r="649" spans="3:4">
      <c r="C649" s="25"/>
      <c r="D649" s="25"/>
    </row>
    <row r="650" spans="3:4">
      <c r="C650" s="25"/>
      <c r="D650" s="25"/>
    </row>
    <row r="651" spans="3:4">
      <c r="C651" s="25"/>
      <c r="D651" s="25"/>
    </row>
    <row r="652" spans="3:4">
      <c r="C652" s="25"/>
      <c r="D652" s="25"/>
    </row>
    <row r="653" spans="3:4">
      <c r="C653" s="25"/>
      <c r="D653" s="25"/>
    </row>
    <row r="654" spans="3:4">
      <c r="C654" s="25"/>
      <c r="D654" s="25"/>
    </row>
    <row r="655" spans="3:4">
      <c r="C655" s="25"/>
      <c r="D655" s="25"/>
    </row>
    <row r="656" spans="3:4">
      <c r="C656" s="25"/>
      <c r="D656" s="25"/>
    </row>
    <row r="657" spans="3:4">
      <c r="C657" s="25"/>
      <c r="D657" s="25"/>
    </row>
    <row r="658" spans="3:4">
      <c r="C658" s="25"/>
      <c r="D658" s="25"/>
    </row>
    <row r="659" spans="3:4">
      <c r="C659" s="25"/>
      <c r="D659" s="25"/>
    </row>
    <row r="660" spans="3:4">
      <c r="C660" s="25"/>
      <c r="D660" s="25"/>
    </row>
    <row r="661" spans="3:4">
      <c r="C661" s="25"/>
      <c r="D661" s="25"/>
    </row>
    <row r="662" spans="3:4">
      <c r="C662" s="25"/>
      <c r="D662" s="25"/>
    </row>
    <row r="663" spans="3:4">
      <c r="C663" s="25"/>
      <c r="D663" s="25"/>
    </row>
    <row r="664" spans="3:4">
      <c r="C664" s="25"/>
      <c r="D664" s="25"/>
    </row>
    <row r="665" spans="3:4">
      <c r="C665" s="25"/>
      <c r="D665" s="25"/>
    </row>
    <row r="666" spans="3:4">
      <c r="C666" s="25"/>
      <c r="D666" s="25"/>
    </row>
    <row r="667" spans="3:4">
      <c r="C667" s="25"/>
      <c r="D667" s="25"/>
    </row>
    <row r="668" spans="3:4">
      <c r="C668" s="25"/>
      <c r="D668" s="25"/>
    </row>
    <row r="669" spans="3:4">
      <c r="C669" s="25"/>
      <c r="D669" s="25"/>
    </row>
    <row r="670" spans="3:4">
      <c r="C670" s="25"/>
      <c r="D670" s="25"/>
    </row>
    <row r="671" spans="3:4">
      <c r="C671" s="25"/>
      <c r="D671" s="25"/>
    </row>
    <row r="672" spans="3:4">
      <c r="C672" s="25"/>
      <c r="D672" s="25"/>
    </row>
    <row r="673" spans="3:4">
      <c r="C673" s="25"/>
      <c r="D673" s="25"/>
    </row>
    <row r="674" spans="3:4">
      <c r="C674" s="25"/>
      <c r="D674" s="25"/>
    </row>
    <row r="675" spans="3:4">
      <c r="C675" s="25"/>
      <c r="D675" s="25"/>
    </row>
    <row r="676" spans="3:4">
      <c r="C676" s="25"/>
      <c r="D676" s="25"/>
    </row>
    <row r="677" spans="3:4">
      <c r="C677" s="25"/>
      <c r="D677" s="25"/>
    </row>
    <row r="678" spans="3:4">
      <c r="C678" s="25"/>
      <c r="D678" s="25"/>
    </row>
    <row r="679" spans="3:4">
      <c r="C679" s="25"/>
      <c r="D679" s="25"/>
    </row>
    <row r="680" spans="3:4">
      <c r="C680" s="25"/>
      <c r="D680" s="25"/>
    </row>
    <row r="681" spans="3:4">
      <c r="C681" s="25"/>
      <c r="D681" s="25"/>
    </row>
    <row r="682" spans="3:4">
      <c r="C682" s="25"/>
      <c r="D682" s="25"/>
    </row>
    <row r="683" spans="3:4">
      <c r="C683" s="25"/>
      <c r="D683" s="25"/>
    </row>
    <row r="684" spans="3:4">
      <c r="C684" s="25"/>
      <c r="D684" s="25"/>
    </row>
    <row r="685" spans="3:4">
      <c r="C685" s="25"/>
      <c r="D685" s="25"/>
    </row>
    <row r="686" spans="3:4">
      <c r="C686" s="25"/>
      <c r="D686" s="25"/>
    </row>
    <row r="687" spans="3:4">
      <c r="C687" s="25"/>
      <c r="D687" s="25"/>
    </row>
    <row r="688" spans="3:4">
      <c r="C688" s="25"/>
      <c r="D688" s="25"/>
    </row>
    <row r="689" spans="3:4">
      <c r="C689" s="25"/>
      <c r="D689" s="25"/>
    </row>
    <row r="690" spans="3:4">
      <c r="C690" s="25"/>
      <c r="D690" s="25"/>
    </row>
    <row r="691" spans="3:4">
      <c r="C691" s="25"/>
      <c r="D691" s="25"/>
    </row>
    <row r="692" spans="3:4">
      <c r="C692" s="25"/>
      <c r="D692" s="25"/>
    </row>
    <row r="693" spans="3:4">
      <c r="C693" s="25"/>
      <c r="D693" s="25"/>
    </row>
    <row r="694" spans="3:4">
      <c r="C694" s="25"/>
      <c r="D694" s="25"/>
    </row>
    <row r="695" spans="3:4">
      <c r="C695" s="25"/>
      <c r="D695" s="25"/>
    </row>
    <row r="696" spans="3:4">
      <c r="C696" s="25"/>
      <c r="D696" s="25"/>
    </row>
    <row r="697" spans="3:4">
      <c r="C697" s="25"/>
      <c r="D697" s="25"/>
    </row>
    <row r="698" spans="3:4">
      <c r="C698" s="25"/>
      <c r="D698" s="25"/>
    </row>
    <row r="699" spans="3:4">
      <c r="C699" s="25"/>
      <c r="D699" s="25"/>
    </row>
    <row r="700" spans="3:4">
      <c r="C700" s="25"/>
      <c r="D700" s="25"/>
    </row>
    <row r="701" spans="3:4">
      <c r="C701" s="25"/>
      <c r="D701" s="25"/>
    </row>
    <row r="702" spans="3:4">
      <c r="C702" s="25"/>
      <c r="D702" s="25"/>
    </row>
    <row r="703" spans="3:4">
      <c r="C703" s="25"/>
      <c r="D703" s="25"/>
    </row>
    <row r="704" spans="3:4">
      <c r="C704" s="25"/>
      <c r="D704" s="25"/>
    </row>
    <row r="705" spans="3:4">
      <c r="C705" s="25"/>
      <c r="D705" s="25"/>
    </row>
    <row r="706" spans="3:4">
      <c r="C706" s="25"/>
      <c r="D706" s="25"/>
    </row>
    <row r="707" spans="3:4">
      <c r="C707" s="25"/>
      <c r="D707" s="25"/>
    </row>
    <row r="708" spans="3:4">
      <c r="C708" s="25"/>
      <c r="D708" s="25"/>
    </row>
    <row r="709" spans="3:4">
      <c r="C709" s="25"/>
      <c r="D709" s="25"/>
    </row>
    <row r="710" spans="3:4">
      <c r="C710" s="25"/>
      <c r="D710" s="25"/>
    </row>
    <row r="711" spans="3:4">
      <c r="C711" s="25"/>
      <c r="D711" s="25"/>
    </row>
    <row r="712" spans="3:4">
      <c r="C712" s="25"/>
      <c r="D712" s="25"/>
    </row>
    <row r="713" spans="3:4">
      <c r="C713" s="25"/>
      <c r="D713" s="25"/>
    </row>
    <row r="714" spans="3:4">
      <c r="C714" s="25"/>
      <c r="D714" s="25"/>
    </row>
    <row r="715" spans="3:4">
      <c r="C715" s="25"/>
      <c r="D715" s="25"/>
    </row>
    <row r="716" spans="3:4">
      <c r="C716" s="25"/>
      <c r="D716" s="25"/>
    </row>
    <row r="717" spans="3:4">
      <c r="C717" s="25"/>
      <c r="D717" s="25"/>
    </row>
    <row r="718" spans="3:4">
      <c r="C718" s="25"/>
      <c r="D718" s="25"/>
    </row>
    <row r="719" spans="3:4">
      <c r="C719" s="25"/>
      <c r="D719" s="25"/>
    </row>
    <row r="720" spans="3:4">
      <c r="C720" s="25"/>
      <c r="D720" s="25"/>
    </row>
    <row r="721" spans="3:4">
      <c r="C721" s="25"/>
      <c r="D721" s="25"/>
    </row>
    <row r="722" spans="3:4">
      <c r="C722" s="25"/>
      <c r="D722" s="25"/>
    </row>
    <row r="723" spans="3:4">
      <c r="C723" s="25"/>
      <c r="D723" s="25"/>
    </row>
    <row r="724" spans="3:4">
      <c r="C724" s="25"/>
      <c r="D724" s="25"/>
    </row>
    <row r="725" spans="3:4">
      <c r="C725" s="25"/>
      <c r="D725" s="25"/>
    </row>
    <row r="726" spans="3:4">
      <c r="C726" s="25"/>
      <c r="D726" s="25"/>
    </row>
    <row r="727" spans="3:4">
      <c r="C727" s="25"/>
      <c r="D727" s="25"/>
    </row>
    <row r="728" spans="3:4">
      <c r="C728" s="25"/>
      <c r="D728" s="25"/>
    </row>
    <row r="729" spans="3:4">
      <c r="C729" s="25"/>
      <c r="D729" s="25"/>
    </row>
    <row r="730" spans="3:4">
      <c r="C730" s="25"/>
      <c r="D730" s="25"/>
    </row>
    <row r="731" spans="3:4">
      <c r="C731" s="25"/>
      <c r="D731" s="25"/>
    </row>
    <row r="732" spans="3:4">
      <c r="C732" s="25"/>
      <c r="D732" s="25"/>
    </row>
    <row r="733" spans="3:4">
      <c r="C733" s="25"/>
      <c r="D733" s="25"/>
    </row>
    <row r="734" spans="3:4">
      <c r="C734" s="25"/>
      <c r="D734" s="25"/>
    </row>
    <row r="735" spans="3:4">
      <c r="C735" s="25"/>
      <c r="D735" s="25"/>
    </row>
    <row r="736" spans="3:4">
      <c r="C736" s="25"/>
      <c r="D736" s="25"/>
    </row>
    <row r="737" spans="3:4">
      <c r="C737" s="25"/>
      <c r="D737" s="25"/>
    </row>
    <row r="738" spans="3:4">
      <c r="C738" s="25"/>
      <c r="D738" s="25"/>
    </row>
    <row r="739" spans="3:4">
      <c r="C739" s="25"/>
      <c r="D739" s="25"/>
    </row>
    <row r="740" spans="3:4">
      <c r="C740" s="25"/>
      <c r="D740" s="25"/>
    </row>
    <row r="741" spans="3:4">
      <c r="C741" s="25"/>
      <c r="D741" s="25"/>
    </row>
    <row r="742" spans="3:4">
      <c r="C742" s="25"/>
      <c r="D742" s="25"/>
    </row>
    <row r="743" spans="3:4">
      <c r="C743" s="25"/>
      <c r="D743" s="25"/>
    </row>
    <row r="744" spans="3:4">
      <c r="C744" s="25"/>
      <c r="D744" s="25"/>
    </row>
    <row r="745" spans="3:4">
      <c r="C745" s="25"/>
      <c r="D745" s="25"/>
    </row>
    <row r="746" spans="3:4">
      <c r="C746" s="25"/>
      <c r="D746" s="25"/>
    </row>
    <row r="747" spans="3:4">
      <c r="C747" s="25"/>
      <c r="D747" s="25"/>
    </row>
    <row r="748" spans="3:4">
      <c r="C748" s="25"/>
      <c r="D748" s="25"/>
    </row>
    <row r="749" spans="3:4">
      <c r="C749" s="25"/>
      <c r="D749" s="25"/>
    </row>
    <row r="750" spans="3:4">
      <c r="C750" s="25"/>
      <c r="D750" s="25"/>
    </row>
    <row r="751" spans="3:4">
      <c r="C751" s="25"/>
      <c r="D751" s="25"/>
    </row>
    <row r="752" spans="3:4">
      <c r="C752" s="25"/>
      <c r="D752" s="25"/>
    </row>
    <row r="753" spans="3:4">
      <c r="C753" s="25"/>
      <c r="D753" s="25"/>
    </row>
    <row r="754" spans="3:4">
      <c r="C754" s="25"/>
      <c r="D754" s="25"/>
    </row>
    <row r="755" spans="3:4">
      <c r="C755" s="25"/>
      <c r="D755" s="25"/>
    </row>
    <row r="756" spans="3:4">
      <c r="C756" s="25"/>
      <c r="D756" s="25"/>
    </row>
    <row r="757" spans="3:4">
      <c r="C757" s="25"/>
      <c r="D757" s="25"/>
    </row>
    <row r="758" spans="3:4">
      <c r="C758" s="25"/>
      <c r="D758" s="25"/>
    </row>
    <row r="759" spans="3:4">
      <c r="C759" s="25"/>
      <c r="D759" s="25"/>
    </row>
    <row r="760" spans="3:4">
      <c r="C760" s="25"/>
      <c r="D760" s="25"/>
    </row>
    <row r="761" spans="3:4">
      <c r="C761" s="25"/>
      <c r="D761" s="25"/>
    </row>
    <row r="762" spans="3:4">
      <c r="C762" s="25"/>
      <c r="D762" s="25"/>
    </row>
    <row r="763" spans="3:4">
      <c r="C763" s="25"/>
      <c r="D763" s="25"/>
    </row>
    <row r="764" spans="3:4">
      <c r="C764" s="25"/>
      <c r="D764" s="25"/>
    </row>
    <row r="765" spans="3:4">
      <c r="C765" s="25"/>
      <c r="D765" s="25"/>
    </row>
    <row r="766" spans="3:4">
      <c r="C766" s="25"/>
      <c r="D766" s="25"/>
    </row>
    <row r="767" spans="3:4">
      <c r="C767" s="25"/>
      <c r="D767" s="25"/>
    </row>
    <row r="768" spans="3:4">
      <c r="C768" s="25"/>
      <c r="D768" s="25"/>
    </row>
    <row r="769" spans="3:4">
      <c r="C769" s="25"/>
      <c r="D769" s="25"/>
    </row>
    <row r="770" spans="3:4">
      <c r="C770" s="25"/>
      <c r="D770" s="25"/>
    </row>
    <row r="771" spans="3:4">
      <c r="C771" s="25"/>
      <c r="D771" s="25"/>
    </row>
    <row r="772" spans="3:4">
      <c r="C772" s="25"/>
      <c r="D772" s="25"/>
    </row>
    <row r="773" spans="3:4">
      <c r="C773" s="25"/>
      <c r="D773" s="25"/>
    </row>
    <row r="774" spans="3:4">
      <c r="C774" s="25"/>
      <c r="D774" s="25"/>
    </row>
    <row r="775" spans="3:4">
      <c r="C775" s="25"/>
      <c r="D775" s="25"/>
    </row>
    <row r="776" spans="3:4">
      <c r="C776" s="25"/>
      <c r="D776" s="25"/>
    </row>
    <row r="777" spans="3:4">
      <c r="C777" s="25"/>
      <c r="D777" s="25"/>
    </row>
    <row r="778" spans="3:4">
      <c r="C778" s="25"/>
      <c r="D778" s="25"/>
    </row>
    <row r="779" spans="3:4">
      <c r="C779" s="25"/>
      <c r="D779" s="25"/>
    </row>
    <row r="780" spans="3:4">
      <c r="C780" s="25"/>
      <c r="D780" s="25"/>
    </row>
    <row r="781" spans="3:4">
      <c r="C781" s="25"/>
      <c r="D781" s="25"/>
    </row>
    <row r="782" spans="3:4">
      <c r="C782" s="25"/>
      <c r="D782" s="25"/>
    </row>
    <row r="783" spans="3:4">
      <c r="C783" s="25"/>
      <c r="D783" s="25"/>
    </row>
    <row r="784" spans="3:4">
      <c r="C784" s="25"/>
      <c r="D784" s="25"/>
    </row>
    <row r="785" spans="3:4">
      <c r="C785" s="25"/>
      <c r="D785" s="25"/>
    </row>
    <row r="786" spans="3:4">
      <c r="C786" s="25"/>
      <c r="D786" s="25"/>
    </row>
    <row r="787" spans="3:4">
      <c r="C787" s="25"/>
      <c r="D787" s="25"/>
    </row>
    <row r="788" spans="3:4">
      <c r="C788" s="25"/>
      <c r="D788" s="25"/>
    </row>
    <row r="789" spans="3:4">
      <c r="C789" s="25"/>
      <c r="D789" s="25"/>
    </row>
    <row r="790" spans="3:4">
      <c r="C790" s="25"/>
      <c r="D790" s="25"/>
    </row>
    <row r="791" spans="3:4">
      <c r="C791" s="25"/>
      <c r="D791" s="25"/>
    </row>
    <row r="792" spans="3:4">
      <c r="C792" s="25"/>
      <c r="D792" s="25"/>
    </row>
    <row r="793" spans="3:4">
      <c r="C793" s="25"/>
      <c r="D793" s="25"/>
    </row>
    <row r="794" spans="3:4">
      <c r="C794" s="25"/>
      <c r="D794" s="25"/>
    </row>
    <row r="795" spans="3:4">
      <c r="C795" s="25"/>
      <c r="D795" s="25"/>
    </row>
    <row r="796" spans="3:4">
      <c r="C796" s="25"/>
      <c r="D796" s="25"/>
    </row>
    <row r="797" spans="3:4">
      <c r="C797" s="25"/>
      <c r="D797" s="25"/>
    </row>
    <row r="798" spans="3:4">
      <c r="C798" s="25"/>
      <c r="D798" s="25"/>
    </row>
    <row r="799" spans="3:4">
      <c r="C799" s="25"/>
      <c r="D799" s="25"/>
    </row>
    <row r="800" spans="3:4">
      <c r="C800" s="25"/>
      <c r="D800" s="25"/>
    </row>
    <row r="801" spans="3:4">
      <c r="C801" s="25"/>
      <c r="D801" s="25"/>
    </row>
    <row r="802" spans="3:4">
      <c r="C802" s="25"/>
      <c r="D802" s="25"/>
    </row>
    <row r="803" spans="3:4">
      <c r="C803" s="25"/>
      <c r="D803" s="25"/>
    </row>
    <row r="804" spans="3:4">
      <c r="C804" s="25"/>
      <c r="D804" s="25"/>
    </row>
    <row r="805" spans="3:4">
      <c r="C805" s="25"/>
      <c r="D805" s="25"/>
    </row>
    <row r="806" spans="3:4">
      <c r="C806" s="25"/>
      <c r="D806" s="25"/>
    </row>
    <row r="807" spans="3:4">
      <c r="C807" s="25"/>
      <c r="D807" s="25"/>
    </row>
    <row r="808" spans="3:4">
      <c r="C808" s="25"/>
      <c r="D808" s="25"/>
    </row>
    <row r="809" spans="3:4">
      <c r="C809" s="25"/>
      <c r="D809" s="25"/>
    </row>
    <row r="810" spans="3:4">
      <c r="C810" s="25"/>
      <c r="D810" s="25"/>
    </row>
    <row r="811" spans="3:4">
      <c r="C811" s="25"/>
      <c r="D811" s="25"/>
    </row>
    <row r="812" spans="3:4">
      <c r="C812" s="25"/>
      <c r="D812" s="25"/>
    </row>
    <row r="813" spans="3:4">
      <c r="C813" s="25"/>
      <c r="D813" s="25"/>
    </row>
    <row r="814" spans="3:4">
      <c r="C814" s="25"/>
      <c r="D814" s="25"/>
    </row>
    <row r="815" spans="3:4">
      <c r="C815" s="25"/>
      <c r="D815" s="25"/>
    </row>
    <row r="816" spans="3:4">
      <c r="C816" s="25"/>
      <c r="D816" s="25"/>
    </row>
    <row r="817" spans="3:4">
      <c r="C817" s="25"/>
      <c r="D817" s="25"/>
    </row>
    <row r="818" spans="3:4">
      <c r="C818" s="25"/>
      <c r="D818" s="25"/>
    </row>
    <row r="819" spans="3:4">
      <c r="C819" s="25"/>
      <c r="D819" s="25"/>
    </row>
    <row r="820" spans="3:4">
      <c r="C820" s="25"/>
      <c r="D820" s="25"/>
    </row>
    <row r="821" spans="3:4">
      <c r="C821" s="25"/>
      <c r="D821" s="25"/>
    </row>
    <row r="822" spans="3:4">
      <c r="C822" s="25"/>
      <c r="D822" s="25"/>
    </row>
    <row r="823" spans="3:4">
      <c r="C823" s="25"/>
      <c r="D823" s="25"/>
    </row>
    <row r="824" spans="3:4">
      <c r="C824" s="25"/>
      <c r="D824" s="25"/>
    </row>
    <row r="825" spans="3:4">
      <c r="C825" s="25"/>
      <c r="D825" s="25"/>
    </row>
    <row r="826" spans="3:4">
      <c r="C826" s="25"/>
      <c r="D826" s="25"/>
    </row>
    <row r="827" spans="3:4">
      <c r="C827" s="25"/>
      <c r="D827" s="25"/>
    </row>
    <row r="828" spans="3:4">
      <c r="C828" s="25"/>
      <c r="D828" s="25"/>
    </row>
    <row r="829" spans="3:4">
      <c r="C829" s="25"/>
      <c r="D829" s="25"/>
    </row>
    <row r="830" spans="3:4">
      <c r="C830" s="25"/>
      <c r="D830" s="25"/>
    </row>
    <row r="831" spans="3:4">
      <c r="C831" s="25"/>
      <c r="D831" s="25"/>
    </row>
    <row r="832" spans="3:4">
      <c r="C832" s="25"/>
      <c r="D832" s="25"/>
    </row>
    <row r="833" spans="3:4">
      <c r="C833" s="25"/>
      <c r="D833" s="25"/>
    </row>
    <row r="834" spans="3:4">
      <c r="C834" s="25"/>
      <c r="D834" s="25"/>
    </row>
    <row r="835" spans="3:4">
      <c r="C835" s="25"/>
      <c r="D835" s="25"/>
    </row>
    <row r="836" spans="3:4">
      <c r="C836" s="25"/>
      <c r="D836" s="25"/>
    </row>
    <row r="837" spans="3:4">
      <c r="C837" s="25"/>
      <c r="D837" s="25"/>
    </row>
    <row r="838" spans="3:4">
      <c r="C838" s="25"/>
      <c r="D838" s="25"/>
    </row>
    <row r="839" spans="3:4">
      <c r="C839" s="25"/>
      <c r="D839" s="25"/>
    </row>
    <row r="840" spans="3:4">
      <c r="C840" s="25"/>
      <c r="D840" s="25"/>
    </row>
    <row r="841" spans="3:4">
      <c r="C841" s="25"/>
      <c r="D841" s="25"/>
    </row>
    <row r="842" spans="3:4">
      <c r="C842" s="25"/>
      <c r="D842" s="25"/>
    </row>
    <row r="843" spans="3:4">
      <c r="C843" s="25"/>
      <c r="D843" s="25"/>
    </row>
    <row r="844" spans="3:4">
      <c r="C844" s="25"/>
      <c r="D844" s="25"/>
    </row>
    <row r="845" spans="3:4">
      <c r="C845" s="25"/>
      <c r="D845" s="25"/>
    </row>
    <row r="846" spans="3:4">
      <c r="C846" s="25"/>
      <c r="D846" s="25"/>
    </row>
    <row r="847" spans="3:4">
      <c r="C847" s="25"/>
      <c r="D847" s="25"/>
    </row>
    <row r="848" spans="3:4">
      <c r="C848" s="25"/>
      <c r="D848" s="25"/>
    </row>
    <row r="849" spans="3:4">
      <c r="C849" s="25"/>
      <c r="D849" s="25"/>
    </row>
    <row r="850" spans="3:4">
      <c r="C850" s="25"/>
      <c r="D850" s="25"/>
    </row>
    <row r="851" spans="3:4">
      <c r="C851" s="25"/>
      <c r="D851" s="25"/>
    </row>
    <row r="852" spans="3:4">
      <c r="C852" s="25"/>
      <c r="D852" s="25"/>
    </row>
    <row r="853" spans="3:4">
      <c r="C853" s="25"/>
      <c r="D853" s="25"/>
    </row>
    <row r="854" spans="3:4">
      <c r="C854" s="25"/>
      <c r="D854" s="25"/>
    </row>
    <row r="855" spans="3:4">
      <c r="C855" s="25"/>
      <c r="D855" s="25"/>
    </row>
    <row r="856" spans="3:4">
      <c r="C856" s="25"/>
      <c r="D856" s="25"/>
    </row>
    <row r="857" spans="3:4">
      <c r="C857" s="25"/>
      <c r="D857" s="25"/>
    </row>
    <row r="858" spans="3:4">
      <c r="C858" s="25"/>
      <c r="D858" s="25"/>
    </row>
    <row r="859" spans="3:4">
      <c r="C859" s="25"/>
      <c r="D859" s="25"/>
    </row>
    <row r="860" spans="3:4">
      <c r="C860" s="25"/>
      <c r="D860" s="25"/>
    </row>
    <row r="861" spans="3:4">
      <c r="C861" s="25"/>
      <c r="D861" s="25"/>
    </row>
    <row r="862" spans="3:4">
      <c r="C862" s="25"/>
      <c r="D862" s="25"/>
    </row>
    <row r="863" spans="3:4">
      <c r="C863" s="25"/>
      <c r="D863" s="25"/>
    </row>
    <row r="864" spans="3:4">
      <c r="C864" s="25"/>
      <c r="D864" s="25"/>
    </row>
    <row r="865" spans="3:4">
      <c r="C865" s="25"/>
      <c r="D865" s="25"/>
    </row>
    <row r="866" spans="3:4">
      <c r="C866" s="25"/>
      <c r="D866" s="25"/>
    </row>
    <row r="867" spans="3:4">
      <c r="C867" s="25"/>
      <c r="D867" s="25"/>
    </row>
    <row r="868" spans="3:4">
      <c r="C868" s="25"/>
      <c r="D868" s="25"/>
    </row>
    <row r="869" spans="3:4">
      <c r="C869" s="25"/>
      <c r="D869" s="25"/>
    </row>
    <row r="870" spans="3:4">
      <c r="C870" s="25"/>
      <c r="D870" s="25"/>
    </row>
    <row r="871" spans="3:4">
      <c r="C871" s="25"/>
      <c r="D871" s="25"/>
    </row>
    <row r="872" spans="3:4">
      <c r="C872" s="25"/>
      <c r="D872" s="25"/>
    </row>
    <row r="873" spans="3:4">
      <c r="C873" s="25"/>
      <c r="D873" s="25"/>
    </row>
    <row r="874" spans="3:4">
      <c r="C874" s="25"/>
      <c r="D874" s="25"/>
    </row>
    <row r="875" spans="3:4">
      <c r="C875" s="25"/>
      <c r="D875" s="25"/>
    </row>
    <row r="876" spans="3:4">
      <c r="C876" s="25"/>
      <c r="D876" s="25"/>
    </row>
    <row r="877" spans="3:4">
      <c r="C877" s="25"/>
      <c r="D877" s="25"/>
    </row>
    <row r="878" spans="3:4">
      <c r="C878" s="25"/>
      <c r="D878" s="25"/>
    </row>
    <row r="879" spans="3:4">
      <c r="C879" s="25"/>
      <c r="D879" s="25"/>
    </row>
    <row r="880" spans="3:4">
      <c r="C880" s="25"/>
      <c r="D880" s="25"/>
    </row>
    <row r="881" spans="3:4">
      <c r="C881" s="25"/>
      <c r="D881" s="25"/>
    </row>
    <row r="882" spans="3:4">
      <c r="C882" s="25"/>
      <c r="D882" s="25"/>
    </row>
    <row r="883" spans="3:4">
      <c r="C883" s="25"/>
      <c r="D883" s="25"/>
    </row>
    <row r="884" spans="3:4">
      <c r="C884" s="25"/>
      <c r="D884" s="25"/>
    </row>
    <row r="885" spans="3:4">
      <c r="C885" s="25"/>
      <c r="D885" s="25"/>
    </row>
    <row r="886" spans="3:4">
      <c r="C886" s="25"/>
      <c r="D886" s="25"/>
    </row>
    <row r="887" spans="3:4">
      <c r="C887" s="25"/>
      <c r="D887" s="25"/>
    </row>
    <row r="888" spans="3:4">
      <c r="C888" s="25"/>
      <c r="D888" s="25"/>
    </row>
    <row r="889" spans="3:4">
      <c r="C889" s="25"/>
      <c r="D889" s="25"/>
    </row>
    <row r="890" spans="3:4">
      <c r="C890" s="25"/>
      <c r="D890" s="25"/>
    </row>
    <row r="891" spans="3:4">
      <c r="C891" s="25"/>
      <c r="D891" s="25"/>
    </row>
    <row r="892" spans="3:4">
      <c r="C892" s="25"/>
      <c r="D892" s="25"/>
    </row>
    <row r="893" spans="3:4">
      <c r="C893" s="25"/>
      <c r="D893" s="25"/>
    </row>
    <row r="894" spans="3:4">
      <c r="C894" s="25"/>
      <c r="D894" s="25"/>
    </row>
    <row r="895" spans="3:4">
      <c r="C895" s="25"/>
      <c r="D895" s="25"/>
    </row>
    <row r="896" spans="3:4">
      <c r="C896" s="25"/>
      <c r="D896" s="25"/>
    </row>
    <row r="897" spans="3:4">
      <c r="C897" s="25"/>
      <c r="D897" s="25"/>
    </row>
    <row r="898" spans="3:4">
      <c r="C898" s="25"/>
      <c r="D898" s="25"/>
    </row>
    <row r="899" spans="3:4">
      <c r="C899" s="25"/>
      <c r="D899" s="25"/>
    </row>
    <row r="900" spans="3:4">
      <c r="C900" s="25"/>
      <c r="D900" s="25"/>
    </row>
    <row r="901" spans="3:4">
      <c r="C901" s="25"/>
      <c r="D901" s="25"/>
    </row>
    <row r="902" spans="3:4">
      <c r="C902" s="25"/>
      <c r="D902" s="25"/>
    </row>
    <row r="903" spans="3:4">
      <c r="C903" s="25"/>
      <c r="D903" s="25"/>
    </row>
    <row r="904" spans="3:4">
      <c r="C904" s="25"/>
      <c r="D904" s="25"/>
    </row>
    <row r="905" spans="3:4">
      <c r="C905" s="25"/>
      <c r="D905" s="25"/>
    </row>
    <row r="906" spans="3:4">
      <c r="C906" s="25"/>
      <c r="D906" s="25"/>
    </row>
    <row r="907" spans="3:4">
      <c r="C907" s="25"/>
      <c r="D907" s="25"/>
    </row>
    <row r="908" spans="3:4">
      <c r="C908" s="25"/>
      <c r="D908" s="25"/>
    </row>
    <row r="909" spans="3:4">
      <c r="C909" s="25"/>
      <c r="D909" s="25"/>
    </row>
    <row r="910" spans="3:4">
      <c r="C910" s="25"/>
      <c r="D910" s="25"/>
    </row>
    <row r="911" spans="3:4">
      <c r="C911" s="25"/>
      <c r="D911" s="25"/>
    </row>
    <row r="912" spans="3:4">
      <c r="C912" s="25"/>
      <c r="D912" s="25"/>
    </row>
    <row r="913" spans="3:4">
      <c r="C913" s="25"/>
      <c r="D913" s="25"/>
    </row>
    <row r="914" spans="3:4">
      <c r="C914" s="25"/>
      <c r="D914" s="25"/>
    </row>
    <row r="915" spans="3:4">
      <c r="C915" s="25"/>
      <c r="D915" s="25"/>
    </row>
    <row r="916" spans="3:4">
      <c r="C916" s="25"/>
      <c r="D916" s="25"/>
    </row>
    <row r="917" spans="3:4">
      <c r="C917" s="25"/>
      <c r="D917" s="25"/>
    </row>
    <row r="918" spans="3:4">
      <c r="C918" s="25"/>
      <c r="D918" s="25"/>
    </row>
    <row r="919" spans="3:4">
      <c r="C919" s="25"/>
      <c r="D919" s="25"/>
    </row>
    <row r="920" spans="3:4">
      <c r="C920" s="25"/>
      <c r="D920" s="25"/>
    </row>
    <row r="921" spans="3:4">
      <c r="C921" s="25"/>
      <c r="D921" s="25"/>
    </row>
    <row r="922" spans="3:4">
      <c r="C922" s="25"/>
      <c r="D922" s="25"/>
    </row>
    <row r="923" spans="3:4">
      <c r="C923" s="25"/>
      <c r="D923" s="25"/>
    </row>
    <row r="924" spans="3:4">
      <c r="C924" s="25"/>
      <c r="D924" s="25"/>
    </row>
    <row r="925" spans="3:4">
      <c r="C925" s="25"/>
      <c r="D925" s="25"/>
    </row>
    <row r="926" spans="3:4">
      <c r="C926" s="25"/>
      <c r="D926" s="25"/>
    </row>
    <row r="927" spans="3:4">
      <c r="C927" s="25"/>
      <c r="D927" s="25"/>
    </row>
    <row r="928" spans="3:4">
      <c r="C928" s="25"/>
      <c r="D928" s="25"/>
    </row>
    <row r="929" spans="3:4">
      <c r="C929" s="25"/>
      <c r="D929" s="25"/>
    </row>
    <row r="930" spans="3:4">
      <c r="C930" s="25"/>
      <c r="D930" s="25"/>
    </row>
    <row r="931" spans="3:4">
      <c r="C931" s="25"/>
      <c r="D931" s="25"/>
    </row>
    <row r="932" spans="3:4">
      <c r="C932" s="25"/>
      <c r="D932" s="25"/>
    </row>
    <row r="933" spans="3:4">
      <c r="C933" s="25"/>
      <c r="D933" s="25"/>
    </row>
    <row r="934" spans="3:4">
      <c r="C934" s="25"/>
      <c r="D934" s="25"/>
    </row>
    <row r="935" spans="3:4">
      <c r="C935" s="25"/>
      <c r="D935" s="25"/>
    </row>
    <row r="936" spans="3:4">
      <c r="C936" s="25"/>
      <c r="D936" s="25"/>
    </row>
    <row r="937" spans="3:4">
      <c r="C937" s="25"/>
      <c r="D937" s="25"/>
    </row>
    <row r="938" spans="3:4">
      <c r="C938" s="25"/>
      <c r="D938" s="25"/>
    </row>
    <row r="939" spans="3:4">
      <c r="C939" s="25"/>
      <c r="D939" s="25"/>
    </row>
    <row r="940" spans="3:4">
      <c r="C940" s="25"/>
      <c r="D940" s="25"/>
    </row>
    <row r="941" spans="3:4">
      <c r="C941" s="25"/>
      <c r="D941" s="25"/>
    </row>
    <row r="942" spans="3:4">
      <c r="C942" s="25"/>
      <c r="D942" s="25"/>
    </row>
    <row r="943" spans="3:4">
      <c r="C943" s="25"/>
      <c r="D943" s="25"/>
    </row>
    <row r="944" spans="3:4">
      <c r="C944" s="25"/>
      <c r="D944" s="25"/>
    </row>
    <row r="945" spans="3:4">
      <c r="C945" s="25"/>
      <c r="D945" s="25"/>
    </row>
    <row r="946" spans="3:4">
      <c r="C946" s="25"/>
      <c r="D946" s="25"/>
    </row>
    <row r="947" spans="3:4">
      <c r="C947" s="25"/>
      <c r="D947" s="25"/>
    </row>
    <row r="948" spans="3:4">
      <c r="C948" s="25"/>
      <c r="D948" s="25"/>
    </row>
    <row r="949" spans="3:4">
      <c r="C949" s="25"/>
      <c r="D949" s="25"/>
    </row>
    <row r="950" spans="3:4">
      <c r="C950" s="25"/>
      <c r="D950" s="25"/>
    </row>
    <row r="951" spans="3:4">
      <c r="C951" s="25"/>
      <c r="D951" s="25"/>
    </row>
    <row r="952" spans="3:4">
      <c r="C952" s="25"/>
      <c r="D952" s="25"/>
    </row>
    <row r="953" spans="3:4">
      <c r="C953" s="25"/>
      <c r="D953" s="25"/>
    </row>
    <row r="954" spans="3:4">
      <c r="C954" s="25"/>
      <c r="D954" s="25"/>
    </row>
    <row r="955" spans="3:4">
      <c r="C955" s="25"/>
      <c r="D955" s="25"/>
    </row>
    <row r="956" spans="3:4">
      <c r="C956" s="25"/>
      <c r="D956" s="25"/>
    </row>
    <row r="957" spans="3:4">
      <c r="C957" s="25"/>
      <c r="D957" s="25"/>
    </row>
    <row r="958" spans="3:4">
      <c r="C958" s="25"/>
      <c r="D958" s="25"/>
    </row>
    <row r="959" spans="3:4">
      <c r="C959" s="25"/>
      <c r="D959" s="25"/>
    </row>
    <row r="960" spans="3:4">
      <c r="C960" s="25"/>
      <c r="D960" s="25"/>
    </row>
    <row r="961" spans="3:4">
      <c r="C961" s="25"/>
      <c r="D961" s="25"/>
    </row>
    <row r="962" spans="3:4">
      <c r="C962" s="25"/>
      <c r="D962" s="25"/>
    </row>
    <row r="963" spans="3:4">
      <c r="C963" s="25"/>
      <c r="D963" s="25"/>
    </row>
    <row r="964" spans="3:4">
      <c r="C964" s="25"/>
      <c r="D964" s="25"/>
    </row>
    <row r="965" spans="3:4">
      <c r="C965" s="25"/>
      <c r="D965" s="25"/>
    </row>
    <row r="966" spans="3:4">
      <c r="C966" s="25"/>
      <c r="D966" s="25"/>
    </row>
    <row r="967" spans="3:4">
      <c r="C967" s="25"/>
      <c r="D967" s="25"/>
    </row>
    <row r="968" spans="3:4">
      <c r="C968" s="25"/>
      <c r="D968" s="25"/>
    </row>
    <row r="969" spans="3:4">
      <c r="C969" s="25"/>
      <c r="D969" s="25"/>
    </row>
    <row r="970" spans="3:4">
      <c r="C970" s="25"/>
      <c r="D970" s="25"/>
    </row>
    <row r="971" spans="3:4">
      <c r="C971" s="25"/>
      <c r="D971" s="25"/>
    </row>
    <row r="972" spans="3:4">
      <c r="C972" s="25"/>
      <c r="D972" s="25"/>
    </row>
    <row r="973" spans="3:4">
      <c r="C973" s="25"/>
      <c r="D973" s="25"/>
    </row>
    <row r="974" spans="3:4">
      <c r="C974" s="25"/>
      <c r="D974" s="25"/>
    </row>
    <row r="975" spans="3:4">
      <c r="C975" s="25"/>
      <c r="D975" s="25"/>
    </row>
    <row r="976" spans="3:4">
      <c r="C976" s="25"/>
      <c r="D976" s="25"/>
    </row>
    <row r="977" spans="3:4">
      <c r="C977" s="25"/>
      <c r="D977" s="25"/>
    </row>
    <row r="978" spans="3:4">
      <c r="C978" s="25"/>
      <c r="D978" s="25"/>
    </row>
    <row r="979" spans="3:4">
      <c r="C979" s="25"/>
      <c r="D979" s="25"/>
    </row>
    <row r="980" spans="3:4">
      <c r="C980" s="25"/>
      <c r="D980" s="25"/>
    </row>
    <row r="981" spans="3:4">
      <c r="C981" s="25"/>
      <c r="D981" s="25"/>
    </row>
    <row r="982" spans="3:4">
      <c r="C982" s="25"/>
      <c r="D982" s="25"/>
    </row>
    <row r="983" spans="3:4">
      <c r="C983" s="25"/>
      <c r="D983" s="25"/>
    </row>
    <row r="984" spans="3:4">
      <c r="C984" s="25"/>
      <c r="D984" s="25"/>
    </row>
    <row r="985" spans="3:4">
      <c r="C985" s="25"/>
      <c r="D985" s="25"/>
    </row>
    <row r="986" spans="3:4">
      <c r="C986" s="25"/>
      <c r="D986" s="25"/>
    </row>
    <row r="987" spans="3:4">
      <c r="C987" s="25"/>
      <c r="D987" s="25"/>
    </row>
    <row r="988" spans="3:4">
      <c r="C988" s="25"/>
      <c r="D988" s="25"/>
    </row>
    <row r="989" spans="3:4">
      <c r="C989" s="25"/>
      <c r="D989" s="25"/>
    </row>
    <row r="990" spans="3:4">
      <c r="C990" s="25"/>
      <c r="D990" s="25"/>
    </row>
    <row r="991" spans="3:4">
      <c r="C991" s="25"/>
      <c r="D991" s="25"/>
    </row>
    <row r="992" spans="3:4">
      <c r="C992" s="25"/>
      <c r="D992" s="25"/>
    </row>
    <row r="993" spans="3:4">
      <c r="C993" s="25"/>
      <c r="D993" s="25"/>
    </row>
    <row r="994" spans="3:4">
      <c r="C994" s="25"/>
      <c r="D994" s="25"/>
    </row>
    <row r="995" spans="3:4">
      <c r="C995" s="25"/>
      <c r="D995" s="25"/>
    </row>
    <row r="996" spans="3:4">
      <c r="C996" s="25"/>
      <c r="D996" s="25"/>
    </row>
    <row r="997" spans="3:4">
      <c r="C997" s="25"/>
      <c r="D997" s="25"/>
    </row>
    <row r="998" spans="3:4">
      <c r="C998" s="25"/>
      <c r="D998" s="25"/>
    </row>
    <row r="999" spans="3:4">
      <c r="C999" s="25"/>
      <c r="D999" s="25"/>
    </row>
    <row r="1000" spans="3:4">
      <c r="C1000" s="25"/>
      <c r="D1000" s="25"/>
    </row>
    <row r="1001" spans="3:4">
      <c r="C1001" s="25"/>
      <c r="D1001" s="25"/>
    </row>
    <row r="1002" spans="3:4">
      <c r="C1002" s="25"/>
      <c r="D1002" s="25"/>
    </row>
    <row r="1003" spans="3:4">
      <c r="C1003" s="25"/>
      <c r="D1003" s="25"/>
    </row>
    <row r="1004" spans="3:4">
      <c r="C1004" s="25"/>
      <c r="D1004" s="25"/>
    </row>
    <row r="1005" spans="3:4">
      <c r="C1005" s="25"/>
      <c r="D1005" s="25"/>
    </row>
    <row r="1006" spans="3:4">
      <c r="C1006" s="25"/>
      <c r="D1006" s="25"/>
    </row>
    <row r="1007" spans="3:4">
      <c r="C1007" s="25"/>
      <c r="D1007" s="25"/>
    </row>
    <row r="1008" spans="3:4">
      <c r="C1008" s="25"/>
      <c r="D1008" s="25"/>
    </row>
    <row r="1009" spans="3:4">
      <c r="C1009" s="25"/>
      <c r="D1009" s="25"/>
    </row>
    <row r="1010" spans="3:4">
      <c r="C1010" s="25"/>
      <c r="D1010" s="25"/>
    </row>
    <row r="1011" spans="3:4">
      <c r="C1011" s="25"/>
      <c r="D1011" s="25"/>
    </row>
    <row r="1012" spans="3:4">
      <c r="C1012" s="25"/>
      <c r="D1012" s="25"/>
    </row>
    <row r="1013" spans="3:4">
      <c r="C1013" s="25"/>
      <c r="D1013" s="25"/>
    </row>
    <row r="1014" spans="3:4">
      <c r="C1014" s="25"/>
      <c r="D1014" s="25"/>
    </row>
    <row r="1015" spans="3:4">
      <c r="C1015" s="25"/>
      <c r="D1015" s="25"/>
    </row>
    <row r="1016" spans="3:4">
      <c r="C1016" s="25"/>
      <c r="D1016" s="25"/>
    </row>
    <row r="1017" spans="3:4">
      <c r="C1017" s="25"/>
      <c r="D1017" s="25"/>
    </row>
    <row r="1018" spans="3:4">
      <c r="C1018" s="25"/>
      <c r="D1018" s="25"/>
    </row>
    <row r="1019" spans="3:4">
      <c r="C1019" s="25"/>
      <c r="D1019" s="25"/>
    </row>
    <row r="1020" spans="3:4">
      <c r="C1020" s="25"/>
      <c r="D1020" s="25"/>
    </row>
    <row r="1021" spans="3:4">
      <c r="C1021" s="25"/>
      <c r="D1021" s="25"/>
    </row>
    <row r="1022" spans="3:4">
      <c r="C1022" s="25"/>
      <c r="D1022" s="25"/>
    </row>
    <row r="1023" spans="3:4">
      <c r="C1023" s="25"/>
      <c r="D1023" s="25"/>
    </row>
    <row r="1024" spans="3:4">
      <c r="C1024" s="25"/>
      <c r="D1024" s="25"/>
    </row>
    <row r="1025" spans="3:4">
      <c r="C1025" s="25"/>
      <c r="D1025" s="25"/>
    </row>
    <row r="1026" spans="3:4">
      <c r="C1026" s="25"/>
      <c r="D1026" s="25"/>
    </row>
    <row r="1027" spans="3:4">
      <c r="C1027" s="25"/>
      <c r="D1027" s="25"/>
    </row>
    <row r="1028" spans="3:4">
      <c r="C1028" s="25"/>
      <c r="D1028" s="25"/>
    </row>
    <row r="1029" spans="3:4">
      <c r="C1029" s="25"/>
      <c r="D1029" s="25"/>
    </row>
    <row r="1030" spans="3:4">
      <c r="C1030" s="25"/>
      <c r="D1030" s="25"/>
    </row>
    <row r="1031" spans="3:4">
      <c r="C1031" s="25"/>
      <c r="D1031" s="25"/>
    </row>
    <row r="1032" spans="3:4">
      <c r="C1032" s="25"/>
      <c r="D1032" s="25"/>
    </row>
    <row r="1033" spans="3:4">
      <c r="C1033" s="25"/>
      <c r="D1033" s="25"/>
    </row>
    <row r="1034" spans="3:4">
      <c r="C1034" s="25"/>
      <c r="D1034" s="25"/>
    </row>
    <row r="1035" spans="3:4">
      <c r="C1035" s="25"/>
      <c r="D1035" s="25"/>
    </row>
    <row r="1036" spans="3:4">
      <c r="C1036" s="25"/>
      <c r="D1036" s="25"/>
    </row>
    <row r="1037" spans="3:4">
      <c r="C1037" s="25"/>
      <c r="D1037" s="25"/>
    </row>
    <row r="1038" spans="3:4">
      <c r="C1038" s="25"/>
      <c r="D1038" s="25"/>
    </row>
    <row r="1039" spans="3:4">
      <c r="C1039" s="25"/>
      <c r="D1039" s="25"/>
    </row>
    <row r="1040" spans="3:4">
      <c r="C1040" s="25"/>
      <c r="D1040" s="25"/>
    </row>
    <row r="1041" spans="3:4">
      <c r="C1041" s="25"/>
      <c r="D1041" s="25"/>
    </row>
    <row r="1042" spans="3:4">
      <c r="C1042" s="25"/>
      <c r="D1042" s="25"/>
    </row>
    <row r="1043" spans="3:4">
      <c r="C1043" s="25"/>
      <c r="D1043" s="25"/>
    </row>
    <row r="1044" spans="3:4">
      <c r="C1044" s="25"/>
      <c r="D1044" s="25"/>
    </row>
    <row r="1045" spans="3:4">
      <c r="C1045" s="25"/>
      <c r="D1045" s="25"/>
    </row>
    <row r="1046" spans="3:4">
      <c r="C1046" s="25"/>
      <c r="D1046" s="25"/>
    </row>
    <row r="1047" spans="3:4">
      <c r="C1047" s="25"/>
      <c r="D1047" s="25"/>
    </row>
    <row r="1048" spans="3:4">
      <c r="C1048" s="25"/>
      <c r="D1048" s="25"/>
    </row>
    <row r="1049" spans="3:4">
      <c r="C1049" s="25"/>
      <c r="D1049" s="25"/>
    </row>
    <row r="1050" spans="3:4">
      <c r="C1050" s="25"/>
      <c r="D1050" s="25"/>
    </row>
    <row r="1051" spans="3:4">
      <c r="C1051" s="25"/>
      <c r="D1051" s="25"/>
    </row>
    <row r="1052" spans="3:4">
      <c r="C1052" s="25"/>
      <c r="D1052" s="25"/>
    </row>
    <row r="1053" spans="3:4">
      <c r="C1053" s="25"/>
      <c r="D1053" s="25"/>
    </row>
    <row r="1054" spans="3:4">
      <c r="C1054" s="25"/>
      <c r="D1054" s="25"/>
    </row>
    <row r="1055" spans="3:4">
      <c r="C1055" s="25"/>
      <c r="D1055" s="25"/>
    </row>
    <row r="1056" spans="3:4">
      <c r="C1056" s="25"/>
      <c r="D1056" s="25"/>
    </row>
    <row r="1057" spans="3:4">
      <c r="C1057" s="25"/>
      <c r="D1057" s="25"/>
    </row>
    <row r="1058" spans="3:4">
      <c r="C1058" s="25"/>
      <c r="D1058" s="25"/>
    </row>
    <row r="1059" spans="3:4">
      <c r="C1059" s="25"/>
      <c r="D1059" s="25"/>
    </row>
    <row r="1060" spans="3:4">
      <c r="C1060" s="25"/>
      <c r="D1060" s="25"/>
    </row>
    <row r="1061" spans="3:4">
      <c r="C1061" s="25"/>
      <c r="D1061" s="25"/>
    </row>
    <row r="1062" spans="3:4">
      <c r="C1062" s="25"/>
      <c r="D1062" s="25"/>
    </row>
    <row r="1063" spans="3:4">
      <c r="C1063" s="25"/>
      <c r="D1063" s="25"/>
    </row>
    <row r="1064" spans="3:4">
      <c r="C1064" s="25"/>
      <c r="D1064" s="25"/>
    </row>
    <row r="1065" spans="3:4">
      <c r="C1065" s="25"/>
      <c r="D1065" s="25"/>
    </row>
    <row r="1066" spans="3:4">
      <c r="C1066" s="25"/>
      <c r="D1066" s="25"/>
    </row>
    <row r="1067" spans="3:4">
      <c r="C1067" s="25"/>
      <c r="D1067" s="25"/>
    </row>
    <row r="1068" spans="3:4">
      <c r="C1068" s="25"/>
      <c r="D1068" s="25"/>
    </row>
    <row r="1069" spans="3:4">
      <c r="C1069" s="25"/>
      <c r="D1069" s="25"/>
    </row>
    <row r="1070" spans="3:4">
      <c r="C1070" s="25"/>
      <c r="D1070" s="25"/>
    </row>
    <row r="1071" spans="3:4">
      <c r="C1071" s="25"/>
      <c r="D1071" s="25"/>
    </row>
    <row r="1072" spans="3:4">
      <c r="C1072" s="25"/>
      <c r="D1072" s="25"/>
    </row>
    <row r="1073" spans="3:4">
      <c r="C1073" s="25"/>
      <c r="D1073" s="25"/>
    </row>
    <row r="1074" spans="3:4">
      <c r="C1074" s="25"/>
      <c r="D1074" s="25"/>
    </row>
    <row r="1075" spans="3:4">
      <c r="C1075" s="25"/>
      <c r="D1075" s="25"/>
    </row>
    <row r="1076" spans="3:4">
      <c r="C1076" s="25"/>
      <c r="D1076" s="25"/>
    </row>
    <row r="1077" spans="3:4">
      <c r="C1077" s="25"/>
      <c r="D1077" s="25"/>
    </row>
    <row r="1078" spans="3:4">
      <c r="C1078" s="25"/>
      <c r="D1078" s="25"/>
    </row>
    <row r="1079" spans="3:4">
      <c r="C1079" s="25"/>
      <c r="D1079" s="25"/>
    </row>
    <row r="1080" spans="3:4">
      <c r="C1080" s="25"/>
      <c r="D1080" s="25"/>
    </row>
    <row r="1081" spans="3:4">
      <c r="C1081" s="25"/>
      <c r="D1081" s="25"/>
    </row>
    <row r="1082" spans="3:4">
      <c r="C1082" s="25"/>
      <c r="D1082" s="25"/>
    </row>
    <row r="1083" spans="3:4">
      <c r="C1083" s="25"/>
      <c r="D1083" s="25"/>
    </row>
    <row r="1084" spans="3:4">
      <c r="C1084" s="25"/>
      <c r="D1084" s="25"/>
    </row>
    <row r="1085" spans="3:4">
      <c r="C1085" s="25"/>
      <c r="D1085" s="25"/>
    </row>
    <row r="1086" spans="3:4">
      <c r="C1086" s="25"/>
      <c r="D1086" s="25"/>
    </row>
    <row r="1087" spans="3:4">
      <c r="C1087" s="25"/>
      <c r="D1087" s="25"/>
    </row>
    <row r="1088" spans="3:4">
      <c r="C1088" s="25"/>
      <c r="D1088" s="25"/>
    </row>
    <row r="1089" spans="3:4">
      <c r="C1089" s="25"/>
      <c r="D1089" s="25"/>
    </row>
    <row r="1090" spans="3:4">
      <c r="C1090" s="25"/>
      <c r="D1090" s="25"/>
    </row>
    <row r="1091" spans="3:4">
      <c r="C1091" s="25"/>
      <c r="D1091" s="25"/>
    </row>
    <row r="1092" spans="3:4">
      <c r="C1092" s="25"/>
      <c r="D1092" s="25"/>
    </row>
    <row r="1093" spans="3:4">
      <c r="C1093" s="25"/>
      <c r="D1093" s="25"/>
    </row>
    <row r="1094" spans="3:4">
      <c r="C1094" s="25"/>
      <c r="D1094" s="25"/>
    </row>
    <row r="1095" spans="3:4">
      <c r="C1095" s="25"/>
      <c r="D1095" s="25"/>
    </row>
    <row r="1096" spans="3:4">
      <c r="C1096" s="25"/>
      <c r="D1096" s="25"/>
    </row>
    <row r="1097" spans="3:4">
      <c r="C1097" s="25"/>
      <c r="D1097" s="25"/>
    </row>
    <row r="1098" spans="3:4">
      <c r="C1098" s="25"/>
      <c r="D1098" s="25"/>
    </row>
    <row r="1099" spans="3:4">
      <c r="C1099" s="25"/>
      <c r="D1099" s="25"/>
    </row>
    <row r="1100" spans="3:4">
      <c r="C1100" s="25"/>
      <c r="D1100" s="25"/>
    </row>
    <row r="1101" spans="3:4">
      <c r="C1101" s="25"/>
      <c r="D1101" s="25"/>
    </row>
    <row r="1102" spans="3:4">
      <c r="C1102" s="25"/>
      <c r="D1102" s="25"/>
    </row>
    <row r="1103" spans="3:4">
      <c r="C1103" s="25"/>
      <c r="D1103" s="25"/>
    </row>
    <row r="1104" spans="3:4">
      <c r="C1104" s="25"/>
      <c r="D1104" s="25"/>
    </row>
    <row r="1105" spans="3:4">
      <c r="C1105" s="25"/>
      <c r="D1105" s="25"/>
    </row>
    <row r="1106" spans="3:4">
      <c r="C1106" s="25"/>
      <c r="D1106" s="25"/>
    </row>
    <row r="1107" spans="3:4">
      <c r="C1107" s="25"/>
      <c r="D1107" s="25"/>
    </row>
    <row r="1108" spans="3:4">
      <c r="C1108" s="25"/>
      <c r="D1108" s="25"/>
    </row>
    <row r="1109" spans="3:4">
      <c r="C1109" s="25"/>
      <c r="D1109" s="25"/>
    </row>
    <row r="1110" spans="3:4">
      <c r="C1110" s="25"/>
      <c r="D1110" s="25"/>
    </row>
    <row r="1111" spans="3:4">
      <c r="C1111" s="25"/>
      <c r="D1111" s="25"/>
    </row>
    <row r="1112" spans="3:4">
      <c r="C1112" s="25"/>
      <c r="D1112" s="25"/>
    </row>
    <row r="1113" spans="3:4">
      <c r="C1113" s="25"/>
      <c r="D1113" s="25"/>
    </row>
    <row r="1114" spans="3:4">
      <c r="C1114" s="25"/>
      <c r="D1114" s="25"/>
    </row>
    <row r="1115" spans="3:4">
      <c r="C1115" s="25"/>
      <c r="D1115" s="25"/>
    </row>
    <row r="1116" spans="3:4">
      <c r="C1116" s="25"/>
      <c r="D1116" s="25"/>
    </row>
    <row r="1117" spans="3:4">
      <c r="C1117" s="25"/>
      <c r="D1117" s="25"/>
    </row>
    <row r="1118" spans="3:4">
      <c r="C1118" s="25"/>
      <c r="D1118" s="25"/>
    </row>
    <row r="1119" spans="3:4">
      <c r="C1119" s="25"/>
      <c r="D1119" s="25"/>
    </row>
    <row r="1120" spans="3:4">
      <c r="C1120" s="25"/>
      <c r="D1120" s="25"/>
    </row>
    <row r="1121" spans="3:4">
      <c r="C1121" s="25"/>
      <c r="D1121" s="25"/>
    </row>
    <row r="1122" spans="3:4">
      <c r="C1122" s="25"/>
      <c r="D1122" s="25"/>
    </row>
    <row r="1123" spans="3:4">
      <c r="C1123" s="25"/>
      <c r="D1123" s="25"/>
    </row>
    <row r="1124" spans="3:4">
      <c r="C1124" s="25"/>
      <c r="D1124" s="25"/>
    </row>
    <row r="1125" spans="3:4">
      <c r="C1125" s="25"/>
      <c r="D1125" s="25"/>
    </row>
    <row r="1126" spans="3:4">
      <c r="C1126" s="25"/>
      <c r="D1126" s="25"/>
    </row>
    <row r="1127" spans="3:4">
      <c r="C1127" s="25"/>
      <c r="D1127" s="25"/>
    </row>
    <row r="1128" spans="3:4">
      <c r="C1128" s="25"/>
      <c r="D1128" s="25"/>
    </row>
    <row r="1129" spans="3:4">
      <c r="C1129" s="25"/>
      <c r="D1129" s="25"/>
    </row>
    <row r="1130" spans="3:4">
      <c r="C1130" s="25"/>
      <c r="D1130" s="25"/>
    </row>
    <row r="1131" spans="3:4">
      <c r="C1131" s="25"/>
      <c r="D1131" s="25"/>
    </row>
    <row r="1132" spans="3:4">
      <c r="C1132" s="25"/>
      <c r="D1132" s="25"/>
    </row>
    <row r="1133" spans="3:4">
      <c r="C1133" s="25"/>
      <c r="D1133" s="25"/>
    </row>
    <row r="1134" spans="3:4">
      <c r="C1134" s="25"/>
      <c r="D1134" s="25"/>
    </row>
    <row r="1135" spans="3:4">
      <c r="C1135" s="25"/>
      <c r="D1135" s="25"/>
    </row>
    <row r="1136" spans="3:4">
      <c r="C1136" s="25"/>
      <c r="D1136" s="25"/>
    </row>
    <row r="1137" spans="3:4">
      <c r="C1137" s="25"/>
      <c r="D1137" s="25"/>
    </row>
    <row r="1138" spans="3:4">
      <c r="C1138" s="25"/>
      <c r="D1138" s="25"/>
    </row>
    <row r="1139" spans="3:4">
      <c r="C1139" s="25"/>
      <c r="D1139" s="25"/>
    </row>
    <row r="1140" spans="3:4">
      <c r="C1140" s="25"/>
      <c r="D1140" s="25"/>
    </row>
    <row r="1141" spans="3:4">
      <c r="C1141" s="25"/>
      <c r="D1141" s="25"/>
    </row>
    <row r="1142" spans="3:4">
      <c r="C1142" s="25"/>
      <c r="D1142" s="25"/>
    </row>
    <row r="1143" spans="3:4">
      <c r="C1143" s="25"/>
      <c r="D1143" s="25"/>
    </row>
    <row r="1144" spans="3:4">
      <c r="C1144" s="25"/>
      <c r="D1144" s="25"/>
    </row>
    <row r="1145" spans="3:4">
      <c r="C1145" s="25"/>
      <c r="D1145" s="25"/>
    </row>
    <row r="1146" spans="3:4">
      <c r="C1146" s="25"/>
      <c r="D1146" s="25"/>
    </row>
    <row r="1147" spans="3:4">
      <c r="C1147" s="25"/>
      <c r="D1147" s="25"/>
    </row>
    <row r="1148" spans="3:4">
      <c r="C1148" s="25"/>
      <c r="D1148" s="25"/>
    </row>
    <row r="1149" spans="3:4">
      <c r="C1149" s="25"/>
      <c r="D1149" s="25"/>
    </row>
    <row r="1150" spans="3:4">
      <c r="C1150" s="25"/>
      <c r="D1150" s="25"/>
    </row>
    <row r="1151" spans="3:4">
      <c r="C1151" s="25"/>
      <c r="D1151" s="25"/>
    </row>
    <row r="1152" spans="3:4">
      <c r="C1152" s="25"/>
      <c r="D1152" s="25"/>
    </row>
    <row r="1153" spans="3:4">
      <c r="C1153" s="25"/>
      <c r="D1153" s="25"/>
    </row>
    <row r="1154" spans="3:4">
      <c r="C1154" s="25"/>
      <c r="D1154" s="25"/>
    </row>
    <row r="1155" spans="3:4">
      <c r="C1155" s="25"/>
      <c r="D1155" s="25"/>
    </row>
    <row r="1156" spans="3:4">
      <c r="C1156" s="25"/>
      <c r="D1156" s="25"/>
    </row>
    <row r="1157" spans="3:4">
      <c r="C1157" s="25"/>
      <c r="D1157" s="25"/>
    </row>
    <row r="1158" spans="3:4">
      <c r="C1158" s="25"/>
      <c r="D1158" s="25"/>
    </row>
    <row r="1159" spans="3:4">
      <c r="C1159" s="25"/>
      <c r="D1159" s="25"/>
    </row>
    <row r="1160" spans="3:4">
      <c r="C1160" s="25"/>
      <c r="D1160" s="25"/>
    </row>
    <row r="1161" spans="3:4">
      <c r="C1161" s="25"/>
      <c r="D1161" s="25"/>
    </row>
    <row r="1162" spans="3:4">
      <c r="C1162" s="25"/>
      <c r="D1162" s="25"/>
    </row>
    <row r="1163" spans="3:4">
      <c r="C1163" s="25"/>
      <c r="D1163" s="25"/>
    </row>
    <row r="1164" spans="3:4">
      <c r="C1164" s="25"/>
      <c r="D1164" s="25"/>
    </row>
    <row r="1165" spans="3:4">
      <c r="C1165" s="25"/>
      <c r="D1165" s="25"/>
    </row>
    <row r="1166" spans="3:4">
      <c r="C1166" s="25"/>
      <c r="D1166" s="25"/>
    </row>
    <row r="1167" spans="3:4">
      <c r="C1167" s="25"/>
      <c r="D1167" s="25"/>
    </row>
    <row r="1168" spans="3:4">
      <c r="C1168" s="25"/>
      <c r="D1168" s="25"/>
    </row>
    <row r="1169" spans="3:4">
      <c r="C1169" s="25"/>
      <c r="D1169" s="25"/>
    </row>
    <row r="1170" spans="3:4">
      <c r="C1170" s="25"/>
      <c r="D1170" s="25"/>
    </row>
    <row r="1171" spans="3:4">
      <c r="C1171" s="25"/>
      <c r="D1171" s="25"/>
    </row>
    <row r="1172" spans="3:4">
      <c r="C1172" s="25"/>
      <c r="D1172" s="25"/>
    </row>
    <row r="1173" spans="3:4">
      <c r="C1173" s="25"/>
      <c r="D1173" s="25"/>
    </row>
    <row r="1174" spans="3:4">
      <c r="C1174" s="25"/>
      <c r="D1174" s="25"/>
    </row>
    <row r="1175" spans="3:4">
      <c r="C1175" s="25"/>
      <c r="D1175" s="25"/>
    </row>
    <row r="1176" spans="3:4">
      <c r="C1176" s="25"/>
      <c r="D1176" s="25"/>
    </row>
    <row r="1177" spans="3:4">
      <c r="C1177" s="25"/>
      <c r="D1177" s="25"/>
    </row>
    <row r="1178" spans="3:4">
      <c r="C1178" s="25"/>
      <c r="D1178" s="25"/>
    </row>
    <row r="1179" spans="3:4">
      <c r="C1179" s="25"/>
      <c r="D1179" s="25"/>
    </row>
    <row r="1180" spans="3:4">
      <c r="C1180" s="25"/>
      <c r="D1180" s="25"/>
    </row>
    <row r="1181" spans="3:4">
      <c r="C1181" s="25"/>
      <c r="D1181" s="25"/>
    </row>
    <row r="1182" spans="3:4">
      <c r="C1182" s="25"/>
      <c r="D1182" s="25"/>
    </row>
    <row r="1183" spans="3:4">
      <c r="C1183" s="25"/>
      <c r="D1183" s="25"/>
    </row>
    <row r="1184" spans="3:4">
      <c r="C1184" s="25"/>
      <c r="D1184" s="25"/>
    </row>
    <row r="1185" spans="3:4">
      <c r="C1185" s="25"/>
      <c r="D1185" s="25"/>
    </row>
    <row r="1186" spans="3:4">
      <c r="C1186" s="25"/>
      <c r="D1186" s="25"/>
    </row>
    <row r="1187" spans="3:4">
      <c r="C1187" s="25"/>
      <c r="D1187" s="25"/>
    </row>
    <row r="1188" spans="3:4">
      <c r="C1188" s="25"/>
      <c r="D1188" s="25"/>
    </row>
    <row r="1189" spans="3:4">
      <c r="C1189" s="25"/>
      <c r="D1189" s="25"/>
    </row>
    <row r="1190" spans="3:4">
      <c r="C1190" s="25"/>
      <c r="D1190" s="25"/>
    </row>
    <row r="1191" spans="3:4">
      <c r="C1191" s="25"/>
      <c r="D1191" s="25"/>
    </row>
    <row r="1192" spans="3:4">
      <c r="C1192" s="25"/>
      <c r="D1192" s="25"/>
    </row>
    <row r="1193" spans="3:4">
      <c r="C1193" s="25"/>
      <c r="D1193" s="25"/>
    </row>
    <row r="1194" spans="3:4">
      <c r="C1194" s="25"/>
      <c r="D1194" s="25"/>
    </row>
    <row r="1195" spans="3:4">
      <c r="C1195" s="25"/>
      <c r="D1195" s="25"/>
    </row>
    <row r="1196" spans="3:4">
      <c r="C1196" s="25"/>
      <c r="D1196" s="25"/>
    </row>
    <row r="1197" spans="3:4">
      <c r="C1197" s="25"/>
      <c r="D1197" s="25"/>
    </row>
    <row r="1198" spans="3:4">
      <c r="C1198" s="25"/>
      <c r="D1198" s="25"/>
    </row>
    <row r="1199" spans="3:4">
      <c r="C1199" s="25"/>
      <c r="D1199" s="25"/>
    </row>
    <row r="1200" spans="3:4">
      <c r="C1200" s="25"/>
      <c r="D1200" s="25"/>
    </row>
    <row r="1201" spans="3:4">
      <c r="C1201" s="25"/>
      <c r="D1201" s="25"/>
    </row>
    <row r="1202" spans="3:4">
      <c r="C1202" s="25"/>
      <c r="D1202" s="25"/>
    </row>
    <row r="1203" spans="3:4">
      <c r="C1203" s="25"/>
      <c r="D1203" s="25"/>
    </row>
    <row r="1204" spans="3:4">
      <c r="C1204" s="25"/>
      <c r="D1204" s="25"/>
    </row>
    <row r="1205" spans="3:4">
      <c r="C1205" s="25"/>
      <c r="D1205" s="25"/>
    </row>
    <row r="1206" spans="3:4">
      <c r="C1206" s="25"/>
      <c r="D1206" s="25"/>
    </row>
    <row r="1207" spans="3:4">
      <c r="C1207" s="25"/>
      <c r="D1207" s="25"/>
    </row>
    <row r="1208" spans="3:4">
      <c r="C1208" s="25"/>
      <c r="D1208" s="25"/>
    </row>
    <row r="1209" spans="3:4">
      <c r="C1209" s="25"/>
      <c r="D1209" s="25"/>
    </row>
    <row r="1210" spans="3:4">
      <c r="C1210" s="25"/>
      <c r="D1210" s="25"/>
    </row>
    <row r="1211" spans="3:4">
      <c r="C1211" s="25"/>
      <c r="D1211" s="25"/>
    </row>
    <row r="1212" spans="3:4">
      <c r="C1212" s="25"/>
      <c r="D1212" s="25"/>
    </row>
    <row r="1213" spans="3:4">
      <c r="C1213" s="25"/>
      <c r="D1213" s="25"/>
    </row>
    <row r="1214" spans="3:4">
      <c r="C1214" s="25"/>
      <c r="D1214" s="25"/>
    </row>
    <row r="1215" spans="3:4">
      <c r="C1215" s="25"/>
      <c r="D1215" s="25"/>
    </row>
    <row r="1216" spans="3:4">
      <c r="C1216" s="25"/>
      <c r="D1216" s="25"/>
    </row>
    <row r="1217" spans="3:4">
      <c r="C1217" s="25"/>
      <c r="D1217" s="25"/>
    </row>
    <row r="1218" spans="3:4">
      <c r="C1218" s="25"/>
      <c r="D1218" s="25"/>
    </row>
    <row r="1219" spans="3:4">
      <c r="C1219" s="25"/>
      <c r="D1219" s="25"/>
    </row>
    <row r="1220" spans="3:4">
      <c r="C1220" s="25"/>
      <c r="D1220" s="25"/>
    </row>
    <row r="1221" spans="3:4">
      <c r="C1221" s="25"/>
      <c r="D1221" s="25"/>
    </row>
    <row r="1222" spans="3:4">
      <c r="C1222" s="25"/>
      <c r="D1222" s="25"/>
    </row>
    <row r="1223" spans="3:4">
      <c r="C1223" s="25"/>
      <c r="D1223" s="25"/>
    </row>
    <row r="1224" spans="3:4">
      <c r="C1224" s="25"/>
      <c r="D1224" s="25"/>
    </row>
    <row r="1225" spans="3:4">
      <c r="C1225" s="25"/>
      <c r="D1225" s="25"/>
    </row>
    <row r="1226" spans="3:4">
      <c r="C1226" s="25"/>
      <c r="D1226" s="25"/>
    </row>
    <row r="1227" spans="3:4">
      <c r="C1227" s="25"/>
      <c r="D1227" s="25"/>
    </row>
    <row r="1228" spans="3:4">
      <c r="C1228" s="25"/>
      <c r="D1228" s="25"/>
    </row>
    <row r="1229" spans="3:4">
      <c r="C1229" s="25"/>
      <c r="D1229" s="25"/>
    </row>
    <row r="1230" spans="3:4">
      <c r="C1230" s="25"/>
      <c r="D1230" s="25"/>
    </row>
    <row r="1231" spans="3:4">
      <c r="C1231" s="25"/>
      <c r="D1231" s="25"/>
    </row>
    <row r="1232" spans="3:4">
      <c r="C1232" s="25"/>
      <c r="D1232" s="25"/>
    </row>
    <row r="1233" spans="3:4">
      <c r="C1233" s="25"/>
      <c r="D1233" s="25"/>
    </row>
    <row r="1234" spans="3:4">
      <c r="C1234" s="25"/>
      <c r="D1234" s="25"/>
    </row>
    <row r="1235" spans="3:4">
      <c r="C1235" s="25"/>
      <c r="D1235" s="25"/>
    </row>
    <row r="1236" spans="3:4">
      <c r="C1236" s="25"/>
      <c r="D1236" s="25"/>
    </row>
    <row r="1237" spans="3:4">
      <c r="C1237" s="25"/>
      <c r="D1237" s="25"/>
    </row>
    <row r="1238" spans="3:4">
      <c r="C1238" s="25"/>
      <c r="D1238" s="25"/>
    </row>
    <row r="1239" spans="3:4">
      <c r="C1239" s="25"/>
      <c r="D1239" s="25"/>
    </row>
    <row r="1240" spans="3:4">
      <c r="C1240" s="25"/>
      <c r="D1240" s="25"/>
    </row>
    <row r="1241" spans="3:4">
      <c r="C1241" s="25"/>
      <c r="D1241" s="25"/>
    </row>
    <row r="1242" spans="3:4">
      <c r="C1242" s="25"/>
      <c r="D1242" s="25"/>
    </row>
    <row r="1243" spans="3:4">
      <c r="C1243" s="25"/>
      <c r="D1243" s="25"/>
    </row>
    <row r="1244" spans="3:4">
      <c r="C1244" s="25"/>
      <c r="D1244" s="25"/>
    </row>
    <row r="1245" spans="3:4">
      <c r="C1245" s="25"/>
      <c r="D1245" s="25"/>
    </row>
    <row r="1246" spans="3:4">
      <c r="C1246" s="25"/>
      <c r="D1246" s="25"/>
    </row>
    <row r="1247" spans="3:4">
      <c r="C1247" s="25"/>
      <c r="D1247" s="25"/>
    </row>
    <row r="1248" spans="3:4">
      <c r="C1248" s="25"/>
      <c r="D1248" s="25"/>
    </row>
    <row r="1249" spans="3:4">
      <c r="C1249" s="25"/>
      <c r="D1249" s="25"/>
    </row>
    <row r="1250" spans="3:4">
      <c r="C1250" s="25"/>
      <c r="D1250" s="25"/>
    </row>
    <row r="1251" spans="3:4">
      <c r="C1251" s="25"/>
      <c r="D1251" s="25"/>
    </row>
    <row r="1252" spans="3:4">
      <c r="C1252" s="25"/>
      <c r="D1252" s="25"/>
    </row>
    <row r="1253" spans="3:4">
      <c r="C1253" s="25"/>
      <c r="D1253" s="25"/>
    </row>
    <row r="1254" spans="3:4">
      <c r="C1254" s="25"/>
      <c r="D1254" s="25"/>
    </row>
    <row r="1255" spans="3:4">
      <c r="C1255" s="25"/>
      <c r="D1255" s="25"/>
    </row>
    <row r="1256" spans="3:4">
      <c r="C1256" s="25"/>
      <c r="D1256" s="25"/>
    </row>
    <row r="1257" spans="3:4">
      <c r="C1257" s="25"/>
      <c r="D1257" s="25"/>
    </row>
    <row r="1258" spans="3:4">
      <c r="C1258" s="25"/>
      <c r="D1258" s="25"/>
    </row>
    <row r="1259" spans="3:4">
      <c r="C1259" s="25"/>
      <c r="D1259" s="25"/>
    </row>
    <row r="1260" spans="3:4">
      <c r="C1260" s="25"/>
      <c r="D1260" s="25"/>
    </row>
    <row r="1261" spans="3:4">
      <c r="C1261" s="25"/>
      <c r="D1261" s="25"/>
    </row>
    <row r="1262" spans="3:4">
      <c r="C1262" s="25"/>
      <c r="D1262" s="25"/>
    </row>
    <row r="1263" spans="3:4">
      <c r="C1263" s="25"/>
      <c r="D1263" s="25"/>
    </row>
    <row r="1264" spans="3:4">
      <c r="C1264" s="25"/>
      <c r="D1264" s="25"/>
    </row>
    <row r="1265" spans="3:4">
      <c r="C1265" s="25"/>
      <c r="D1265" s="25"/>
    </row>
    <row r="1266" spans="3:4">
      <c r="C1266" s="25"/>
      <c r="D1266" s="25"/>
    </row>
    <row r="1267" spans="3:4">
      <c r="C1267" s="25"/>
      <c r="D1267" s="25"/>
    </row>
    <row r="1268" spans="3:4">
      <c r="C1268" s="25"/>
      <c r="D1268" s="25"/>
    </row>
    <row r="1269" spans="3:4">
      <c r="C1269" s="25"/>
      <c r="D1269" s="25"/>
    </row>
    <row r="1270" spans="3:4">
      <c r="C1270" s="25"/>
      <c r="D1270" s="25"/>
    </row>
    <row r="1271" spans="3:4">
      <c r="C1271" s="25"/>
      <c r="D1271" s="25"/>
    </row>
    <row r="1272" spans="3:4">
      <c r="C1272" s="25"/>
      <c r="D1272" s="25"/>
    </row>
    <row r="1273" spans="3:4">
      <c r="C1273" s="25"/>
      <c r="D1273" s="25"/>
    </row>
    <row r="1274" spans="3:4">
      <c r="C1274" s="25"/>
      <c r="D1274" s="25"/>
    </row>
    <row r="1275" spans="3:4">
      <c r="C1275" s="25"/>
      <c r="D1275" s="25"/>
    </row>
    <row r="1276" spans="3:4">
      <c r="C1276" s="25"/>
      <c r="D1276" s="25"/>
    </row>
    <row r="1277" spans="3:4">
      <c r="C1277" s="25"/>
      <c r="D1277" s="25"/>
    </row>
    <row r="1278" spans="3:4">
      <c r="C1278" s="25"/>
      <c r="D1278" s="25"/>
    </row>
    <row r="1279" spans="3:4">
      <c r="C1279" s="25"/>
      <c r="D1279" s="25"/>
    </row>
    <row r="1280" spans="3:4">
      <c r="C1280" s="25"/>
      <c r="D1280" s="25"/>
    </row>
    <row r="1281" spans="3:4">
      <c r="C1281" s="25"/>
      <c r="D1281" s="25"/>
    </row>
    <row r="1282" spans="3:4">
      <c r="C1282" s="25"/>
      <c r="D1282" s="25"/>
    </row>
    <row r="1283" spans="3:4">
      <c r="C1283" s="25"/>
      <c r="D1283" s="25"/>
    </row>
    <row r="1284" spans="3:4">
      <c r="C1284" s="25"/>
      <c r="D1284" s="25"/>
    </row>
    <row r="1285" spans="3:4">
      <c r="C1285" s="25"/>
      <c r="D1285" s="25"/>
    </row>
    <row r="1286" spans="3:4">
      <c r="C1286" s="25"/>
      <c r="D1286" s="25"/>
    </row>
    <row r="1287" spans="3:4">
      <c r="C1287" s="25"/>
      <c r="D1287" s="25"/>
    </row>
    <row r="1288" spans="3:4">
      <c r="C1288" s="25"/>
      <c r="D1288" s="25"/>
    </row>
    <row r="1289" spans="3:4">
      <c r="C1289" s="25"/>
      <c r="D1289" s="25"/>
    </row>
    <row r="1290" spans="3:4">
      <c r="C1290" s="25"/>
      <c r="D1290" s="25"/>
    </row>
    <row r="1291" spans="3:4">
      <c r="C1291" s="25"/>
      <c r="D1291" s="25"/>
    </row>
    <row r="1292" spans="3:4">
      <c r="C1292" s="25"/>
      <c r="D1292" s="25"/>
    </row>
    <row r="1293" spans="3:4">
      <c r="C1293" s="25"/>
      <c r="D1293" s="25"/>
    </row>
    <row r="1294" spans="3:4">
      <c r="C1294" s="25"/>
      <c r="D1294" s="25"/>
    </row>
    <row r="1295" spans="3:4">
      <c r="C1295" s="25"/>
      <c r="D1295" s="25"/>
    </row>
    <row r="1296" spans="3:4">
      <c r="C1296" s="25"/>
      <c r="D1296" s="25"/>
    </row>
    <row r="1297" spans="3:4">
      <c r="C1297" s="25"/>
      <c r="D1297" s="25"/>
    </row>
    <row r="1298" spans="3:4">
      <c r="C1298" s="25"/>
      <c r="D1298" s="25"/>
    </row>
    <row r="1299" spans="3:4">
      <c r="C1299" s="25"/>
      <c r="D1299" s="25"/>
    </row>
    <row r="1300" spans="3:4">
      <c r="C1300" s="25"/>
      <c r="D1300" s="25"/>
    </row>
    <row r="1301" spans="3:4">
      <c r="C1301" s="25"/>
      <c r="D1301" s="25"/>
    </row>
    <row r="1302" spans="3:4">
      <c r="C1302" s="25"/>
      <c r="D1302" s="25"/>
    </row>
    <row r="1303" spans="3:4">
      <c r="C1303" s="25"/>
      <c r="D1303" s="25"/>
    </row>
    <row r="1304" spans="3:4">
      <c r="C1304" s="25"/>
      <c r="D1304" s="25"/>
    </row>
    <row r="1305" spans="3:4">
      <c r="C1305" s="25"/>
      <c r="D1305" s="25"/>
    </row>
    <row r="1306" spans="3:4">
      <c r="C1306" s="25"/>
      <c r="D1306" s="25"/>
    </row>
    <row r="1307" spans="3:4">
      <c r="C1307" s="25"/>
      <c r="D1307" s="25"/>
    </row>
    <row r="1308" spans="3:4">
      <c r="C1308" s="25"/>
      <c r="D1308" s="25"/>
    </row>
    <row r="1309" spans="3:4">
      <c r="C1309" s="25"/>
      <c r="D1309" s="25"/>
    </row>
    <row r="1310" spans="3:4">
      <c r="C1310" s="25"/>
      <c r="D1310" s="25"/>
    </row>
    <row r="1311" spans="3:4">
      <c r="C1311" s="25"/>
      <c r="D1311" s="25"/>
    </row>
    <row r="1312" spans="3:4">
      <c r="C1312" s="25"/>
      <c r="D1312" s="25"/>
    </row>
    <row r="1313" spans="3:4">
      <c r="C1313" s="25"/>
      <c r="D1313" s="25"/>
    </row>
    <row r="1314" spans="3:4">
      <c r="C1314" s="25"/>
      <c r="D1314" s="25"/>
    </row>
    <row r="1315" spans="3:4">
      <c r="C1315" s="25"/>
      <c r="D1315" s="25"/>
    </row>
    <row r="1316" spans="3:4">
      <c r="C1316" s="25"/>
      <c r="D1316" s="25"/>
    </row>
    <row r="1317" spans="3:4">
      <c r="C1317" s="25"/>
      <c r="D1317" s="25"/>
    </row>
    <row r="1318" spans="3:4">
      <c r="C1318" s="25"/>
      <c r="D1318" s="25"/>
    </row>
    <row r="1319" spans="3:4">
      <c r="C1319" s="25"/>
      <c r="D1319" s="25"/>
    </row>
    <row r="1320" spans="3:4">
      <c r="C1320" s="25"/>
      <c r="D1320" s="25"/>
    </row>
    <row r="1321" spans="3:4">
      <c r="C1321" s="25"/>
      <c r="D1321" s="25"/>
    </row>
    <row r="1322" spans="3:4">
      <c r="C1322" s="25"/>
      <c r="D1322" s="25"/>
    </row>
    <row r="1323" spans="3:4">
      <c r="C1323" s="25"/>
      <c r="D1323" s="25"/>
    </row>
    <row r="1324" spans="3:4">
      <c r="C1324" s="25"/>
      <c r="D1324" s="25"/>
    </row>
    <row r="1325" spans="3:4">
      <c r="C1325" s="25"/>
      <c r="D1325" s="25"/>
    </row>
    <row r="1326" spans="3:4">
      <c r="C1326" s="25"/>
      <c r="D1326" s="25"/>
    </row>
    <row r="1327" spans="3:4">
      <c r="C1327" s="25"/>
      <c r="D1327" s="25"/>
    </row>
    <row r="1328" spans="3:4">
      <c r="C1328" s="25"/>
      <c r="D1328" s="25"/>
    </row>
    <row r="1329" spans="3:4">
      <c r="C1329" s="25"/>
      <c r="D1329" s="25"/>
    </row>
    <row r="1330" spans="3:4">
      <c r="C1330" s="25"/>
      <c r="D1330" s="25"/>
    </row>
    <row r="1331" spans="3:4">
      <c r="C1331" s="25"/>
      <c r="D1331" s="25"/>
    </row>
    <row r="1332" spans="3:4">
      <c r="C1332" s="25"/>
      <c r="D1332" s="25"/>
    </row>
    <row r="1333" spans="3:4">
      <c r="C1333" s="25"/>
      <c r="D1333" s="25"/>
    </row>
    <row r="1334" spans="3:4">
      <c r="C1334" s="25"/>
      <c r="D1334" s="25"/>
    </row>
    <row r="1335" spans="3:4">
      <c r="C1335" s="25"/>
      <c r="D1335" s="25"/>
    </row>
    <row r="1336" spans="3:4">
      <c r="C1336" s="25"/>
      <c r="D1336" s="25"/>
    </row>
    <row r="1337" spans="3:4">
      <c r="C1337" s="25"/>
      <c r="D1337" s="25"/>
    </row>
    <row r="1338" spans="3:4">
      <c r="C1338" s="25"/>
      <c r="D1338" s="25"/>
    </row>
    <row r="1339" spans="3:4">
      <c r="C1339" s="25"/>
      <c r="D1339" s="25"/>
    </row>
    <row r="1340" spans="3:4">
      <c r="C1340" s="25"/>
      <c r="D1340" s="25"/>
    </row>
    <row r="1341" spans="3:4">
      <c r="C1341" s="25"/>
      <c r="D1341" s="25"/>
    </row>
    <row r="1342" spans="3:4">
      <c r="C1342" s="25"/>
      <c r="D1342" s="25"/>
    </row>
    <row r="1343" spans="3:4">
      <c r="C1343" s="25"/>
      <c r="D1343" s="25"/>
    </row>
    <row r="1344" spans="3:4">
      <c r="C1344" s="25"/>
      <c r="D1344" s="25"/>
    </row>
    <row r="1345" spans="3:4">
      <c r="C1345" s="25"/>
      <c r="D1345" s="25"/>
    </row>
    <row r="1346" spans="3:4">
      <c r="C1346" s="25"/>
      <c r="D1346" s="25"/>
    </row>
    <row r="1347" spans="3:4">
      <c r="C1347" s="25"/>
      <c r="D1347" s="25"/>
    </row>
    <row r="1348" spans="3:4">
      <c r="C1348" s="25"/>
      <c r="D1348" s="25"/>
    </row>
    <row r="1349" spans="3:4">
      <c r="C1349" s="25"/>
      <c r="D1349" s="25"/>
    </row>
    <row r="1350" spans="3:4">
      <c r="C1350" s="25"/>
      <c r="D1350" s="25"/>
    </row>
    <row r="1351" spans="3:4">
      <c r="C1351" s="25"/>
      <c r="D1351" s="25"/>
    </row>
    <row r="1352" spans="3:4">
      <c r="C1352" s="25"/>
      <c r="D1352" s="25"/>
    </row>
    <row r="1353" spans="3:4">
      <c r="C1353" s="25"/>
      <c r="D1353" s="25"/>
    </row>
    <row r="1354" spans="3:4">
      <c r="C1354" s="25"/>
      <c r="D1354" s="25"/>
    </row>
    <row r="1355" spans="3:4">
      <c r="C1355" s="25"/>
      <c r="D1355" s="25"/>
    </row>
    <row r="1356" spans="3:4">
      <c r="C1356" s="25"/>
      <c r="D1356" s="25"/>
    </row>
    <row r="1357" spans="3:4">
      <c r="C1357" s="25"/>
      <c r="D1357" s="25"/>
    </row>
    <row r="1358" spans="3:4">
      <c r="C1358" s="25"/>
      <c r="D1358" s="25"/>
    </row>
    <row r="1359" spans="3:4">
      <c r="C1359" s="25"/>
      <c r="D1359" s="25"/>
    </row>
    <row r="1360" spans="3:4">
      <c r="C1360" s="25"/>
      <c r="D1360" s="25"/>
    </row>
    <row r="1361" spans="3:4">
      <c r="C1361" s="25"/>
      <c r="D1361" s="25"/>
    </row>
    <row r="1362" spans="3:4">
      <c r="C1362" s="25"/>
      <c r="D1362" s="25"/>
    </row>
    <row r="1363" spans="3:4">
      <c r="C1363" s="25"/>
      <c r="D1363" s="25"/>
    </row>
    <row r="1364" spans="3:4">
      <c r="C1364" s="25"/>
      <c r="D1364" s="25"/>
    </row>
    <row r="1365" spans="3:4">
      <c r="C1365" s="25"/>
      <c r="D1365" s="25"/>
    </row>
    <row r="1366" spans="3:4">
      <c r="C1366" s="25"/>
      <c r="D1366" s="25"/>
    </row>
    <row r="1367" spans="3:4">
      <c r="C1367" s="25"/>
      <c r="D1367" s="25"/>
    </row>
    <row r="1368" spans="3:4">
      <c r="C1368" s="25"/>
      <c r="D1368" s="25"/>
    </row>
    <row r="1369" spans="3:4">
      <c r="C1369" s="25"/>
      <c r="D1369" s="25"/>
    </row>
    <row r="1370" spans="3:4">
      <c r="C1370" s="25"/>
      <c r="D1370" s="25"/>
    </row>
    <row r="1371" spans="3:4">
      <c r="C1371" s="25"/>
      <c r="D1371" s="25"/>
    </row>
    <row r="1372" spans="3:4">
      <c r="C1372" s="25"/>
      <c r="D1372" s="25"/>
    </row>
    <row r="1373" spans="3:4">
      <c r="C1373" s="25"/>
      <c r="D1373" s="25"/>
    </row>
    <row r="1374" spans="3:4">
      <c r="C1374" s="25"/>
      <c r="D1374" s="25"/>
    </row>
    <row r="1375" spans="3:4">
      <c r="C1375" s="25"/>
      <c r="D1375" s="25"/>
    </row>
    <row r="1376" spans="3:4">
      <c r="C1376" s="25"/>
      <c r="D1376" s="25"/>
    </row>
    <row r="1377" spans="3:4">
      <c r="C1377" s="25"/>
      <c r="D1377" s="25"/>
    </row>
    <row r="1378" spans="3:4">
      <c r="C1378" s="25"/>
      <c r="D1378" s="25"/>
    </row>
    <row r="1379" spans="3:4">
      <c r="C1379" s="25"/>
      <c r="D1379" s="25"/>
    </row>
    <row r="1380" spans="3:4">
      <c r="C1380" s="25"/>
      <c r="D1380" s="25"/>
    </row>
    <row r="1381" spans="3:4">
      <c r="C1381" s="25"/>
      <c r="D1381" s="25"/>
    </row>
    <row r="1382" spans="3:4">
      <c r="C1382" s="25"/>
      <c r="D1382" s="25"/>
    </row>
    <row r="1383" spans="3:4">
      <c r="C1383" s="25"/>
      <c r="D1383" s="25"/>
    </row>
    <row r="1384" spans="3:4">
      <c r="C1384" s="25"/>
      <c r="D1384" s="25"/>
    </row>
    <row r="1385" spans="3:4">
      <c r="C1385" s="25"/>
      <c r="D1385" s="25"/>
    </row>
    <row r="1386" spans="3:4">
      <c r="C1386" s="25"/>
      <c r="D1386" s="25"/>
    </row>
    <row r="1387" spans="3:4">
      <c r="C1387" s="25"/>
      <c r="D1387" s="25"/>
    </row>
    <row r="1388" spans="3:4">
      <c r="C1388" s="25"/>
      <c r="D1388" s="25"/>
    </row>
    <row r="1389" spans="3:4">
      <c r="C1389" s="25"/>
      <c r="D1389" s="25"/>
    </row>
    <row r="1390" spans="3:4">
      <c r="C1390" s="25"/>
      <c r="D1390" s="25"/>
    </row>
    <row r="1391" spans="3:4">
      <c r="C1391" s="25"/>
      <c r="D1391" s="25"/>
    </row>
    <row r="1392" spans="3:4">
      <c r="C1392" s="25"/>
      <c r="D1392" s="25"/>
    </row>
    <row r="1393" spans="3:4">
      <c r="C1393" s="25"/>
      <c r="D1393" s="25"/>
    </row>
    <row r="1394" spans="3:4">
      <c r="C1394" s="25"/>
      <c r="D1394" s="25"/>
    </row>
    <row r="1395" spans="3:4">
      <c r="C1395" s="25"/>
      <c r="D1395" s="25"/>
    </row>
    <row r="1396" spans="3:4">
      <c r="C1396" s="25"/>
      <c r="D1396" s="25"/>
    </row>
    <row r="1397" spans="3:4">
      <c r="C1397" s="25"/>
      <c r="D1397" s="25"/>
    </row>
    <row r="1398" spans="3:4">
      <c r="C1398" s="25"/>
      <c r="D1398" s="25"/>
    </row>
    <row r="1399" spans="3:4">
      <c r="C1399" s="25"/>
      <c r="D1399" s="25"/>
    </row>
    <row r="1400" spans="3:4">
      <c r="C1400" s="25"/>
      <c r="D1400" s="25"/>
    </row>
    <row r="1401" spans="3:4">
      <c r="C1401" s="25"/>
      <c r="D1401" s="25"/>
    </row>
    <row r="1402" spans="3:4">
      <c r="C1402" s="25"/>
      <c r="D1402" s="25"/>
    </row>
    <row r="1403" spans="3:4">
      <c r="C1403" s="25"/>
      <c r="D1403" s="25"/>
    </row>
    <row r="1404" spans="3:4">
      <c r="C1404" s="25"/>
      <c r="D1404" s="25"/>
    </row>
    <row r="1405" spans="3:4">
      <c r="C1405" s="25"/>
      <c r="D1405" s="25"/>
    </row>
    <row r="1406" spans="3:4">
      <c r="C1406" s="25"/>
      <c r="D1406" s="25"/>
    </row>
    <row r="1407" spans="3:4">
      <c r="C1407" s="25"/>
      <c r="D1407" s="25"/>
    </row>
    <row r="1408" spans="3:4">
      <c r="C1408" s="25"/>
      <c r="D1408" s="25"/>
    </row>
    <row r="1409" spans="3:4">
      <c r="C1409" s="25"/>
      <c r="D1409" s="25"/>
    </row>
    <row r="1410" spans="3:4">
      <c r="C1410" s="25"/>
      <c r="D1410" s="25"/>
    </row>
    <row r="1411" spans="3:4">
      <c r="C1411" s="25"/>
      <c r="D1411" s="25"/>
    </row>
    <row r="1412" spans="3:4">
      <c r="C1412" s="25"/>
      <c r="D1412" s="25"/>
    </row>
    <row r="1413" spans="3:4">
      <c r="C1413" s="25"/>
      <c r="D1413" s="25"/>
    </row>
    <row r="1414" spans="3:4">
      <c r="C1414" s="25"/>
      <c r="D1414" s="25"/>
    </row>
    <row r="1415" spans="3:4">
      <c r="C1415" s="25"/>
      <c r="D1415" s="25"/>
    </row>
    <row r="1416" spans="3:4">
      <c r="C1416" s="25"/>
      <c r="D1416" s="25"/>
    </row>
    <row r="1417" spans="3:4">
      <c r="C1417" s="25"/>
      <c r="D1417" s="25"/>
    </row>
    <row r="1418" spans="3:4">
      <c r="C1418" s="25"/>
      <c r="D1418" s="25"/>
    </row>
    <row r="1419" spans="3:4">
      <c r="C1419" s="25"/>
      <c r="D1419" s="25"/>
    </row>
    <row r="1420" spans="3:4">
      <c r="C1420" s="25"/>
      <c r="D1420" s="25"/>
    </row>
    <row r="1421" spans="3:4">
      <c r="C1421" s="25"/>
      <c r="D1421" s="25"/>
    </row>
    <row r="1422" spans="3:4">
      <c r="C1422" s="25"/>
      <c r="D1422" s="25"/>
    </row>
    <row r="1423" spans="3:4">
      <c r="C1423" s="25"/>
      <c r="D1423" s="25"/>
    </row>
    <row r="1424" spans="3:4">
      <c r="C1424" s="25"/>
      <c r="D1424" s="25"/>
    </row>
    <row r="1425" spans="3:4">
      <c r="C1425" s="25"/>
      <c r="D1425" s="25"/>
    </row>
    <row r="1426" spans="3:4">
      <c r="C1426" s="25"/>
      <c r="D1426" s="25"/>
    </row>
    <row r="1427" spans="3:4">
      <c r="C1427" s="25"/>
      <c r="D1427" s="25"/>
    </row>
    <row r="1428" spans="3:4">
      <c r="C1428" s="25"/>
      <c r="D1428" s="25"/>
    </row>
    <row r="1429" spans="3:4">
      <c r="C1429" s="25"/>
      <c r="D1429" s="25"/>
    </row>
    <row r="1430" spans="3:4">
      <c r="C1430" s="25"/>
      <c r="D1430" s="25"/>
    </row>
    <row r="1431" spans="3:4">
      <c r="C1431" s="25"/>
      <c r="D1431" s="25"/>
    </row>
    <row r="1432" spans="3:4">
      <c r="C1432" s="25"/>
      <c r="D1432" s="25"/>
    </row>
    <row r="1433" spans="3:4">
      <c r="C1433" s="25"/>
      <c r="D1433" s="25"/>
    </row>
    <row r="1434" spans="3:4">
      <c r="C1434" s="25"/>
      <c r="D1434" s="25"/>
    </row>
    <row r="1435" spans="3:4">
      <c r="C1435" s="25"/>
      <c r="D1435" s="25"/>
    </row>
    <row r="1436" spans="3:4">
      <c r="C1436" s="25"/>
      <c r="D1436" s="25"/>
    </row>
    <row r="1437" spans="3:4">
      <c r="C1437" s="25"/>
      <c r="D1437" s="25"/>
    </row>
    <row r="1438" spans="3:4">
      <c r="C1438" s="25"/>
      <c r="D1438" s="25"/>
    </row>
    <row r="1439" spans="3:4">
      <c r="C1439" s="25"/>
      <c r="D1439" s="25"/>
    </row>
    <row r="1440" spans="3:4">
      <c r="C1440" s="25"/>
      <c r="D1440" s="25"/>
    </row>
    <row r="1441" spans="3:4">
      <c r="C1441" s="25"/>
      <c r="D1441" s="25"/>
    </row>
    <row r="1442" spans="3:4">
      <c r="C1442" s="25"/>
      <c r="D1442" s="25"/>
    </row>
    <row r="1443" spans="3:4">
      <c r="C1443" s="25"/>
      <c r="D1443" s="25"/>
    </row>
    <row r="1444" spans="3:4">
      <c r="C1444" s="25"/>
      <c r="D1444" s="25"/>
    </row>
    <row r="1445" spans="3:4">
      <c r="C1445" s="25"/>
      <c r="D1445" s="25"/>
    </row>
    <row r="1446" spans="3:4">
      <c r="C1446" s="25"/>
      <c r="D1446" s="25"/>
    </row>
    <row r="1447" spans="3:4">
      <c r="C1447" s="25"/>
      <c r="D1447" s="25"/>
    </row>
    <row r="1448" spans="3:4">
      <c r="C1448" s="25"/>
      <c r="D1448" s="25"/>
    </row>
    <row r="1449" spans="3:4">
      <c r="C1449" s="25"/>
      <c r="D1449" s="25"/>
    </row>
    <row r="1450" spans="3:4">
      <c r="C1450" s="25"/>
      <c r="D1450" s="25"/>
    </row>
    <row r="1451" spans="3:4">
      <c r="C1451" s="25"/>
      <c r="D1451" s="25"/>
    </row>
    <row r="1452" spans="3:4">
      <c r="C1452" s="25"/>
      <c r="D1452" s="25"/>
    </row>
    <row r="1453" spans="3:4">
      <c r="C1453" s="25"/>
      <c r="D1453" s="25"/>
    </row>
    <row r="1454" spans="3:4">
      <c r="C1454" s="25"/>
      <c r="D1454" s="25"/>
    </row>
    <row r="1455" spans="3:4">
      <c r="C1455" s="25"/>
      <c r="D1455" s="25"/>
    </row>
    <row r="1456" spans="3:4">
      <c r="C1456" s="25"/>
      <c r="D1456" s="25"/>
    </row>
    <row r="1457" spans="3:4">
      <c r="C1457" s="25"/>
      <c r="D1457" s="25"/>
    </row>
    <row r="1458" spans="3:4">
      <c r="C1458" s="25"/>
      <c r="D1458" s="25"/>
    </row>
    <row r="1459" spans="3:4">
      <c r="C1459" s="25"/>
      <c r="D1459" s="25"/>
    </row>
    <row r="1460" spans="3:4">
      <c r="C1460" s="25"/>
      <c r="D1460" s="25"/>
    </row>
    <row r="1461" spans="3:4">
      <c r="C1461" s="25"/>
      <c r="D1461" s="25"/>
    </row>
    <row r="1462" spans="3:4">
      <c r="C1462" s="25"/>
      <c r="D1462" s="25"/>
    </row>
    <row r="1463" spans="3:4">
      <c r="C1463" s="25"/>
      <c r="D1463" s="25"/>
    </row>
    <row r="1464" spans="3:4">
      <c r="C1464" s="25"/>
      <c r="D1464" s="25"/>
    </row>
    <row r="1465" spans="3:4">
      <c r="C1465" s="25"/>
      <c r="D1465" s="25"/>
    </row>
    <row r="1466" spans="3:4">
      <c r="C1466" s="25"/>
      <c r="D1466" s="25"/>
    </row>
    <row r="1467" spans="3:4">
      <c r="C1467" s="25"/>
      <c r="D1467" s="25"/>
    </row>
    <row r="1468" spans="3:4">
      <c r="C1468" s="25"/>
      <c r="D1468" s="25"/>
    </row>
    <row r="1469" spans="3:4">
      <c r="C1469" s="25"/>
      <c r="D1469" s="25"/>
    </row>
    <row r="1470" spans="3:4">
      <c r="C1470" s="25"/>
      <c r="D1470" s="25"/>
    </row>
    <row r="1471" spans="3:4">
      <c r="C1471" s="25"/>
      <c r="D1471" s="25"/>
    </row>
    <row r="1472" spans="3:4">
      <c r="C1472" s="25"/>
      <c r="D1472" s="25"/>
    </row>
    <row r="1473" spans="3:4">
      <c r="C1473" s="25"/>
      <c r="D1473" s="25"/>
    </row>
    <row r="1474" spans="3:4">
      <c r="C1474" s="25"/>
      <c r="D1474" s="25"/>
    </row>
    <row r="1475" spans="3:4">
      <c r="C1475" s="25"/>
      <c r="D1475" s="25"/>
    </row>
    <row r="1476" spans="3:4">
      <c r="C1476" s="25"/>
      <c r="D1476" s="25"/>
    </row>
    <row r="1477" spans="3:4">
      <c r="C1477" s="25"/>
      <c r="D1477" s="25"/>
    </row>
    <row r="1478" spans="3:4">
      <c r="C1478" s="25"/>
      <c r="D1478" s="25"/>
    </row>
    <row r="1479" spans="3:4">
      <c r="C1479" s="25"/>
      <c r="D1479" s="25"/>
    </row>
    <row r="1480" spans="3:4">
      <c r="C1480" s="25"/>
      <c r="D1480" s="25"/>
    </row>
    <row r="1481" spans="3:4">
      <c r="C1481" s="25"/>
      <c r="D1481" s="25"/>
    </row>
    <row r="1482" spans="3:4">
      <c r="C1482" s="25"/>
      <c r="D1482" s="25"/>
    </row>
    <row r="1483" spans="3:4">
      <c r="C1483" s="25"/>
      <c r="D1483" s="25"/>
    </row>
    <row r="1484" spans="3:4">
      <c r="C1484" s="25"/>
      <c r="D1484" s="25"/>
    </row>
    <row r="1485" spans="3:4">
      <c r="C1485" s="25"/>
      <c r="D1485" s="25"/>
    </row>
    <row r="1486" spans="3:4">
      <c r="C1486" s="25"/>
      <c r="D1486" s="25"/>
    </row>
    <row r="1487" spans="3:4">
      <c r="C1487" s="25"/>
      <c r="D1487" s="25"/>
    </row>
    <row r="1488" spans="3:4">
      <c r="C1488" s="25"/>
      <c r="D1488" s="25"/>
    </row>
    <row r="1489" spans="3:4">
      <c r="C1489" s="25"/>
      <c r="D1489" s="25"/>
    </row>
    <row r="1490" spans="3:4">
      <c r="C1490" s="25"/>
      <c r="D1490" s="25"/>
    </row>
    <row r="1491" spans="3:4">
      <c r="C1491" s="25"/>
      <c r="D1491" s="25"/>
    </row>
    <row r="1492" spans="3:4">
      <c r="C1492" s="25"/>
      <c r="D1492" s="25"/>
    </row>
    <row r="1493" spans="3:4">
      <c r="C1493" s="25"/>
      <c r="D1493" s="25"/>
    </row>
    <row r="1494" spans="3:4">
      <c r="C1494" s="25"/>
      <c r="D1494" s="25"/>
    </row>
    <row r="1495" spans="3:4">
      <c r="C1495" s="25"/>
      <c r="D1495" s="25"/>
    </row>
    <row r="1496" spans="3:4">
      <c r="C1496" s="25"/>
      <c r="D1496" s="25"/>
    </row>
    <row r="1497" spans="3:4">
      <c r="C1497" s="25"/>
      <c r="D1497" s="25"/>
    </row>
    <row r="1498" spans="3:4">
      <c r="C1498" s="25"/>
      <c r="D1498" s="25"/>
    </row>
    <row r="1499" spans="3:4">
      <c r="C1499" s="25"/>
      <c r="D1499" s="25"/>
    </row>
    <row r="1500" spans="3:4">
      <c r="C1500" s="25"/>
      <c r="D1500" s="25"/>
    </row>
    <row r="1501" spans="3:4">
      <c r="C1501" s="25"/>
      <c r="D1501" s="25"/>
    </row>
    <row r="1502" spans="3:4">
      <c r="C1502" s="25"/>
      <c r="D1502" s="25"/>
    </row>
    <row r="1503" spans="3:4">
      <c r="C1503" s="25"/>
      <c r="D1503" s="25"/>
    </row>
    <row r="1504" spans="3:4">
      <c r="C1504" s="25"/>
      <c r="D1504" s="25"/>
    </row>
    <row r="1505" spans="3:4">
      <c r="C1505" s="25"/>
      <c r="D1505" s="25"/>
    </row>
    <row r="1506" spans="3:4">
      <c r="C1506" s="25"/>
      <c r="D1506" s="25"/>
    </row>
    <row r="1507" spans="3:4">
      <c r="C1507" s="25"/>
      <c r="D1507" s="25"/>
    </row>
    <row r="1508" spans="3:4">
      <c r="C1508" s="25"/>
      <c r="D1508" s="25"/>
    </row>
    <row r="1509" spans="3:4">
      <c r="C1509" s="25"/>
      <c r="D1509" s="25"/>
    </row>
    <row r="1510" spans="3:4">
      <c r="C1510" s="25"/>
      <c r="D1510" s="25"/>
    </row>
    <row r="1511" spans="3:4">
      <c r="C1511" s="25"/>
      <c r="D1511" s="25"/>
    </row>
    <row r="1512" spans="3:4">
      <c r="C1512" s="25"/>
      <c r="D1512" s="25"/>
    </row>
    <row r="1513" spans="3:4">
      <c r="C1513" s="25"/>
      <c r="D1513" s="25"/>
    </row>
    <row r="1514" spans="3:4">
      <c r="C1514" s="25"/>
      <c r="D1514" s="25"/>
    </row>
    <row r="1515" spans="3:4">
      <c r="C1515" s="25"/>
      <c r="D1515" s="25"/>
    </row>
    <row r="1516" spans="3:4">
      <c r="C1516" s="25"/>
      <c r="D1516" s="25"/>
    </row>
    <row r="1517" spans="3:4">
      <c r="C1517" s="25"/>
      <c r="D1517" s="25"/>
    </row>
    <row r="1518" spans="3:4">
      <c r="C1518" s="25"/>
      <c r="D1518" s="25"/>
    </row>
    <row r="1519" spans="3:4">
      <c r="C1519" s="25"/>
      <c r="D1519" s="25"/>
    </row>
    <row r="1520" spans="3:4">
      <c r="C1520" s="25"/>
      <c r="D1520" s="25"/>
    </row>
    <row r="1521" spans="3:4">
      <c r="C1521" s="25"/>
      <c r="D1521" s="25"/>
    </row>
    <row r="1522" spans="3:4">
      <c r="C1522" s="25"/>
      <c r="D1522" s="25"/>
    </row>
    <row r="1523" spans="3:4">
      <c r="C1523" s="25"/>
      <c r="D1523" s="25"/>
    </row>
    <row r="1524" spans="3:4">
      <c r="C1524" s="25"/>
      <c r="D1524" s="25"/>
    </row>
    <row r="1525" spans="3:4">
      <c r="C1525" s="25"/>
      <c r="D1525" s="25"/>
    </row>
    <row r="1526" spans="3:4">
      <c r="C1526" s="25"/>
      <c r="D1526" s="25"/>
    </row>
    <row r="1527" spans="3:4">
      <c r="C1527" s="25"/>
      <c r="D1527" s="25"/>
    </row>
    <row r="1528" spans="3:4">
      <c r="C1528" s="25"/>
      <c r="D1528" s="25"/>
    </row>
    <row r="1529" spans="3:4">
      <c r="C1529" s="25"/>
      <c r="D1529" s="25"/>
    </row>
    <row r="1530" spans="3:4">
      <c r="C1530" s="25"/>
      <c r="D1530" s="25"/>
    </row>
    <row r="1531" spans="3:4">
      <c r="C1531" s="25"/>
      <c r="D1531" s="25"/>
    </row>
    <row r="1532" spans="3:4">
      <c r="C1532" s="25"/>
      <c r="D1532" s="25"/>
    </row>
    <row r="1533" spans="3:4">
      <c r="C1533" s="25"/>
      <c r="D1533" s="25"/>
    </row>
    <row r="1534" spans="3:4">
      <c r="C1534" s="25"/>
      <c r="D1534" s="25"/>
    </row>
    <row r="1535" spans="3:4">
      <c r="C1535" s="25"/>
      <c r="D1535" s="25"/>
    </row>
    <row r="1536" spans="3:4">
      <c r="C1536" s="25"/>
      <c r="D1536" s="25"/>
    </row>
    <row r="1537" spans="3:4">
      <c r="C1537" s="25"/>
      <c r="D1537" s="25"/>
    </row>
    <row r="1538" spans="3:4">
      <c r="C1538" s="25"/>
      <c r="D1538" s="25"/>
    </row>
    <row r="1539" spans="3:4">
      <c r="C1539" s="25"/>
      <c r="D1539" s="25"/>
    </row>
    <row r="1540" spans="3:4">
      <c r="C1540" s="25"/>
      <c r="D1540" s="25"/>
    </row>
    <row r="1541" spans="3:4">
      <c r="C1541" s="25"/>
      <c r="D1541" s="25"/>
    </row>
    <row r="1542" spans="3:4">
      <c r="C1542" s="25"/>
      <c r="D1542" s="25"/>
    </row>
    <row r="1543" spans="3:4">
      <c r="C1543" s="25"/>
      <c r="D1543" s="25"/>
    </row>
    <row r="1544" spans="3:4">
      <c r="C1544" s="25"/>
      <c r="D1544" s="25"/>
    </row>
    <row r="1545" spans="3:4">
      <c r="C1545" s="25"/>
      <c r="D1545" s="25"/>
    </row>
    <row r="1546" spans="3:4">
      <c r="C1546" s="25"/>
      <c r="D1546" s="25"/>
    </row>
    <row r="1547" spans="3:4">
      <c r="C1547" s="25"/>
      <c r="D1547" s="25"/>
    </row>
    <row r="1548" spans="3:4">
      <c r="C1548" s="25"/>
      <c r="D1548" s="25"/>
    </row>
    <row r="1549" spans="3:4">
      <c r="C1549" s="25"/>
      <c r="D1549" s="25"/>
    </row>
    <row r="1550" spans="3:4">
      <c r="C1550" s="25"/>
      <c r="D1550" s="25"/>
    </row>
    <row r="1551" spans="3:4">
      <c r="C1551" s="25"/>
      <c r="D1551" s="25"/>
    </row>
    <row r="1552" spans="3:4">
      <c r="C1552" s="25"/>
      <c r="D1552" s="25"/>
    </row>
    <row r="1553" spans="3:4">
      <c r="C1553" s="25"/>
      <c r="D1553" s="25"/>
    </row>
    <row r="1554" spans="3:4">
      <c r="C1554" s="25"/>
      <c r="D1554" s="25"/>
    </row>
    <row r="1555" spans="3:4">
      <c r="C1555" s="25"/>
      <c r="D1555" s="25"/>
    </row>
    <row r="1556" spans="3:4">
      <c r="C1556" s="25"/>
      <c r="D1556" s="25"/>
    </row>
    <row r="1557" spans="3:4">
      <c r="C1557" s="25"/>
      <c r="D1557" s="25"/>
    </row>
    <row r="1558" spans="3:4">
      <c r="C1558" s="25"/>
      <c r="D1558" s="25"/>
    </row>
    <row r="1559" spans="3:4">
      <c r="C1559" s="25"/>
      <c r="D1559" s="25"/>
    </row>
    <row r="1560" spans="3:4">
      <c r="C1560" s="25"/>
      <c r="D1560" s="25"/>
    </row>
    <row r="1561" spans="3:4">
      <c r="C1561" s="25"/>
      <c r="D1561" s="25"/>
    </row>
    <row r="1562" spans="3:4">
      <c r="C1562" s="25"/>
      <c r="D1562" s="25"/>
    </row>
    <row r="1563" spans="3:4">
      <c r="C1563" s="25"/>
      <c r="D1563" s="25"/>
    </row>
    <row r="1564" spans="3:4">
      <c r="C1564" s="25"/>
      <c r="D1564" s="25"/>
    </row>
    <row r="1565" spans="3:4">
      <c r="C1565" s="25"/>
      <c r="D1565" s="25"/>
    </row>
    <row r="1566" spans="3:4">
      <c r="C1566" s="25"/>
      <c r="D1566" s="25"/>
    </row>
    <row r="1567" spans="3:4">
      <c r="C1567" s="25"/>
      <c r="D1567" s="25"/>
    </row>
    <row r="1568" spans="3:4">
      <c r="C1568" s="25"/>
      <c r="D1568" s="25"/>
    </row>
    <row r="1569" spans="3:4">
      <c r="C1569" s="25"/>
      <c r="D1569" s="25"/>
    </row>
    <row r="1570" spans="3:4">
      <c r="C1570" s="25"/>
      <c r="D1570" s="25"/>
    </row>
    <row r="1571" spans="3:4">
      <c r="C1571" s="25"/>
      <c r="D1571" s="25"/>
    </row>
    <row r="1572" spans="3:4">
      <c r="C1572" s="25"/>
      <c r="D1572" s="25"/>
    </row>
    <row r="1573" spans="3:4">
      <c r="C1573" s="25"/>
      <c r="D1573" s="25"/>
    </row>
    <row r="1574" spans="3:4">
      <c r="C1574" s="25"/>
      <c r="D1574" s="25"/>
    </row>
    <row r="1575" spans="3:4">
      <c r="C1575" s="25"/>
      <c r="D1575" s="25"/>
    </row>
    <row r="1576" spans="3:4">
      <c r="C1576" s="25"/>
      <c r="D1576" s="25"/>
    </row>
    <row r="1577" spans="3:4">
      <c r="C1577" s="25"/>
      <c r="D1577" s="25"/>
    </row>
    <row r="1578" spans="3:4">
      <c r="C1578" s="25"/>
      <c r="D1578" s="25"/>
    </row>
    <row r="1579" spans="3:4">
      <c r="C1579" s="25"/>
      <c r="D1579" s="25"/>
    </row>
    <row r="1580" spans="3:4">
      <c r="C1580" s="25"/>
      <c r="D1580" s="25"/>
    </row>
    <row r="1581" spans="3:4">
      <c r="C1581" s="25"/>
      <c r="D1581" s="25"/>
    </row>
    <row r="1582" spans="3:4">
      <c r="C1582" s="25"/>
      <c r="D1582" s="25"/>
    </row>
    <row r="1583" spans="3:4">
      <c r="C1583" s="25"/>
      <c r="D1583" s="25"/>
    </row>
    <row r="1584" spans="3:4">
      <c r="C1584" s="25"/>
      <c r="D1584" s="25"/>
    </row>
    <row r="1585" spans="3:4">
      <c r="C1585" s="25"/>
      <c r="D1585" s="25"/>
    </row>
    <row r="1586" spans="3:4">
      <c r="C1586" s="25"/>
      <c r="D1586" s="25"/>
    </row>
    <row r="1587" spans="3:4">
      <c r="C1587" s="25"/>
      <c r="D1587" s="25"/>
    </row>
    <row r="1588" spans="3:4">
      <c r="C1588" s="25"/>
      <c r="D1588" s="25"/>
    </row>
    <row r="1589" spans="3:4">
      <c r="C1589" s="25"/>
      <c r="D1589" s="25"/>
    </row>
    <row r="1590" spans="3:4">
      <c r="C1590" s="25"/>
      <c r="D1590" s="25"/>
    </row>
    <row r="1591" spans="3:4">
      <c r="C1591" s="25"/>
      <c r="D1591" s="25"/>
    </row>
    <row r="1592" spans="3:4">
      <c r="C1592" s="25"/>
      <c r="D1592" s="25"/>
    </row>
    <row r="1593" spans="3:4">
      <c r="C1593" s="25"/>
      <c r="D1593" s="25"/>
    </row>
    <row r="1594" spans="3:4">
      <c r="C1594" s="25"/>
      <c r="D1594" s="25"/>
    </row>
    <row r="1595" spans="3:4">
      <c r="C1595" s="25"/>
      <c r="D1595" s="25"/>
    </row>
    <row r="1596" spans="3:4">
      <c r="C1596" s="25"/>
      <c r="D1596" s="25"/>
    </row>
    <row r="1597" spans="3:4">
      <c r="C1597" s="25"/>
      <c r="D1597" s="25"/>
    </row>
    <row r="1598" spans="3:4">
      <c r="C1598" s="25"/>
      <c r="D1598" s="25"/>
    </row>
    <row r="1599" spans="3:4">
      <c r="C1599" s="25"/>
      <c r="D1599" s="25"/>
    </row>
    <row r="1600" spans="3:4">
      <c r="C1600" s="25"/>
      <c r="D1600" s="25"/>
    </row>
    <row r="1601" spans="3:4">
      <c r="C1601" s="25"/>
      <c r="D1601" s="25"/>
    </row>
    <row r="1602" spans="3:4">
      <c r="C1602" s="25"/>
      <c r="D1602" s="25"/>
    </row>
    <row r="1603" spans="3:4">
      <c r="C1603" s="25"/>
      <c r="D1603" s="25"/>
    </row>
    <row r="1604" spans="3:4">
      <c r="C1604" s="25"/>
      <c r="D1604" s="25"/>
    </row>
    <row r="1605" spans="3:4">
      <c r="C1605" s="25"/>
      <c r="D1605" s="25"/>
    </row>
    <row r="1606" spans="3:4">
      <c r="C1606" s="25"/>
      <c r="D1606" s="25"/>
    </row>
    <row r="1607" spans="3:4">
      <c r="C1607" s="25"/>
      <c r="D1607" s="25"/>
    </row>
    <row r="1608" spans="3:4">
      <c r="C1608" s="25"/>
      <c r="D1608" s="25"/>
    </row>
    <row r="1609" spans="3:4">
      <c r="C1609" s="25"/>
      <c r="D1609" s="25"/>
    </row>
    <row r="1610" spans="3:4">
      <c r="C1610" s="25"/>
      <c r="D1610" s="25"/>
    </row>
    <row r="1611" spans="3:4">
      <c r="C1611" s="25"/>
      <c r="D1611" s="25"/>
    </row>
    <row r="1612" spans="3:4">
      <c r="C1612" s="25"/>
      <c r="D1612" s="25"/>
    </row>
    <row r="1613" spans="3:4">
      <c r="C1613" s="25"/>
      <c r="D1613" s="25"/>
    </row>
    <row r="1614" spans="3:4">
      <c r="C1614" s="25"/>
      <c r="D1614" s="25"/>
    </row>
    <row r="1615" spans="3:4">
      <c r="C1615" s="25"/>
      <c r="D1615" s="25"/>
    </row>
    <row r="1616" spans="3:4">
      <c r="C1616" s="25"/>
      <c r="D1616" s="25"/>
    </row>
    <row r="1617" spans="3:4">
      <c r="C1617" s="25"/>
      <c r="D1617" s="25"/>
    </row>
    <row r="1618" spans="3:4">
      <c r="C1618" s="25"/>
      <c r="D1618" s="25"/>
    </row>
    <row r="1619" spans="3:4">
      <c r="C1619" s="25"/>
      <c r="D1619" s="25"/>
    </row>
    <row r="1620" spans="3:4">
      <c r="C1620" s="25"/>
      <c r="D1620" s="25"/>
    </row>
    <row r="1621" spans="3:4">
      <c r="C1621" s="25"/>
      <c r="D1621" s="25"/>
    </row>
    <row r="1622" spans="3:4">
      <c r="C1622" s="25"/>
      <c r="D1622" s="25"/>
    </row>
    <row r="1623" spans="3:4">
      <c r="C1623" s="25"/>
      <c r="D1623" s="25"/>
    </row>
    <row r="1624" spans="3:4">
      <c r="C1624" s="25"/>
      <c r="D1624" s="25"/>
    </row>
    <row r="1625" spans="3:4">
      <c r="C1625" s="25"/>
      <c r="D1625" s="25"/>
    </row>
    <row r="1626" spans="3:4">
      <c r="C1626" s="25"/>
      <c r="D1626" s="25"/>
    </row>
    <row r="1627" spans="3:4">
      <c r="C1627" s="25"/>
      <c r="D1627" s="25"/>
    </row>
    <row r="1628" spans="3:4">
      <c r="C1628" s="25"/>
      <c r="D1628" s="25"/>
    </row>
    <row r="1629" spans="3:4">
      <c r="C1629" s="25"/>
      <c r="D1629" s="25"/>
    </row>
    <row r="1630" spans="3:4">
      <c r="C1630" s="25"/>
      <c r="D1630" s="25"/>
    </row>
    <row r="1631" spans="3:4">
      <c r="C1631" s="25"/>
      <c r="D1631" s="25"/>
    </row>
    <row r="1632" spans="3:4">
      <c r="C1632" s="25"/>
      <c r="D1632" s="25"/>
    </row>
    <row r="1633" spans="3:4">
      <c r="C1633" s="25"/>
      <c r="D1633" s="25"/>
    </row>
    <row r="1634" spans="3:4">
      <c r="C1634" s="25"/>
      <c r="D1634" s="25"/>
    </row>
    <row r="1635" spans="3:4">
      <c r="C1635" s="25"/>
      <c r="D1635" s="25"/>
    </row>
    <row r="1636" spans="3:4">
      <c r="C1636" s="25"/>
      <c r="D1636" s="25"/>
    </row>
    <row r="1637" spans="3:4">
      <c r="C1637" s="25"/>
      <c r="D1637" s="25"/>
    </row>
    <row r="1638" spans="3:4">
      <c r="C1638" s="25"/>
      <c r="D1638" s="25"/>
    </row>
    <row r="1639" spans="3:4">
      <c r="C1639" s="25"/>
      <c r="D1639" s="25"/>
    </row>
    <row r="1640" spans="3:4">
      <c r="C1640" s="25"/>
      <c r="D1640" s="25"/>
    </row>
    <row r="1641" spans="3:4">
      <c r="C1641" s="25"/>
      <c r="D1641" s="25"/>
    </row>
    <row r="1642" spans="3:4">
      <c r="C1642" s="25"/>
      <c r="D1642" s="25"/>
    </row>
    <row r="1643" spans="3:4">
      <c r="C1643" s="25"/>
      <c r="D1643" s="25"/>
    </row>
    <row r="1644" spans="3:4">
      <c r="C1644" s="25"/>
      <c r="D1644" s="25"/>
    </row>
    <row r="1645" spans="3:4">
      <c r="C1645" s="25"/>
      <c r="D1645" s="25"/>
    </row>
    <row r="1646" spans="3:4">
      <c r="C1646" s="25"/>
      <c r="D1646" s="25"/>
    </row>
    <row r="1647" spans="3:4">
      <c r="C1647" s="25"/>
      <c r="D1647" s="25"/>
    </row>
    <row r="1648" spans="3:4">
      <c r="C1648" s="25"/>
      <c r="D1648" s="25"/>
    </row>
    <row r="1649" spans="3:4">
      <c r="C1649" s="25"/>
      <c r="D1649" s="25"/>
    </row>
    <row r="1650" spans="3:4">
      <c r="C1650" s="25"/>
      <c r="D1650" s="25"/>
    </row>
    <row r="1651" spans="3:4">
      <c r="C1651" s="25"/>
      <c r="D1651" s="25"/>
    </row>
    <row r="1652" spans="3:4">
      <c r="C1652" s="25"/>
      <c r="D1652" s="25"/>
    </row>
    <row r="1653" spans="3:4">
      <c r="C1653" s="25"/>
      <c r="D1653" s="25"/>
    </row>
    <row r="1654" spans="3:4">
      <c r="C1654" s="25"/>
      <c r="D1654" s="25"/>
    </row>
    <row r="1655" spans="3:4">
      <c r="C1655" s="25"/>
      <c r="D1655" s="25"/>
    </row>
    <row r="1656" spans="3:4">
      <c r="C1656" s="25"/>
      <c r="D1656" s="25"/>
    </row>
    <row r="1657" spans="3:4">
      <c r="C1657" s="25"/>
      <c r="D1657" s="25"/>
    </row>
    <row r="1658" spans="3:4">
      <c r="C1658" s="25"/>
      <c r="D1658" s="25"/>
    </row>
    <row r="1659" spans="3:4">
      <c r="C1659" s="25"/>
      <c r="D1659" s="25"/>
    </row>
    <row r="1660" spans="3:4">
      <c r="C1660" s="25"/>
      <c r="D1660" s="25"/>
    </row>
    <row r="1661" spans="3:4">
      <c r="C1661" s="25"/>
      <c r="D1661" s="25"/>
    </row>
    <row r="1662" spans="3:4">
      <c r="C1662" s="25"/>
      <c r="D1662" s="25"/>
    </row>
    <row r="1663" spans="3:4">
      <c r="C1663" s="25"/>
      <c r="D1663" s="25"/>
    </row>
    <row r="1664" spans="3:4">
      <c r="C1664" s="25"/>
      <c r="D1664" s="25"/>
    </row>
    <row r="1665" spans="3:4">
      <c r="C1665" s="25"/>
      <c r="D1665" s="25"/>
    </row>
    <row r="1666" spans="3:4">
      <c r="C1666" s="25"/>
      <c r="D1666" s="25"/>
    </row>
    <row r="1667" spans="3:4">
      <c r="C1667" s="25"/>
      <c r="D1667" s="25"/>
    </row>
    <row r="1668" spans="3:4">
      <c r="C1668" s="25"/>
      <c r="D1668" s="25"/>
    </row>
    <row r="1669" spans="3:4">
      <c r="C1669" s="25"/>
      <c r="D1669" s="25"/>
    </row>
    <row r="1670" spans="3:4">
      <c r="C1670" s="25"/>
      <c r="D1670" s="25"/>
    </row>
    <row r="1671" spans="3:4">
      <c r="C1671" s="25"/>
      <c r="D1671" s="25"/>
    </row>
    <row r="1672" spans="3:4">
      <c r="C1672" s="25"/>
      <c r="D1672" s="25"/>
    </row>
    <row r="1673" spans="3:4">
      <c r="C1673" s="25"/>
      <c r="D1673" s="25"/>
    </row>
    <row r="1674" spans="3:4">
      <c r="C1674" s="25"/>
      <c r="D1674" s="25"/>
    </row>
    <row r="1675" spans="3:4">
      <c r="C1675" s="25"/>
      <c r="D1675" s="25"/>
    </row>
    <row r="1676" spans="3:4">
      <c r="C1676" s="25"/>
      <c r="D1676" s="25"/>
    </row>
    <row r="1677" spans="3:4">
      <c r="C1677" s="25"/>
      <c r="D1677" s="25"/>
    </row>
    <row r="1678" spans="3:4">
      <c r="C1678" s="25"/>
      <c r="D1678" s="25"/>
    </row>
    <row r="1679" spans="3:4">
      <c r="C1679" s="25"/>
      <c r="D1679" s="25"/>
    </row>
    <row r="1680" spans="3:4">
      <c r="C1680" s="25"/>
      <c r="D1680" s="25"/>
    </row>
    <row r="1681" spans="3:4">
      <c r="C1681" s="25"/>
      <c r="D1681" s="25"/>
    </row>
    <row r="1682" spans="3:4">
      <c r="C1682" s="25"/>
      <c r="D1682" s="25"/>
    </row>
    <row r="1683" spans="3:4">
      <c r="C1683" s="25"/>
      <c r="D1683" s="25"/>
    </row>
    <row r="1684" spans="3:4">
      <c r="C1684" s="25"/>
      <c r="D1684" s="25"/>
    </row>
    <row r="1685" spans="3:4">
      <c r="C1685" s="25"/>
      <c r="D1685" s="25"/>
    </row>
    <row r="1686" spans="3:4">
      <c r="C1686" s="25"/>
      <c r="D1686" s="25"/>
    </row>
    <row r="1687" spans="3:4">
      <c r="C1687" s="25"/>
      <c r="D1687" s="25"/>
    </row>
    <row r="1688" spans="3:4">
      <c r="C1688" s="25"/>
      <c r="D1688" s="25"/>
    </row>
    <row r="1689" spans="3:4">
      <c r="C1689" s="25"/>
      <c r="D1689" s="25"/>
    </row>
    <row r="1690" spans="3:4">
      <c r="C1690" s="25"/>
      <c r="D1690" s="25"/>
    </row>
    <row r="1691" spans="3:4">
      <c r="C1691" s="25"/>
      <c r="D1691" s="25"/>
    </row>
    <row r="1692" spans="3:4">
      <c r="C1692" s="25"/>
      <c r="D1692" s="25"/>
    </row>
    <row r="1693" spans="3:4">
      <c r="C1693" s="25"/>
      <c r="D1693" s="25"/>
    </row>
    <row r="1694" spans="3:4">
      <c r="C1694" s="25"/>
      <c r="D1694" s="25"/>
    </row>
    <row r="1695" spans="3:4">
      <c r="C1695" s="25"/>
      <c r="D1695" s="25"/>
    </row>
    <row r="1696" spans="3:4">
      <c r="C1696" s="25"/>
      <c r="D1696" s="25"/>
    </row>
    <row r="1697" spans="3:4">
      <c r="C1697" s="25"/>
      <c r="D1697" s="25"/>
    </row>
    <row r="1698" spans="3:4">
      <c r="C1698" s="25"/>
      <c r="D1698" s="25"/>
    </row>
    <row r="1699" spans="3:4">
      <c r="C1699" s="25"/>
      <c r="D1699" s="25"/>
    </row>
    <row r="1700" spans="3:4">
      <c r="C1700" s="25"/>
      <c r="D1700" s="25"/>
    </row>
    <row r="1701" spans="3:4">
      <c r="C1701" s="25"/>
      <c r="D1701" s="25"/>
    </row>
    <row r="1702" spans="3:4">
      <c r="C1702" s="25"/>
      <c r="D1702" s="25"/>
    </row>
    <row r="1703" spans="3:4">
      <c r="C1703" s="25"/>
      <c r="D1703" s="25"/>
    </row>
    <row r="1704" spans="3:4">
      <c r="C1704" s="25"/>
      <c r="D1704" s="25"/>
    </row>
    <row r="1705" spans="3:4">
      <c r="C1705" s="25"/>
      <c r="D1705" s="25"/>
    </row>
    <row r="1706" spans="3:4">
      <c r="C1706" s="25"/>
      <c r="D1706" s="25"/>
    </row>
    <row r="1707" spans="3:4">
      <c r="C1707" s="25"/>
      <c r="D1707" s="25"/>
    </row>
    <row r="1708" spans="3:4">
      <c r="C1708" s="25"/>
      <c r="D1708" s="25"/>
    </row>
    <row r="1709" spans="3:4">
      <c r="C1709" s="25"/>
      <c r="D1709" s="25"/>
    </row>
    <row r="1710" spans="3:4">
      <c r="C1710" s="25"/>
      <c r="D1710" s="25"/>
    </row>
    <row r="1711" spans="3:4">
      <c r="C1711" s="25"/>
      <c r="D1711" s="25"/>
    </row>
    <row r="1712" spans="3:4">
      <c r="C1712" s="25"/>
      <c r="D1712" s="25"/>
    </row>
    <row r="1713" spans="3:4">
      <c r="C1713" s="25"/>
      <c r="D1713" s="25"/>
    </row>
    <row r="1714" spans="3:4">
      <c r="C1714" s="25"/>
      <c r="D1714" s="25"/>
    </row>
    <row r="1715" spans="3:4">
      <c r="C1715" s="25"/>
      <c r="D1715" s="25"/>
    </row>
    <row r="1716" spans="3:4">
      <c r="C1716" s="25"/>
      <c r="D1716" s="25"/>
    </row>
    <row r="1717" spans="3:4">
      <c r="C1717" s="25"/>
      <c r="D1717" s="25"/>
    </row>
    <row r="1718" spans="3:4">
      <c r="C1718" s="25"/>
      <c r="D1718" s="25"/>
    </row>
    <row r="1719" spans="3:4">
      <c r="C1719" s="25"/>
      <c r="D1719" s="25"/>
    </row>
    <row r="1720" spans="3:4">
      <c r="C1720" s="25"/>
      <c r="D1720" s="25"/>
    </row>
    <row r="1721" spans="3:4">
      <c r="C1721" s="25"/>
      <c r="D1721" s="25"/>
    </row>
    <row r="1722" spans="3:4">
      <c r="C1722" s="25"/>
      <c r="D1722" s="25"/>
    </row>
    <row r="1723" spans="3:4">
      <c r="C1723" s="25"/>
      <c r="D1723" s="25"/>
    </row>
    <row r="1724" spans="3:4">
      <c r="C1724" s="25"/>
      <c r="D1724" s="25"/>
    </row>
    <row r="1725" spans="3:4">
      <c r="C1725" s="25"/>
      <c r="D1725" s="25"/>
    </row>
    <row r="1726" spans="3:4">
      <c r="C1726" s="25"/>
      <c r="D1726" s="25"/>
    </row>
    <row r="1727" spans="3:4">
      <c r="C1727" s="25"/>
      <c r="D1727" s="25"/>
    </row>
    <row r="1728" spans="3:4">
      <c r="C1728" s="25"/>
      <c r="D1728" s="25"/>
    </row>
    <row r="1729" spans="3:4">
      <c r="C1729" s="25"/>
      <c r="D1729" s="25"/>
    </row>
    <row r="1730" spans="3:4">
      <c r="C1730" s="25"/>
      <c r="D1730" s="25"/>
    </row>
    <row r="1731" spans="3:4">
      <c r="C1731" s="25"/>
      <c r="D1731" s="25"/>
    </row>
    <row r="1732" spans="3:4">
      <c r="C1732" s="25"/>
      <c r="D1732" s="25"/>
    </row>
    <row r="1733" spans="3:4">
      <c r="C1733" s="25"/>
      <c r="D1733" s="25"/>
    </row>
    <row r="1734" spans="3:4">
      <c r="C1734" s="25"/>
      <c r="D1734" s="25"/>
    </row>
    <row r="1735" spans="3:4">
      <c r="C1735" s="25"/>
      <c r="D1735" s="25"/>
    </row>
    <row r="1736" spans="3:4">
      <c r="C1736" s="25"/>
      <c r="D1736" s="25"/>
    </row>
    <row r="1737" spans="3:4">
      <c r="C1737" s="25"/>
      <c r="D1737" s="25"/>
    </row>
    <row r="1738" spans="3:4">
      <c r="C1738" s="25"/>
      <c r="D1738" s="25"/>
    </row>
    <row r="1739" spans="3:4">
      <c r="C1739" s="25"/>
      <c r="D1739" s="25"/>
    </row>
    <row r="1740" spans="3:4">
      <c r="C1740" s="25"/>
      <c r="D1740" s="25"/>
    </row>
    <row r="1741" spans="3:4">
      <c r="C1741" s="25"/>
      <c r="D1741" s="25"/>
    </row>
    <row r="1742" spans="3:4">
      <c r="C1742" s="25"/>
      <c r="D1742" s="25"/>
    </row>
    <row r="1743" spans="3:4">
      <c r="C1743" s="25"/>
      <c r="D1743" s="25"/>
    </row>
    <row r="1744" spans="3:4">
      <c r="C1744" s="25"/>
      <c r="D1744" s="25"/>
    </row>
    <row r="1745" spans="3:4">
      <c r="C1745" s="25"/>
      <c r="D1745" s="25"/>
    </row>
    <row r="1746" spans="3:4">
      <c r="C1746" s="25"/>
      <c r="D1746" s="25"/>
    </row>
    <row r="1747" spans="3:4">
      <c r="C1747" s="25"/>
      <c r="D1747" s="25"/>
    </row>
    <row r="1748" spans="3:4">
      <c r="C1748" s="25"/>
      <c r="D1748" s="25"/>
    </row>
    <row r="1749" spans="3:4">
      <c r="C1749" s="25"/>
      <c r="D1749" s="25"/>
    </row>
    <row r="1750" spans="3:4">
      <c r="C1750" s="25"/>
      <c r="D1750" s="25"/>
    </row>
    <row r="1751" spans="3:4">
      <c r="C1751" s="25"/>
      <c r="D1751" s="25"/>
    </row>
    <row r="1752" spans="3:4">
      <c r="C1752" s="25"/>
      <c r="D1752" s="25"/>
    </row>
    <row r="1753" spans="3:4">
      <c r="C1753" s="25"/>
      <c r="D1753" s="25"/>
    </row>
    <row r="1754" spans="3:4">
      <c r="C1754" s="25"/>
      <c r="D1754" s="25"/>
    </row>
    <row r="1755" spans="3:4">
      <c r="C1755" s="25"/>
      <c r="D1755" s="25"/>
    </row>
    <row r="1756" spans="3:4">
      <c r="C1756" s="25"/>
      <c r="D1756" s="25"/>
    </row>
    <row r="1757" spans="3:4">
      <c r="C1757" s="25"/>
      <c r="D1757" s="25"/>
    </row>
    <row r="1758" spans="3:4">
      <c r="C1758" s="25"/>
      <c r="D1758" s="25"/>
    </row>
    <row r="1759" spans="3:4">
      <c r="C1759" s="25"/>
      <c r="D1759" s="25"/>
    </row>
    <row r="1760" spans="3:4">
      <c r="C1760" s="25"/>
      <c r="D1760" s="25"/>
    </row>
    <row r="1761" spans="3:4">
      <c r="C1761" s="25"/>
      <c r="D1761" s="25"/>
    </row>
    <row r="1762" spans="3:4">
      <c r="C1762" s="25"/>
      <c r="D1762" s="25"/>
    </row>
    <row r="1763" spans="3:4">
      <c r="C1763" s="25"/>
      <c r="D1763" s="25"/>
    </row>
    <row r="1764" spans="3:4">
      <c r="C1764" s="25"/>
      <c r="D1764" s="25"/>
    </row>
    <row r="1765" spans="3:4">
      <c r="C1765" s="25"/>
      <c r="D1765" s="25"/>
    </row>
    <row r="1766" spans="3:4">
      <c r="C1766" s="25"/>
      <c r="D1766" s="25"/>
    </row>
    <row r="1767" spans="3:4">
      <c r="C1767" s="25"/>
      <c r="D1767" s="25"/>
    </row>
    <row r="1768" spans="3:4">
      <c r="C1768" s="25"/>
      <c r="D1768" s="25"/>
    </row>
    <row r="1769" spans="3:4">
      <c r="C1769" s="25"/>
      <c r="D1769" s="25"/>
    </row>
    <row r="1770" spans="3:4">
      <c r="C1770" s="25"/>
      <c r="D1770" s="25"/>
    </row>
    <row r="1771" spans="3:4">
      <c r="C1771" s="25"/>
      <c r="D1771" s="25"/>
    </row>
    <row r="1772" spans="3:4">
      <c r="C1772" s="25"/>
      <c r="D1772" s="25"/>
    </row>
    <row r="1773" spans="3:4">
      <c r="C1773" s="25"/>
      <c r="D1773" s="25"/>
    </row>
    <row r="1774" spans="3:4">
      <c r="C1774" s="25"/>
      <c r="D1774" s="25"/>
    </row>
    <row r="1775" spans="3:4">
      <c r="C1775" s="25"/>
      <c r="D1775" s="25"/>
    </row>
    <row r="1776" spans="3:4">
      <c r="C1776" s="25"/>
      <c r="D1776" s="25"/>
    </row>
    <row r="1777" spans="3:4">
      <c r="C1777" s="25"/>
      <c r="D1777" s="25"/>
    </row>
    <row r="1778" spans="3:4">
      <c r="C1778" s="25"/>
      <c r="D1778" s="25"/>
    </row>
    <row r="1779" spans="3:4">
      <c r="C1779" s="25"/>
      <c r="D1779" s="25"/>
    </row>
    <row r="1780" spans="3:4">
      <c r="C1780" s="25"/>
      <c r="D1780" s="25"/>
    </row>
    <row r="1781" spans="3:4">
      <c r="C1781" s="25"/>
      <c r="D1781" s="25"/>
    </row>
    <row r="1782" spans="3:4">
      <c r="C1782" s="25"/>
      <c r="D1782" s="25"/>
    </row>
    <row r="1783" spans="3:4">
      <c r="C1783" s="25"/>
      <c r="D1783" s="25"/>
    </row>
    <row r="1784" spans="3:4">
      <c r="C1784" s="25"/>
      <c r="D1784" s="25"/>
    </row>
    <row r="1785" spans="3:4">
      <c r="C1785" s="25"/>
      <c r="D1785" s="25"/>
    </row>
    <row r="1786" spans="3:4">
      <c r="C1786" s="25"/>
      <c r="D1786" s="25"/>
    </row>
    <row r="1787" spans="3:4">
      <c r="C1787" s="25"/>
      <c r="D1787" s="25"/>
    </row>
    <row r="1788" spans="3:4">
      <c r="C1788" s="25"/>
      <c r="D1788" s="25"/>
    </row>
    <row r="1789" spans="3:4">
      <c r="C1789" s="25"/>
      <c r="D1789" s="25"/>
    </row>
    <row r="1790" spans="3:4">
      <c r="C1790" s="25"/>
      <c r="D1790" s="25"/>
    </row>
    <row r="1791" spans="3:4">
      <c r="C1791" s="25"/>
      <c r="D1791" s="25"/>
    </row>
    <row r="1792" spans="3:4">
      <c r="C1792" s="25"/>
      <c r="D1792" s="25"/>
    </row>
    <row r="1793" spans="3:4">
      <c r="C1793" s="25"/>
      <c r="D1793" s="25"/>
    </row>
    <row r="1794" spans="3:4">
      <c r="C1794" s="25"/>
      <c r="D1794" s="25"/>
    </row>
    <row r="1795" spans="3:4">
      <c r="C1795" s="25"/>
      <c r="D1795" s="25"/>
    </row>
    <row r="1796" spans="3:4">
      <c r="C1796" s="25"/>
      <c r="D1796" s="25"/>
    </row>
    <row r="1797" spans="3:4">
      <c r="C1797" s="25"/>
      <c r="D1797" s="25"/>
    </row>
    <row r="1798" spans="3:4">
      <c r="C1798" s="25"/>
      <c r="D1798" s="25"/>
    </row>
    <row r="1799" spans="3:4">
      <c r="C1799" s="25"/>
      <c r="D1799" s="25"/>
    </row>
    <row r="1800" spans="3:4">
      <c r="C1800" s="25"/>
      <c r="D1800" s="25"/>
    </row>
    <row r="1801" spans="3:4">
      <c r="C1801" s="25"/>
      <c r="D1801" s="25"/>
    </row>
    <row r="1802" spans="3:4">
      <c r="C1802" s="25"/>
      <c r="D1802" s="25"/>
    </row>
    <row r="1803" spans="3:4">
      <c r="C1803" s="25"/>
      <c r="D1803" s="25"/>
    </row>
    <row r="1804" spans="3:4">
      <c r="C1804" s="25"/>
      <c r="D1804" s="25"/>
    </row>
    <row r="1805" spans="3:4">
      <c r="C1805" s="25"/>
      <c r="D1805" s="25"/>
    </row>
    <row r="1806" spans="3:4">
      <c r="C1806" s="25"/>
      <c r="D1806" s="25"/>
    </row>
    <row r="1807" spans="3:4">
      <c r="C1807" s="25"/>
      <c r="D1807" s="25"/>
    </row>
    <row r="1808" spans="3:4">
      <c r="C1808" s="25"/>
      <c r="D1808" s="25"/>
    </row>
    <row r="1809" spans="3:4">
      <c r="C1809" s="25"/>
      <c r="D1809" s="25"/>
    </row>
    <row r="1810" spans="3:4">
      <c r="C1810" s="25"/>
      <c r="D1810" s="25"/>
    </row>
    <row r="1811" spans="3:4">
      <c r="C1811" s="25"/>
      <c r="D1811" s="25"/>
    </row>
    <row r="1812" spans="3:4">
      <c r="C1812" s="25"/>
      <c r="D1812" s="25"/>
    </row>
    <row r="1813" spans="3:4">
      <c r="C1813" s="25"/>
      <c r="D1813" s="25"/>
    </row>
    <row r="1814" spans="3:4">
      <c r="C1814" s="25"/>
      <c r="D1814" s="25"/>
    </row>
    <row r="1815" spans="3:4">
      <c r="C1815" s="25"/>
      <c r="D1815" s="25"/>
    </row>
    <row r="1816" spans="3:4">
      <c r="C1816" s="25"/>
      <c r="D1816" s="25"/>
    </row>
    <row r="1817" spans="3:4">
      <c r="C1817" s="25"/>
      <c r="D1817" s="25"/>
    </row>
    <row r="1818" spans="3:4">
      <c r="C1818" s="25"/>
      <c r="D1818" s="25"/>
    </row>
    <row r="1819" spans="3:4">
      <c r="C1819" s="25"/>
      <c r="D1819" s="25"/>
    </row>
    <row r="1820" spans="3:4">
      <c r="C1820" s="25"/>
      <c r="D1820" s="25"/>
    </row>
    <row r="1821" spans="3:4">
      <c r="C1821" s="25"/>
      <c r="D1821" s="25"/>
    </row>
    <row r="1822" spans="3:4">
      <c r="C1822" s="25"/>
      <c r="D1822" s="25"/>
    </row>
    <row r="1823" spans="3:4">
      <c r="C1823" s="25"/>
      <c r="D1823" s="25"/>
    </row>
    <row r="1824" spans="3:4">
      <c r="C1824" s="25"/>
      <c r="D1824" s="25"/>
    </row>
    <row r="1825" spans="3:4">
      <c r="C1825" s="25"/>
      <c r="D1825" s="25"/>
    </row>
    <row r="1826" spans="3:4">
      <c r="C1826" s="25"/>
      <c r="D1826" s="25"/>
    </row>
    <row r="1827" spans="3:4">
      <c r="C1827" s="25"/>
      <c r="D1827" s="25"/>
    </row>
    <row r="1828" spans="3:4">
      <c r="C1828" s="25"/>
      <c r="D1828" s="25"/>
    </row>
    <row r="1829" spans="3:4">
      <c r="C1829" s="25"/>
      <c r="D1829" s="25"/>
    </row>
    <row r="1830" spans="3:4">
      <c r="C1830" s="25"/>
      <c r="D1830" s="25"/>
    </row>
    <row r="1831" spans="3:4">
      <c r="C1831" s="25"/>
      <c r="D1831" s="25"/>
    </row>
    <row r="1832" spans="3:4">
      <c r="C1832" s="25"/>
      <c r="D1832" s="25"/>
    </row>
    <row r="1833" spans="3:4">
      <c r="C1833" s="25"/>
      <c r="D1833" s="25"/>
    </row>
    <row r="1834" spans="3:4">
      <c r="C1834" s="25"/>
      <c r="D1834" s="25"/>
    </row>
    <row r="1835" spans="3:4">
      <c r="C1835" s="25"/>
      <c r="D1835" s="25"/>
    </row>
    <row r="1836" spans="3:4">
      <c r="C1836" s="25"/>
      <c r="D1836" s="25"/>
    </row>
    <row r="1837" spans="3:4">
      <c r="C1837" s="25"/>
      <c r="D1837" s="25"/>
    </row>
    <row r="1838" spans="3:4">
      <c r="C1838" s="25"/>
      <c r="D1838" s="25"/>
    </row>
    <row r="1839" spans="3:4">
      <c r="C1839" s="25"/>
      <c r="D1839" s="25"/>
    </row>
    <row r="1840" spans="3:4">
      <c r="C1840" s="25"/>
      <c r="D1840" s="25"/>
    </row>
    <row r="1841" spans="3:4">
      <c r="C1841" s="25"/>
      <c r="D1841" s="25"/>
    </row>
    <row r="1842" spans="3:4">
      <c r="C1842" s="25"/>
      <c r="D1842" s="25"/>
    </row>
    <row r="1843" spans="3:4">
      <c r="C1843" s="25"/>
      <c r="D1843" s="25"/>
    </row>
    <row r="1844" spans="3:4">
      <c r="C1844" s="25"/>
      <c r="D1844" s="25"/>
    </row>
    <row r="1845" spans="3:4">
      <c r="C1845" s="25"/>
      <c r="D1845" s="25"/>
    </row>
    <row r="1846" spans="3:4">
      <c r="C1846" s="25"/>
      <c r="D1846" s="25"/>
    </row>
    <row r="1847" spans="3:4">
      <c r="C1847" s="25"/>
      <c r="D1847" s="25"/>
    </row>
    <row r="1848" spans="3:4">
      <c r="C1848" s="25"/>
      <c r="D1848" s="25"/>
    </row>
    <row r="1849" spans="3:4">
      <c r="C1849" s="25"/>
      <c r="D1849" s="25"/>
    </row>
    <row r="1850" spans="3:4">
      <c r="C1850" s="25"/>
      <c r="D1850" s="25"/>
    </row>
    <row r="1851" spans="3:4">
      <c r="C1851" s="25"/>
      <c r="D1851" s="25"/>
    </row>
    <row r="1852" spans="3:4">
      <c r="C1852" s="25"/>
      <c r="D1852" s="25"/>
    </row>
    <row r="1853" spans="3:4">
      <c r="C1853" s="25"/>
      <c r="D1853" s="25"/>
    </row>
    <row r="1854" spans="3:4">
      <c r="C1854" s="25"/>
      <c r="D1854" s="25"/>
    </row>
    <row r="1855" spans="3:4">
      <c r="C1855" s="25"/>
      <c r="D1855" s="25"/>
    </row>
    <row r="1856" spans="3:4">
      <c r="C1856" s="25"/>
      <c r="D1856" s="25"/>
    </row>
    <row r="1857" spans="3:4">
      <c r="C1857" s="25"/>
      <c r="D1857" s="25"/>
    </row>
    <row r="1858" spans="3:4">
      <c r="C1858" s="25"/>
      <c r="D1858" s="25"/>
    </row>
    <row r="1859" spans="3:4">
      <c r="C1859" s="25"/>
      <c r="D1859" s="25"/>
    </row>
    <row r="1860" spans="3:4">
      <c r="C1860" s="25"/>
      <c r="D1860" s="25"/>
    </row>
    <row r="1861" spans="3:4">
      <c r="C1861" s="25"/>
      <c r="D1861" s="25"/>
    </row>
    <row r="1862" spans="3:4">
      <c r="C1862" s="25"/>
      <c r="D1862" s="25"/>
    </row>
    <row r="1863" spans="3:4">
      <c r="C1863" s="25"/>
      <c r="D1863" s="25"/>
    </row>
    <row r="1864" spans="3:4">
      <c r="C1864" s="25"/>
      <c r="D1864" s="25"/>
    </row>
    <row r="1865" spans="3:4">
      <c r="C1865" s="25"/>
      <c r="D1865" s="25"/>
    </row>
    <row r="1866" spans="3:4">
      <c r="C1866" s="25"/>
      <c r="D1866" s="25"/>
    </row>
    <row r="1867" spans="3:4">
      <c r="C1867" s="25"/>
      <c r="D1867" s="25"/>
    </row>
    <row r="1868" spans="3:4">
      <c r="C1868" s="25"/>
      <c r="D1868" s="25"/>
    </row>
    <row r="1869" spans="3:4">
      <c r="C1869" s="25"/>
      <c r="D1869" s="25"/>
    </row>
    <row r="1870" spans="3:4">
      <c r="C1870" s="25"/>
      <c r="D1870" s="25"/>
    </row>
    <row r="1871" spans="3:4">
      <c r="C1871" s="25"/>
      <c r="D1871" s="25"/>
    </row>
    <row r="1872" spans="3:4">
      <c r="C1872" s="25"/>
      <c r="D1872" s="25"/>
    </row>
    <row r="1873" spans="3:4">
      <c r="C1873" s="25"/>
      <c r="D1873" s="25"/>
    </row>
    <row r="1874" spans="3:4">
      <c r="C1874" s="25"/>
      <c r="D1874" s="25"/>
    </row>
    <row r="1875" spans="3:4">
      <c r="C1875" s="25"/>
      <c r="D1875" s="25"/>
    </row>
    <row r="1876" spans="3:4">
      <c r="C1876" s="25"/>
      <c r="D1876" s="25"/>
    </row>
    <row r="1877" spans="3:4">
      <c r="C1877" s="25"/>
      <c r="D1877" s="25"/>
    </row>
    <row r="1878" spans="3:4">
      <c r="C1878" s="25"/>
      <c r="D1878" s="25"/>
    </row>
    <row r="1879" spans="3:4">
      <c r="C1879" s="25"/>
      <c r="D1879" s="25"/>
    </row>
    <row r="1880" spans="3:4">
      <c r="C1880" s="25"/>
      <c r="D1880" s="25"/>
    </row>
    <row r="1881" spans="3:4">
      <c r="C1881" s="25"/>
      <c r="D1881" s="25"/>
    </row>
    <row r="1882" spans="3:4">
      <c r="C1882" s="25"/>
      <c r="D1882" s="25"/>
    </row>
    <row r="1883" spans="3:4">
      <c r="C1883" s="25"/>
      <c r="D1883" s="25"/>
    </row>
    <row r="1884" spans="3:4">
      <c r="C1884" s="25"/>
      <c r="D1884" s="25"/>
    </row>
    <row r="1885" spans="3:4">
      <c r="C1885" s="25"/>
      <c r="D1885" s="25"/>
    </row>
    <row r="1886" spans="3:4">
      <c r="C1886" s="25"/>
      <c r="D1886" s="25"/>
    </row>
    <row r="1887" spans="3:4">
      <c r="C1887" s="25"/>
      <c r="D1887" s="25"/>
    </row>
    <row r="1888" spans="3:4">
      <c r="C1888" s="25"/>
      <c r="D1888" s="25"/>
    </row>
    <row r="1889" spans="3:4">
      <c r="C1889" s="25"/>
      <c r="D1889" s="25"/>
    </row>
    <row r="1890" spans="3:4">
      <c r="C1890" s="25"/>
      <c r="D1890" s="25"/>
    </row>
    <row r="1891" spans="3:4">
      <c r="C1891" s="25"/>
      <c r="D1891" s="25"/>
    </row>
    <row r="1892" spans="3:4">
      <c r="C1892" s="25"/>
      <c r="D1892" s="25"/>
    </row>
    <row r="1893" spans="3:4">
      <c r="C1893" s="25"/>
      <c r="D1893" s="25"/>
    </row>
    <row r="1894" spans="3:4">
      <c r="C1894" s="25"/>
      <c r="D1894" s="25"/>
    </row>
    <row r="1895" spans="3:4">
      <c r="C1895" s="25"/>
      <c r="D1895" s="25"/>
    </row>
    <row r="1896" spans="3:4">
      <c r="C1896" s="25"/>
      <c r="D1896" s="25"/>
    </row>
    <row r="1897" spans="3:4">
      <c r="C1897" s="25"/>
      <c r="D1897" s="25"/>
    </row>
    <row r="1898" spans="3:4">
      <c r="C1898" s="25"/>
      <c r="D1898" s="25"/>
    </row>
    <row r="1899" spans="3:4">
      <c r="C1899" s="25"/>
      <c r="D1899" s="25"/>
    </row>
    <row r="1900" spans="3:4">
      <c r="C1900" s="25"/>
      <c r="D1900" s="25"/>
    </row>
    <row r="1901" spans="3:4">
      <c r="C1901" s="25"/>
      <c r="D1901" s="25"/>
    </row>
    <row r="1902" spans="3:4">
      <c r="C1902" s="25"/>
      <c r="D1902" s="25"/>
    </row>
    <row r="1903" spans="3:4">
      <c r="C1903" s="25"/>
      <c r="D1903" s="25"/>
    </row>
    <row r="1904" spans="3:4">
      <c r="C1904" s="25"/>
      <c r="D1904" s="25"/>
    </row>
    <row r="1905" spans="3:4">
      <c r="C1905" s="25"/>
      <c r="D1905" s="25"/>
    </row>
    <row r="1906" spans="3:4">
      <c r="C1906" s="25"/>
      <c r="D1906" s="25"/>
    </row>
    <row r="1907" spans="3:4">
      <c r="C1907" s="25"/>
      <c r="D1907" s="25"/>
    </row>
    <row r="1908" spans="3:4">
      <c r="C1908" s="25"/>
      <c r="D1908" s="25"/>
    </row>
    <row r="1909" spans="3:4">
      <c r="C1909" s="25"/>
      <c r="D1909" s="25"/>
    </row>
    <row r="1910" spans="3:4">
      <c r="C1910" s="25"/>
      <c r="D1910" s="25"/>
    </row>
    <row r="1911" spans="3:4">
      <c r="C1911" s="25"/>
      <c r="D1911" s="25"/>
    </row>
    <row r="1912" spans="3:4">
      <c r="C1912" s="25"/>
      <c r="D1912" s="25"/>
    </row>
    <row r="1913" spans="3:4">
      <c r="C1913" s="25"/>
      <c r="D1913" s="25"/>
    </row>
    <row r="1914" spans="3:4">
      <c r="C1914" s="25"/>
      <c r="D1914" s="25"/>
    </row>
    <row r="1915" spans="3:4">
      <c r="C1915" s="25"/>
      <c r="D1915" s="25"/>
    </row>
    <row r="1916" spans="3:4">
      <c r="C1916" s="25"/>
      <c r="D1916" s="25"/>
    </row>
    <row r="1917" spans="3:4">
      <c r="C1917" s="25"/>
      <c r="D1917" s="25"/>
    </row>
    <row r="1918" spans="3:4">
      <c r="C1918" s="25"/>
      <c r="D1918" s="25"/>
    </row>
    <row r="1919" spans="3:4">
      <c r="C1919" s="25"/>
      <c r="D1919" s="25"/>
    </row>
    <row r="1920" spans="3:4">
      <c r="C1920" s="25"/>
      <c r="D1920" s="25"/>
    </row>
    <row r="1921" spans="3:4">
      <c r="C1921" s="25"/>
      <c r="D1921" s="25"/>
    </row>
    <row r="1922" spans="3:4">
      <c r="C1922" s="25"/>
      <c r="D1922" s="25"/>
    </row>
    <row r="1923" spans="3:4">
      <c r="C1923" s="25"/>
      <c r="D1923" s="25"/>
    </row>
    <row r="1924" spans="3:4">
      <c r="C1924" s="25"/>
      <c r="D1924" s="25"/>
    </row>
    <row r="1925" spans="3:4">
      <c r="C1925" s="25"/>
      <c r="D1925" s="25"/>
    </row>
    <row r="1926" spans="3:4">
      <c r="C1926" s="25"/>
      <c r="D1926" s="25"/>
    </row>
    <row r="1927" spans="3:4">
      <c r="C1927" s="25"/>
      <c r="D1927" s="25"/>
    </row>
    <row r="1928" spans="3:4">
      <c r="C1928" s="25"/>
      <c r="D1928" s="25"/>
    </row>
    <row r="1929" spans="3:4">
      <c r="C1929" s="25"/>
      <c r="D1929" s="25"/>
    </row>
    <row r="1930" spans="3:4">
      <c r="C1930" s="25"/>
      <c r="D1930" s="25"/>
    </row>
    <row r="1931" spans="3:4">
      <c r="C1931" s="25"/>
      <c r="D1931" s="25"/>
    </row>
    <row r="1932" spans="3:4">
      <c r="C1932" s="25"/>
      <c r="D1932" s="25"/>
    </row>
    <row r="1933" spans="3:4">
      <c r="C1933" s="25"/>
      <c r="D1933" s="25"/>
    </row>
    <row r="1934" spans="3:4">
      <c r="C1934" s="25"/>
      <c r="D1934" s="25"/>
    </row>
    <row r="1935" spans="3:4">
      <c r="C1935" s="25"/>
      <c r="D1935" s="25"/>
    </row>
    <row r="1936" spans="3:4">
      <c r="C1936" s="25"/>
      <c r="D1936" s="25"/>
    </row>
    <row r="1937" spans="3:4">
      <c r="C1937" s="25"/>
      <c r="D1937" s="25"/>
    </row>
    <row r="1938" spans="3:4">
      <c r="C1938" s="25"/>
      <c r="D1938" s="25"/>
    </row>
    <row r="1939" spans="3:4">
      <c r="C1939" s="25"/>
      <c r="D1939" s="25"/>
    </row>
    <row r="1940" spans="3:4">
      <c r="C1940" s="25"/>
      <c r="D1940" s="25"/>
    </row>
    <row r="1941" spans="3:4">
      <c r="C1941" s="25"/>
      <c r="D1941" s="25"/>
    </row>
    <row r="1942" spans="3:4">
      <c r="C1942" s="25"/>
      <c r="D1942" s="25"/>
    </row>
    <row r="1943" spans="3:4">
      <c r="C1943" s="25"/>
      <c r="D1943" s="25"/>
    </row>
    <row r="1944" spans="3:4">
      <c r="C1944" s="25"/>
      <c r="D1944" s="25"/>
    </row>
    <row r="1945" spans="3:4">
      <c r="C1945" s="25"/>
      <c r="D1945" s="25"/>
    </row>
    <row r="1946" spans="3:4">
      <c r="C1946" s="25"/>
      <c r="D1946" s="25"/>
    </row>
    <row r="1947" spans="3:4">
      <c r="C1947" s="25"/>
      <c r="D1947" s="25"/>
    </row>
    <row r="1948" spans="3:4">
      <c r="C1948" s="25"/>
      <c r="D1948" s="25"/>
    </row>
    <row r="1949" spans="3:4">
      <c r="C1949" s="25"/>
      <c r="D1949" s="25"/>
    </row>
    <row r="1950" spans="3:4">
      <c r="C1950" s="25"/>
      <c r="D1950" s="25"/>
    </row>
    <row r="1951" spans="3:4">
      <c r="C1951" s="25"/>
      <c r="D1951" s="25"/>
    </row>
    <row r="1952" spans="3:4">
      <c r="C1952" s="25"/>
      <c r="D1952" s="25"/>
    </row>
    <row r="1953" spans="3:4">
      <c r="C1953" s="25"/>
      <c r="D1953" s="25"/>
    </row>
    <row r="1954" spans="3:4">
      <c r="C1954" s="25"/>
      <c r="D1954" s="25"/>
    </row>
    <row r="1955" spans="3:4">
      <c r="C1955" s="25"/>
      <c r="D1955" s="25"/>
    </row>
    <row r="1956" spans="3:4">
      <c r="C1956" s="25"/>
      <c r="D1956" s="25"/>
    </row>
    <row r="1957" spans="3:4">
      <c r="C1957" s="25"/>
      <c r="D1957" s="25"/>
    </row>
    <row r="1958" spans="3:4">
      <c r="C1958" s="25"/>
      <c r="D1958" s="25"/>
    </row>
    <row r="1959" spans="3:4">
      <c r="C1959" s="25"/>
      <c r="D1959" s="25"/>
    </row>
    <row r="1960" spans="3:4">
      <c r="C1960" s="25"/>
      <c r="D1960" s="25"/>
    </row>
    <row r="1961" spans="3:4">
      <c r="C1961" s="25"/>
      <c r="D1961" s="25"/>
    </row>
    <row r="1962" spans="3:4">
      <c r="C1962" s="25"/>
      <c r="D1962" s="25"/>
    </row>
    <row r="1963" spans="3:4">
      <c r="C1963" s="25"/>
      <c r="D1963" s="25"/>
    </row>
    <row r="1964" spans="3:4">
      <c r="C1964" s="25"/>
      <c r="D1964" s="25"/>
    </row>
    <row r="1965" spans="3:4">
      <c r="C1965" s="25"/>
      <c r="D1965" s="25"/>
    </row>
    <row r="1966" spans="3:4">
      <c r="C1966" s="25"/>
      <c r="D1966" s="25"/>
    </row>
    <row r="1967" spans="3:4">
      <c r="C1967" s="25"/>
      <c r="D1967" s="25"/>
    </row>
    <row r="1968" spans="3:4">
      <c r="C1968" s="25"/>
      <c r="D1968" s="25"/>
    </row>
    <row r="1969" spans="3:4">
      <c r="C1969" s="25"/>
      <c r="D1969" s="25"/>
    </row>
    <row r="1970" spans="3:4">
      <c r="C1970" s="25"/>
      <c r="D1970" s="25"/>
    </row>
    <row r="1971" spans="3:4">
      <c r="C1971" s="25"/>
      <c r="D1971" s="25"/>
    </row>
    <row r="1972" spans="3:4">
      <c r="C1972" s="25"/>
      <c r="D1972" s="25"/>
    </row>
    <row r="1973" spans="3:4">
      <c r="C1973" s="25"/>
      <c r="D1973" s="25"/>
    </row>
    <row r="1974" spans="3:4">
      <c r="C1974" s="25"/>
      <c r="D1974" s="25"/>
    </row>
    <row r="1975" spans="3:4">
      <c r="C1975" s="25"/>
      <c r="D1975" s="25"/>
    </row>
    <row r="1976" spans="3:4">
      <c r="C1976" s="25"/>
      <c r="D1976" s="25"/>
    </row>
    <row r="1977" spans="3:4">
      <c r="C1977" s="25"/>
      <c r="D1977" s="25"/>
    </row>
    <row r="1978" spans="3:4">
      <c r="C1978" s="25"/>
      <c r="D1978" s="25"/>
    </row>
    <row r="1979" spans="3:4">
      <c r="C1979" s="25"/>
      <c r="D1979" s="25"/>
    </row>
    <row r="1980" spans="3:4">
      <c r="C1980" s="25"/>
      <c r="D1980" s="25"/>
    </row>
    <row r="1981" spans="3:4">
      <c r="C1981" s="25"/>
      <c r="D1981" s="25"/>
    </row>
    <row r="1982" spans="3:4">
      <c r="C1982" s="25"/>
      <c r="D1982" s="25"/>
    </row>
    <row r="1983" spans="3:4">
      <c r="C1983" s="25"/>
      <c r="D1983" s="25"/>
    </row>
    <row r="1984" spans="3:4">
      <c r="C1984" s="25"/>
      <c r="D1984" s="25"/>
    </row>
    <row r="1985" spans="3:4">
      <c r="C1985" s="25"/>
      <c r="D1985" s="25"/>
    </row>
    <row r="1986" spans="3:4">
      <c r="C1986" s="25"/>
      <c r="D1986" s="25"/>
    </row>
    <row r="1987" spans="3:4">
      <c r="C1987" s="25"/>
      <c r="D1987" s="25"/>
    </row>
    <row r="1988" spans="3:4">
      <c r="C1988" s="25"/>
      <c r="D1988" s="25"/>
    </row>
    <row r="1989" spans="3:4">
      <c r="C1989" s="25"/>
      <c r="D1989" s="25"/>
    </row>
    <row r="1990" spans="3:4">
      <c r="C1990" s="25"/>
      <c r="D1990" s="25"/>
    </row>
    <row r="1991" spans="3:4">
      <c r="C1991" s="25"/>
      <c r="D1991" s="25"/>
    </row>
    <row r="1992" spans="3:4">
      <c r="C1992" s="25"/>
      <c r="D1992" s="25"/>
    </row>
    <row r="1993" spans="3:4">
      <c r="C1993" s="25"/>
      <c r="D1993" s="25"/>
    </row>
    <row r="1994" spans="3:4">
      <c r="C1994" s="25"/>
      <c r="D1994" s="25"/>
    </row>
    <row r="1995" spans="3:4">
      <c r="C1995" s="25"/>
      <c r="D1995" s="25"/>
    </row>
    <row r="1996" spans="3:4">
      <c r="C1996" s="25"/>
      <c r="D1996" s="25"/>
    </row>
    <row r="1997" spans="3:4">
      <c r="C1997" s="25"/>
      <c r="D1997" s="25"/>
    </row>
    <row r="1998" spans="3:4">
      <c r="C1998" s="25"/>
      <c r="D1998" s="25"/>
    </row>
    <row r="1999" spans="3:4">
      <c r="C1999" s="25"/>
      <c r="D1999" s="25"/>
    </row>
    <row r="2000" spans="3:4">
      <c r="C2000" s="25"/>
      <c r="D2000" s="25"/>
    </row>
    <row r="2001" spans="3:4">
      <c r="C2001" s="25"/>
      <c r="D2001" s="25"/>
    </row>
    <row r="2002" spans="3:4">
      <c r="C2002" s="25"/>
      <c r="D2002" s="25"/>
    </row>
    <row r="2003" spans="3:4">
      <c r="C2003" s="25"/>
      <c r="D2003" s="25"/>
    </row>
    <row r="2004" spans="3:4">
      <c r="C2004" s="25"/>
      <c r="D2004" s="25"/>
    </row>
    <row r="2005" spans="3:4">
      <c r="C2005" s="25"/>
      <c r="D2005" s="25"/>
    </row>
    <row r="2006" spans="3:4">
      <c r="C2006" s="25"/>
      <c r="D2006" s="25"/>
    </row>
    <row r="2007" spans="3:4">
      <c r="C2007" s="25"/>
      <c r="D2007" s="25"/>
    </row>
    <row r="2008" spans="3:4">
      <c r="C2008" s="25"/>
      <c r="D2008" s="25"/>
    </row>
    <row r="2009" spans="3:4">
      <c r="C2009" s="25"/>
      <c r="D2009" s="25"/>
    </row>
    <row r="2010" spans="3:4">
      <c r="C2010" s="25"/>
      <c r="D2010" s="25"/>
    </row>
    <row r="2011" spans="3:4">
      <c r="C2011" s="25"/>
      <c r="D2011" s="25"/>
    </row>
    <row r="2012" spans="3:4">
      <c r="C2012" s="25"/>
      <c r="D2012" s="25"/>
    </row>
    <row r="2013" spans="3:4">
      <c r="C2013" s="25"/>
      <c r="D2013" s="25"/>
    </row>
    <row r="2014" spans="3:4">
      <c r="C2014" s="25"/>
      <c r="D2014" s="25"/>
    </row>
    <row r="2015" spans="3:4">
      <c r="C2015" s="25"/>
      <c r="D2015" s="25"/>
    </row>
    <row r="2016" spans="3:4">
      <c r="C2016" s="25"/>
      <c r="D2016" s="25"/>
    </row>
    <row r="2017" spans="3:4">
      <c r="C2017" s="25"/>
      <c r="D2017" s="25"/>
    </row>
    <row r="2018" spans="3:4">
      <c r="C2018" s="25"/>
      <c r="D2018" s="25"/>
    </row>
    <row r="2019" spans="3:4">
      <c r="C2019" s="25"/>
      <c r="D2019" s="25"/>
    </row>
    <row r="2020" spans="3:4">
      <c r="C2020" s="25"/>
      <c r="D2020" s="25"/>
    </row>
    <row r="2021" spans="3:4">
      <c r="C2021" s="25"/>
      <c r="D2021" s="25"/>
    </row>
    <row r="2022" spans="3:4">
      <c r="C2022" s="25"/>
      <c r="D2022" s="25"/>
    </row>
    <row r="2023" spans="3:4">
      <c r="C2023" s="25"/>
      <c r="D2023" s="25"/>
    </row>
    <row r="2024" spans="3:4">
      <c r="C2024" s="25"/>
      <c r="D2024" s="25"/>
    </row>
    <row r="2025" spans="3:4">
      <c r="C2025" s="25"/>
      <c r="D2025" s="25"/>
    </row>
    <row r="2026" spans="3:4">
      <c r="C2026" s="25"/>
      <c r="D2026" s="25"/>
    </row>
    <row r="2027" spans="3:4">
      <c r="C2027" s="25"/>
      <c r="D2027" s="25"/>
    </row>
    <row r="2028" spans="3:4">
      <c r="C2028" s="25"/>
      <c r="D2028" s="25"/>
    </row>
    <row r="2029" spans="3:4">
      <c r="C2029" s="25"/>
      <c r="D2029" s="25"/>
    </row>
    <row r="2030" spans="3:4">
      <c r="C2030" s="25"/>
      <c r="D2030" s="25"/>
    </row>
    <row r="2031" spans="3:4">
      <c r="C2031" s="25"/>
      <c r="D2031" s="25"/>
    </row>
    <row r="2032" spans="3:4">
      <c r="C2032" s="25"/>
      <c r="D2032" s="25"/>
    </row>
    <row r="2033" spans="3:4">
      <c r="C2033" s="25"/>
      <c r="D2033" s="25"/>
    </row>
    <row r="2034" spans="3:4">
      <c r="C2034" s="25"/>
      <c r="D2034" s="25"/>
    </row>
    <row r="2035" spans="3:4">
      <c r="C2035" s="25"/>
      <c r="D2035" s="25"/>
    </row>
    <row r="2036" spans="3:4">
      <c r="C2036" s="25"/>
      <c r="D2036" s="25"/>
    </row>
    <row r="2037" spans="3:4">
      <c r="C2037" s="25"/>
      <c r="D2037" s="25"/>
    </row>
    <row r="2038" spans="3:4">
      <c r="C2038" s="25"/>
      <c r="D2038" s="25"/>
    </row>
    <row r="2039" spans="3:4">
      <c r="C2039" s="25"/>
      <c r="D2039" s="25"/>
    </row>
    <row r="2040" spans="3:4">
      <c r="C2040" s="25"/>
      <c r="D2040" s="25"/>
    </row>
    <row r="2041" spans="3:4">
      <c r="C2041" s="25"/>
      <c r="D2041" s="25"/>
    </row>
    <row r="2042" spans="3:4">
      <c r="C2042" s="25"/>
      <c r="D2042" s="25"/>
    </row>
    <row r="2043" spans="3:4">
      <c r="C2043" s="25"/>
      <c r="D2043" s="25"/>
    </row>
    <row r="2044" spans="3:4">
      <c r="C2044" s="25"/>
      <c r="D2044" s="25"/>
    </row>
    <row r="2045" spans="3:4">
      <c r="C2045" s="25"/>
      <c r="D2045" s="25"/>
    </row>
    <row r="2046" spans="3:4">
      <c r="C2046" s="25"/>
      <c r="D2046" s="25"/>
    </row>
    <row r="2047" spans="3:4">
      <c r="C2047" s="25"/>
      <c r="D2047" s="25"/>
    </row>
    <row r="2048" spans="3:4">
      <c r="C2048" s="25"/>
      <c r="D2048" s="25"/>
    </row>
    <row r="2049" spans="3:4">
      <c r="C2049" s="25"/>
      <c r="D2049" s="25"/>
    </row>
    <row r="2050" spans="3:4">
      <c r="C2050" s="25"/>
      <c r="D2050" s="25"/>
    </row>
    <row r="2051" spans="3:4">
      <c r="C2051" s="25"/>
      <c r="D2051" s="25"/>
    </row>
    <row r="2052" spans="3:4">
      <c r="C2052" s="25"/>
      <c r="D2052" s="25"/>
    </row>
    <row r="2053" spans="3:4">
      <c r="C2053" s="25"/>
      <c r="D2053" s="25"/>
    </row>
    <row r="2054" spans="3:4">
      <c r="C2054" s="25"/>
      <c r="D2054" s="25"/>
    </row>
    <row r="2055" spans="3:4">
      <c r="C2055" s="25"/>
      <c r="D2055" s="25"/>
    </row>
    <row r="2056" spans="3:4">
      <c r="C2056" s="25"/>
      <c r="D2056" s="25"/>
    </row>
    <row r="2057" spans="3:4">
      <c r="C2057" s="25"/>
      <c r="D2057" s="25"/>
    </row>
    <row r="2058" spans="3:4">
      <c r="C2058" s="25"/>
      <c r="D2058" s="25"/>
    </row>
    <row r="2059" spans="3:4">
      <c r="C2059" s="25"/>
      <c r="D2059" s="25"/>
    </row>
    <row r="2060" spans="3:4">
      <c r="C2060" s="25"/>
      <c r="D2060" s="25"/>
    </row>
    <row r="2061" spans="3:4">
      <c r="C2061" s="25"/>
      <c r="D2061" s="25"/>
    </row>
    <row r="2062" spans="3:4">
      <c r="C2062" s="25"/>
      <c r="D2062" s="25"/>
    </row>
    <row r="2063" spans="3:4">
      <c r="C2063" s="25"/>
      <c r="D2063" s="25"/>
    </row>
    <row r="2064" spans="3:4">
      <c r="C2064" s="25"/>
      <c r="D2064" s="25"/>
    </row>
    <row r="2065" spans="3:4">
      <c r="C2065" s="25"/>
      <c r="D2065" s="25"/>
    </row>
    <row r="2066" spans="3:4">
      <c r="C2066" s="25"/>
      <c r="D2066" s="25"/>
    </row>
    <row r="2067" spans="3:4">
      <c r="C2067" s="25"/>
      <c r="D2067" s="25"/>
    </row>
    <row r="2068" spans="3:4">
      <c r="C2068" s="25"/>
      <c r="D2068" s="25"/>
    </row>
    <row r="2069" spans="3:4">
      <c r="C2069" s="25"/>
      <c r="D2069" s="25"/>
    </row>
    <row r="2070" spans="3:4">
      <c r="C2070" s="25"/>
      <c r="D2070" s="25"/>
    </row>
    <row r="2071" spans="3:4">
      <c r="C2071" s="25"/>
      <c r="D2071" s="25"/>
    </row>
    <row r="2072" spans="3:4">
      <c r="C2072" s="25"/>
      <c r="D2072" s="25"/>
    </row>
    <row r="2073" spans="3:4">
      <c r="C2073" s="25"/>
      <c r="D2073" s="25"/>
    </row>
    <row r="2074" spans="3:4">
      <c r="C2074" s="25"/>
      <c r="D2074" s="25"/>
    </row>
    <row r="2075" spans="3:4">
      <c r="C2075" s="25"/>
      <c r="D2075" s="25"/>
    </row>
    <row r="2076" spans="3:4">
      <c r="C2076" s="25"/>
      <c r="D2076" s="25"/>
    </row>
    <row r="2077" spans="3:4">
      <c r="C2077" s="25"/>
      <c r="D2077" s="25"/>
    </row>
    <row r="2078" spans="3:4">
      <c r="C2078" s="25"/>
      <c r="D2078" s="25"/>
    </row>
    <row r="2079" spans="3:4">
      <c r="C2079" s="25"/>
      <c r="D2079" s="25"/>
    </row>
    <row r="2080" spans="3:4">
      <c r="C2080" s="25"/>
      <c r="D2080" s="25"/>
    </row>
    <row r="2081" spans="3:4">
      <c r="C2081" s="25"/>
      <c r="D2081" s="25"/>
    </row>
    <row r="2082" spans="3:4">
      <c r="C2082" s="25"/>
      <c r="D2082" s="25"/>
    </row>
    <row r="2083" spans="3:4">
      <c r="C2083" s="25"/>
      <c r="D2083" s="25"/>
    </row>
    <row r="2084" spans="3:4">
      <c r="C2084" s="25"/>
      <c r="D2084" s="25"/>
    </row>
    <row r="2085" spans="3:4">
      <c r="C2085" s="25"/>
      <c r="D2085" s="25"/>
    </row>
    <row r="2086" spans="3:4">
      <c r="C2086" s="25"/>
      <c r="D2086" s="25"/>
    </row>
    <row r="2087" spans="3:4">
      <c r="C2087" s="25"/>
      <c r="D2087" s="25"/>
    </row>
    <row r="2088" spans="3:4">
      <c r="C2088" s="25"/>
      <c r="D2088" s="25"/>
    </row>
    <row r="2089" spans="3:4">
      <c r="C2089" s="25"/>
      <c r="D2089" s="25"/>
    </row>
    <row r="2090" spans="3:4">
      <c r="C2090" s="25"/>
      <c r="D2090" s="25"/>
    </row>
    <row r="2091" spans="3:4">
      <c r="C2091" s="25"/>
      <c r="D2091" s="25"/>
    </row>
    <row r="2092" spans="3:4">
      <c r="C2092" s="25"/>
      <c r="D2092" s="25"/>
    </row>
    <row r="2093" spans="3:4">
      <c r="C2093" s="25"/>
      <c r="D2093" s="25"/>
    </row>
    <row r="2094" spans="3:4">
      <c r="C2094" s="25"/>
      <c r="D2094" s="25"/>
    </row>
    <row r="2095" spans="3:4">
      <c r="C2095" s="25"/>
      <c r="D2095" s="25"/>
    </row>
    <row r="2096" spans="3:4">
      <c r="C2096" s="25"/>
      <c r="D2096" s="25"/>
    </row>
    <row r="2097" spans="3:4">
      <c r="C2097" s="25"/>
      <c r="D2097" s="25"/>
    </row>
    <row r="2098" spans="3:4">
      <c r="C2098" s="25"/>
      <c r="D2098" s="25"/>
    </row>
    <row r="2099" spans="3:4">
      <c r="C2099" s="25"/>
      <c r="D2099" s="25"/>
    </row>
    <row r="2100" spans="3:4">
      <c r="C2100" s="25"/>
      <c r="D2100" s="25"/>
    </row>
    <row r="2101" spans="3:4">
      <c r="C2101" s="25"/>
      <c r="D2101" s="25"/>
    </row>
    <row r="2102" spans="3:4">
      <c r="C2102" s="25"/>
      <c r="D2102" s="25"/>
    </row>
    <row r="2103" spans="3:4">
      <c r="C2103" s="25"/>
      <c r="D2103" s="25"/>
    </row>
    <row r="2104" spans="3:4">
      <c r="C2104" s="25"/>
      <c r="D2104" s="25"/>
    </row>
    <row r="2105" spans="3:4">
      <c r="C2105" s="25"/>
      <c r="D2105" s="25"/>
    </row>
    <row r="2106" spans="3:4">
      <c r="C2106" s="25"/>
      <c r="D2106" s="25"/>
    </row>
    <row r="2107" spans="3:4">
      <c r="C2107" s="25"/>
      <c r="D2107" s="25"/>
    </row>
    <row r="2108" spans="3:4">
      <c r="C2108" s="25"/>
      <c r="D2108" s="25"/>
    </row>
    <row r="2109" spans="3:4">
      <c r="C2109" s="25"/>
      <c r="D2109" s="25"/>
    </row>
    <row r="2110" spans="3:4">
      <c r="C2110" s="25"/>
      <c r="D2110" s="25"/>
    </row>
    <row r="2111" spans="3:4">
      <c r="C2111" s="25"/>
      <c r="D2111" s="25"/>
    </row>
    <row r="2112" spans="3:4">
      <c r="C2112" s="25"/>
      <c r="D2112" s="25"/>
    </row>
    <row r="2113" spans="3:4">
      <c r="C2113" s="25"/>
      <c r="D2113" s="25"/>
    </row>
    <row r="2114" spans="3:4">
      <c r="C2114" s="25"/>
      <c r="D2114" s="25"/>
    </row>
    <row r="2115" spans="3:4">
      <c r="C2115" s="25"/>
      <c r="D2115" s="25"/>
    </row>
    <row r="2116" spans="3:4">
      <c r="C2116" s="25"/>
      <c r="D2116" s="25"/>
    </row>
    <row r="2117" spans="3:4">
      <c r="C2117" s="25"/>
      <c r="D2117" s="25"/>
    </row>
    <row r="2118" spans="3:4">
      <c r="C2118" s="25"/>
      <c r="D2118" s="25"/>
    </row>
    <row r="2119" spans="3:4">
      <c r="C2119" s="25"/>
      <c r="D2119" s="25"/>
    </row>
    <row r="2120" spans="3:4">
      <c r="C2120" s="25"/>
      <c r="D2120" s="25"/>
    </row>
    <row r="2121" spans="3:4">
      <c r="C2121" s="25"/>
      <c r="D2121" s="25"/>
    </row>
    <row r="2122" spans="3:4">
      <c r="C2122" s="25"/>
      <c r="D2122" s="25"/>
    </row>
    <row r="2123" spans="3:4">
      <c r="C2123" s="25"/>
      <c r="D2123" s="25"/>
    </row>
    <row r="2124" spans="3:4">
      <c r="C2124" s="25"/>
      <c r="D2124" s="25"/>
    </row>
    <row r="2125" spans="3:4">
      <c r="C2125" s="25"/>
      <c r="D2125" s="25"/>
    </row>
    <row r="2126" spans="3:4">
      <c r="C2126" s="25"/>
      <c r="D2126" s="25"/>
    </row>
    <row r="2127" spans="3:4">
      <c r="C2127" s="25"/>
      <c r="D2127" s="25"/>
    </row>
    <row r="2128" spans="3:4">
      <c r="C2128" s="25"/>
      <c r="D2128" s="25"/>
    </row>
    <row r="2129" spans="3:4">
      <c r="C2129" s="25"/>
      <c r="D2129" s="25"/>
    </row>
    <row r="2130" spans="3:4">
      <c r="C2130" s="25"/>
      <c r="D2130" s="25"/>
    </row>
    <row r="2131" spans="3:4">
      <c r="C2131" s="25"/>
      <c r="D2131" s="25"/>
    </row>
    <row r="2132" spans="3:4">
      <c r="C2132" s="25"/>
      <c r="D2132" s="25"/>
    </row>
    <row r="2133" spans="3:4">
      <c r="C2133" s="25"/>
      <c r="D2133" s="25"/>
    </row>
    <row r="2134" spans="3:4">
      <c r="C2134" s="25"/>
      <c r="D2134" s="25"/>
    </row>
    <row r="2135" spans="3:4">
      <c r="C2135" s="25"/>
      <c r="D2135" s="25"/>
    </row>
    <row r="2136" spans="3:4">
      <c r="C2136" s="25"/>
      <c r="D2136" s="25"/>
    </row>
    <row r="2137" spans="3:4">
      <c r="C2137" s="25"/>
      <c r="D2137" s="25"/>
    </row>
    <row r="2138" spans="3:4">
      <c r="C2138" s="25"/>
      <c r="D2138" s="25"/>
    </row>
    <row r="2139" spans="3:4">
      <c r="C2139" s="25"/>
      <c r="D2139" s="25"/>
    </row>
    <row r="2140" spans="3:4">
      <c r="C2140" s="25"/>
      <c r="D2140" s="25"/>
    </row>
    <row r="2141" spans="3:4">
      <c r="C2141" s="25"/>
      <c r="D2141" s="25"/>
    </row>
    <row r="2142" spans="3:4">
      <c r="C2142" s="25"/>
      <c r="D2142" s="25"/>
    </row>
    <row r="2143" spans="3:4">
      <c r="C2143" s="25"/>
      <c r="D2143" s="25"/>
    </row>
    <row r="2144" spans="3:4">
      <c r="C2144" s="25"/>
      <c r="D2144" s="25"/>
    </row>
    <row r="2145" spans="3:4">
      <c r="C2145" s="25"/>
      <c r="D2145" s="25"/>
    </row>
    <row r="2146" spans="3:4">
      <c r="C2146" s="25"/>
      <c r="D2146" s="25"/>
    </row>
    <row r="2147" spans="3:4">
      <c r="C2147" s="25"/>
      <c r="D2147" s="25"/>
    </row>
    <row r="2148" spans="3:4">
      <c r="C2148" s="25"/>
      <c r="D2148" s="25"/>
    </row>
    <row r="2149" spans="3:4">
      <c r="C2149" s="25"/>
      <c r="D2149" s="25"/>
    </row>
    <row r="2150" spans="3:4">
      <c r="C2150" s="25"/>
      <c r="D2150" s="25"/>
    </row>
    <row r="2151" spans="3:4">
      <c r="C2151" s="25"/>
      <c r="D2151" s="25"/>
    </row>
    <row r="2152" spans="3:4">
      <c r="C2152" s="25"/>
      <c r="D2152" s="25"/>
    </row>
    <row r="2153" spans="3:4">
      <c r="C2153" s="25"/>
      <c r="D2153" s="25"/>
    </row>
    <row r="2154" spans="3:4">
      <c r="C2154" s="25"/>
      <c r="D2154" s="25"/>
    </row>
    <row r="2155" spans="3:4">
      <c r="C2155" s="25"/>
      <c r="D2155" s="25"/>
    </row>
    <row r="2156" spans="3:4">
      <c r="C2156" s="25"/>
      <c r="D2156" s="25"/>
    </row>
    <row r="2157" spans="3:4">
      <c r="C2157" s="25"/>
      <c r="D2157" s="25"/>
    </row>
    <row r="2158" spans="3:4">
      <c r="C2158" s="25"/>
      <c r="D2158" s="25"/>
    </row>
    <row r="2159" spans="3:4">
      <c r="C2159" s="25"/>
      <c r="D2159" s="25"/>
    </row>
    <row r="2160" spans="3:4">
      <c r="C2160" s="25"/>
      <c r="D2160" s="25"/>
    </row>
    <row r="2161" spans="3:4">
      <c r="C2161" s="25"/>
      <c r="D2161" s="25"/>
    </row>
    <row r="2162" spans="3:4">
      <c r="C2162" s="25"/>
      <c r="D2162" s="25"/>
    </row>
    <row r="2163" spans="3:4">
      <c r="C2163" s="25"/>
      <c r="D2163" s="25"/>
    </row>
    <row r="2164" spans="3:4">
      <c r="C2164" s="25"/>
      <c r="D2164" s="25"/>
    </row>
    <row r="2165" spans="3:4">
      <c r="C2165" s="25"/>
      <c r="D2165" s="25"/>
    </row>
    <row r="2166" spans="3:4">
      <c r="C2166" s="25"/>
      <c r="D2166" s="25"/>
    </row>
    <row r="2167" spans="3:4">
      <c r="C2167" s="25"/>
      <c r="D2167" s="25"/>
    </row>
    <row r="2168" spans="3:4">
      <c r="C2168" s="25"/>
      <c r="D2168" s="25"/>
    </row>
    <row r="2169" spans="3:4">
      <c r="C2169" s="25"/>
      <c r="D2169" s="25"/>
    </row>
    <row r="2170" spans="3:4">
      <c r="C2170" s="25"/>
      <c r="D2170" s="25"/>
    </row>
    <row r="2171" spans="3:4">
      <c r="C2171" s="25"/>
      <c r="D2171" s="25"/>
    </row>
    <row r="2172" spans="3:4">
      <c r="C2172" s="25"/>
      <c r="D2172" s="25"/>
    </row>
    <row r="2173" spans="3:4">
      <c r="C2173" s="25"/>
      <c r="D2173" s="25"/>
    </row>
    <row r="2174" spans="3:4">
      <c r="C2174" s="25"/>
      <c r="D2174" s="25"/>
    </row>
    <row r="2175" spans="3:4">
      <c r="C2175" s="25"/>
      <c r="D2175" s="25"/>
    </row>
    <row r="2176" spans="3:4">
      <c r="C2176" s="25"/>
      <c r="D2176" s="25"/>
    </row>
    <row r="2177" spans="3:4">
      <c r="C2177" s="25"/>
      <c r="D2177" s="25"/>
    </row>
    <row r="2178" spans="3:4">
      <c r="C2178" s="25"/>
      <c r="D2178" s="25"/>
    </row>
    <row r="2179" spans="3:4">
      <c r="C2179" s="25"/>
      <c r="D2179" s="25"/>
    </row>
    <row r="2180" spans="3:4">
      <c r="C2180" s="25"/>
      <c r="D2180" s="25"/>
    </row>
    <row r="2181" spans="3:4">
      <c r="C2181" s="25"/>
      <c r="D2181" s="25"/>
    </row>
    <row r="2182" spans="3:4">
      <c r="C2182" s="25"/>
      <c r="D2182" s="25"/>
    </row>
    <row r="2183" spans="3:4">
      <c r="C2183" s="25"/>
      <c r="D2183" s="25"/>
    </row>
    <row r="2184" spans="3:4">
      <c r="C2184" s="25"/>
      <c r="D2184" s="25"/>
    </row>
    <row r="2185" spans="3:4">
      <c r="C2185" s="25"/>
      <c r="D2185" s="25"/>
    </row>
    <row r="2186" spans="3:4">
      <c r="C2186" s="25"/>
      <c r="D2186" s="25"/>
    </row>
    <row r="2187" spans="3:4">
      <c r="C2187" s="25"/>
      <c r="D2187" s="25"/>
    </row>
    <row r="2188" spans="3:4">
      <c r="C2188" s="25"/>
      <c r="D2188" s="25"/>
    </row>
    <row r="2189" spans="3:4">
      <c r="C2189" s="25"/>
      <c r="D2189" s="25"/>
    </row>
    <row r="2190" spans="3:4">
      <c r="C2190" s="25"/>
      <c r="D2190" s="25"/>
    </row>
    <row r="2191" spans="3:4">
      <c r="C2191" s="25"/>
      <c r="D2191" s="25"/>
    </row>
    <row r="2192" spans="3:4">
      <c r="C2192" s="25"/>
      <c r="D2192" s="25"/>
    </row>
    <row r="2193" spans="3:4">
      <c r="C2193" s="25"/>
      <c r="D2193" s="25"/>
    </row>
    <row r="2194" spans="3:4">
      <c r="C2194" s="25"/>
      <c r="D2194" s="25"/>
    </row>
    <row r="2195" spans="3:4">
      <c r="C2195" s="25"/>
      <c r="D2195" s="25"/>
    </row>
    <row r="2196" spans="3:4">
      <c r="C2196" s="25"/>
      <c r="D2196" s="25"/>
    </row>
    <row r="2197" spans="3:4">
      <c r="C2197" s="25"/>
      <c r="D2197" s="25"/>
    </row>
    <row r="2198" spans="3:4">
      <c r="C2198" s="25"/>
      <c r="D2198" s="25"/>
    </row>
    <row r="2199" spans="3:4">
      <c r="C2199" s="25"/>
      <c r="D2199" s="25"/>
    </row>
    <row r="2200" spans="3:4">
      <c r="C2200" s="25"/>
      <c r="D2200" s="25"/>
    </row>
    <row r="2201" spans="3:4">
      <c r="C2201" s="25"/>
      <c r="D2201" s="25"/>
    </row>
    <row r="2202" spans="3:4">
      <c r="C2202" s="25"/>
      <c r="D2202" s="25"/>
    </row>
    <row r="2203" spans="3:4">
      <c r="C2203" s="25"/>
      <c r="D2203" s="25"/>
    </row>
    <row r="2204" spans="3:4">
      <c r="C2204" s="25"/>
      <c r="D2204" s="25"/>
    </row>
    <row r="2205" spans="3:4">
      <c r="C2205" s="25"/>
      <c r="D2205" s="25"/>
    </row>
    <row r="2206" spans="3:4">
      <c r="C2206" s="25"/>
      <c r="D2206" s="25"/>
    </row>
    <row r="2207" spans="3:4">
      <c r="C2207" s="25"/>
      <c r="D2207" s="25"/>
    </row>
    <row r="2208" spans="3:4">
      <c r="C2208" s="25"/>
      <c r="D2208" s="25"/>
    </row>
    <row r="2209" spans="3:4">
      <c r="C2209" s="25"/>
      <c r="D2209" s="25"/>
    </row>
    <row r="2210" spans="3:4">
      <c r="C2210" s="25"/>
      <c r="D2210" s="25"/>
    </row>
    <row r="2211" spans="3:4">
      <c r="C2211" s="25"/>
      <c r="D2211" s="25"/>
    </row>
    <row r="2212" spans="3:4">
      <c r="C2212" s="25"/>
      <c r="D2212" s="25"/>
    </row>
    <row r="2213" spans="3:4">
      <c r="C2213" s="25"/>
      <c r="D2213" s="25"/>
    </row>
    <row r="2214" spans="3:4">
      <c r="C2214" s="25"/>
      <c r="D2214" s="25"/>
    </row>
    <row r="2215" spans="3:4">
      <c r="C2215" s="25"/>
      <c r="D2215" s="25"/>
    </row>
    <row r="2216" spans="3:4">
      <c r="C2216" s="25"/>
      <c r="D2216" s="25"/>
    </row>
    <row r="2217" spans="3:4">
      <c r="C2217" s="25"/>
      <c r="D2217" s="25"/>
    </row>
    <row r="2218" spans="3:4">
      <c r="C2218" s="25"/>
      <c r="D2218" s="25"/>
    </row>
    <row r="2219" spans="3:4">
      <c r="C2219" s="25"/>
      <c r="D2219" s="25"/>
    </row>
    <row r="2220" spans="3:4">
      <c r="C2220" s="25"/>
      <c r="D2220" s="25"/>
    </row>
    <row r="2221" spans="3:4">
      <c r="C2221" s="25"/>
      <c r="D2221" s="25"/>
    </row>
    <row r="2222" spans="3:4">
      <c r="C2222" s="25"/>
      <c r="D2222" s="25"/>
    </row>
    <row r="2223" spans="3:4">
      <c r="C2223" s="25"/>
      <c r="D2223" s="25"/>
    </row>
    <row r="2224" spans="3:4">
      <c r="C2224" s="25"/>
      <c r="D2224" s="25"/>
    </row>
    <row r="2225" spans="3:4">
      <c r="C2225" s="25"/>
      <c r="D2225" s="25"/>
    </row>
    <row r="2226" spans="3:4">
      <c r="C2226" s="25"/>
      <c r="D2226" s="25"/>
    </row>
    <row r="2227" spans="3:4">
      <c r="C2227" s="25"/>
      <c r="D2227" s="25"/>
    </row>
    <row r="2228" spans="3:4">
      <c r="C2228" s="25"/>
      <c r="D2228" s="25"/>
    </row>
    <row r="2229" spans="3:4">
      <c r="C2229" s="25"/>
      <c r="D2229" s="25"/>
    </row>
    <row r="2230" spans="3:4">
      <c r="C2230" s="25"/>
      <c r="D2230" s="25"/>
    </row>
    <row r="2231" spans="3:4">
      <c r="C2231" s="25"/>
      <c r="D2231" s="25"/>
    </row>
    <row r="2232" spans="3:4">
      <c r="C2232" s="25"/>
      <c r="D2232" s="25"/>
    </row>
    <row r="2233" spans="3:4">
      <c r="C2233" s="25"/>
      <c r="D2233" s="25"/>
    </row>
    <row r="2234" spans="3:4">
      <c r="C2234" s="25"/>
      <c r="D2234" s="25"/>
    </row>
    <row r="2235" spans="3:4">
      <c r="C2235" s="25"/>
      <c r="D2235" s="25"/>
    </row>
    <row r="2236" spans="3:4">
      <c r="C2236" s="25"/>
      <c r="D2236" s="25"/>
    </row>
    <row r="2237" spans="3:4">
      <c r="C2237" s="25"/>
      <c r="D2237" s="25"/>
    </row>
    <row r="2238" spans="3:4">
      <c r="C2238" s="25"/>
      <c r="D2238" s="25"/>
    </row>
    <row r="2239" spans="3:4">
      <c r="C2239" s="25"/>
      <c r="D2239" s="25"/>
    </row>
    <row r="2240" spans="3:4">
      <c r="C2240" s="25"/>
      <c r="D2240" s="25"/>
    </row>
    <row r="2241" spans="3:4">
      <c r="C2241" s="25"/>
      <c r="D2241" s="25"/>
    </row>
    <row r="2242" spans="3:4">
      <c r="C2242" s="25"/>
      <c r="D2242" s="25"/>
    </row>
    <row r="2243" spans="3:4">
      <c r="C2243" s="25"/>
      <c r="D2243" s="25"/>
    </row>
    <row r="2244" spans="3:4">
      <c r="C2244" s="25"/>
      <c r="D2244" s="25"/>
    </row>
    <row r="2245" spans="3:4">
      <c r="C2245" s="25"/>
      <c r="D2245" s="25"/>
    </row>
    <row r="2246" spans="3:4">
      <c r="C2246" s="25"/>
      <c r="D2246" s="25"/>
    </row>
    <row r="2247" spans="3:4">
      <c r="C2247" s="25"/>
      <c r="D2247" s="25"/>
    </row>
    <row r="2248" spans="3:4">
      <c r="C2248" s="25"/>
      <c r="D2248" s="25"/>
    </row>
    <row r="2249" spans="3:4">
      <c r="C2249" s="25"/>
      <c r="D2249" s="25"/>
    </row>
    <row r="2250" spans="3:4">
      <c r="C2250" s="25"/>
      <c r="D2250" s="25"/>
    </row>
    <row r="2251" spans="3:4">
      <c r="C2251" s="25"/>
      <c r="D2251" s="25"/>
    </row>
    <row r="2252" spans="3:4">
      <c r="C2252" s="25"/>
      <c r="D2252" s="25"/>
    </row>
    <row r="2253" spans="3:4">
      <c r="C2253" s="25"/>
      <c r="D2253" s="25"/>
    </row>
    <row r="2254" spans="3:4">
      <c r="C2254" s="25"/>
      <c r="D2254" s="25"/>
    </row>
    <row r="2255" spans="3:4">
      <c r="C2255" s="25"/>
      <c r="D2255" s="25"/>
    </row>
    <row r="2256" spans="3:4">
      <c r="C2256" s="25"/>
      <c r="D2256" s="25"/>
    </row>
    <row r="2257" spans="3:4">
      <c r="C2257" s="25"/>
      <c r="D2257" s="25"/>
    </row>
    <row r="2258" spans="3:4">
      <c r="C2258" s="25"/>
      <c r="D2258" s="25"/>
    </row>
    <row r="2259" spans="3:4">
      <c r="C2259" s="25"/>
      <c r="D2259" s="25"/>
    </row>
    <row r="2260" spans="3:4">
      <c r="C2260" s="25"/>
      <c r="D2260" s="25"/>
    </row>
    <row r="2261" spans="3:4">
      <c r="C2261" s="25"/>
      <c r="D2261" s="25"/>
    </row>
    <row r="2262" spans="3:4">
      <c r="C2262" s="25"/>
      <c r="D2262" s="25"/>
    </row>
    <row r="2263" spans="3:4">
      <c r="C2263" s="25"/>
      <c r="D2263" s="25"/>
    </row>
    <row r="2264" spans="3:4">
      <c r="C2264" s="25"/>
      <c r="D2264" s="25"/>
    </row>
    <row r="2265" spans="3:4">
      <c r="C2265" s="25"/>
      <c r="D2265" s="25"/>
    </row>
    <row r="2266" spans="3:4">
      <c r="C2266" s="25"/>
      <c r="D2266" s="25"/>
    </row>
    <row r="2267" spans="3:4">
      <c r="C2267" s="25"/>
      <c r="D2267" s="25"/>
    </row>
    <row r="2268" spans="3:4">
      <c r="C2268" s="25"/>
      <c r="D2268" s="25"/>
    </row>
    <row r="2269" spans="3:4">
      <c r="C2269" s="25"/>
      <c r="D2269" s="25"/>
    </row>
    <row r="2270" spans="3:4">
      <c r="C2270" s="25"/>
      <c r="D2270" s="25"/>
    </row>
    <row r="2271" spans="3:4">
      <c r="C2271" s="25"/>
      <c r="D2271" s="25"/>
    </row>
    <row r="2272" spans="3:4">
      <c r="C2272" s="25"/>
      <c r="D2272" s="25"/>
    </row>
    <row r="2273" spans="3:4">
      <c r="C2273" s="25"/>
      <c r="D2273" s="25"/>
    </row>
    <row r="2274" spans="3:4">
      <c r="C2274" s="25"/>
      <c r="D2274" s="25"/>
    </row>
    <row r="2275" spans="3:4">
      <c r="C2275" s="25"/>
      <c r="D2275" s="25"/>
    </row>
    <row r="2276" spans="3:4">
      <c r="C2276" s="25"/>
      <c r="D2276" s="25"/>
    </row>
    <row r="2277" spans="3:4">
      <c r="C2277" s="25"/>
      <c r="D2277" s="25"/>
    </row>
    <row r="2278" spans="3:4">
      <c r="C2278" s="25"/>
      <c r="D2278" s="25"/>
    </row>
    <row r="2279" spans="3:4">
      <c r="C2279" s="25"/>
      <c r="D2279" s="25"/>
    </row>
    <row r="2280" spans="3:4">
      <c r="C2280" s="25"/>
      <c r="D2280" s="25"/>
    </row>
    <row r="2281" spans="3:4">
      <c r="C2281" s="25"/>
      <c r="D2281" s="25"/>
    </row>
    <row r="2282" spans="3:4">
      <c r="C2282" s="25"/>
      <c r="D2282" s="25"/>
    </row>
    <row r="2283" spans="3:4">
      <c r="C2283" s="25"/>
      <c r="D2283" s="25"/>
    </row>
    <row r="2284" spans="3:4">
      <c r="C2284" s="25"/>
      <c r="D2284" s="25"/>
    </row>
    <row r="2285" spans="3:4">
      <c r="C2285" s="25"/>
      <c r="D2285" s="25"/>
    </row>
    <row r="2286" spans="3:4">
      <c r="C2286" s="25"/>
      <c r="D2286" s="25"/>
    </row>
    <row r="2287" spans="3:4">
      <c r="C2287" s="25"/>
      <c r="D2287" s="25"/>
    </row>
    <row r="2288" spans="3:4">
      <c r="C2288" s="25"/>
      <c r="D2288" s="25"/>
    </row>
    <row r="2289" spans="3:4">
      <c r="C2289" s="25"/>
      <c r="D2289" s="25"/>
    </row>
    <row r="2290" spans="3:4">
      <c r="C2290" s="25"/>
      <c r="D2290" s="25"/>
    </row>
    <row r="2291" spans="3:4">
      <c r="C2291" s="25"/>
      <c r="D2291" s="25"/>
    </row>
    <row r="2292" spans="3:4">
      <c r="C2292" s="25"/>
      <c r="D2292" s="25"/>
    </row>
    <row r="2293" spans="3:4">
      <c r="C2293" s="25"/>
      <c r="D2293" s="25"/>
    </row>
    <row r="2294" spans="3:4">
      <c r="C2294" s="25"/>
      <c r="D2294" s="25"/>
    </row>
    <row r="2295" spans="3:4">
      <c r="C2295" s="25"/>
      <c r="D2295" s="25"/>
    </row>
    <row r="2296" spans="3:4">
      <c r="C2296" s="25"/>
      <c r="D2296" s="25"/>
    </row>
    <row r="2297" spans="3:4">
      <c r="C2297" s="25"/>
      <c r="D2297" s="25"/>
    </row>
    <row r="2298" spans="3:4">
      <c r="C2298" s="25"/>
      <c r="D2298" s="25"/>
    </row>
    <row r="2299" spans="3:4">
      <c r="C2299" s="25"/>
      <c r="D2299" s="25"/>
    </row>
    <row r="2300" spans="3:4">
      <c r="C2300" s="25"/>
      <c r="D2300" s="25"/>
    </row>
    <row r="2301" spans="3:4">
      <c r="C2301" s="25"/>
      <c r="D2301" s="25"/>
    </row>
    <row r="2302" spans="3:4">
      <c r="C2302" s="25"/>
      <c r="D2302" s="25"/>
    </row>
    <row r="2303" spans="3:4">
      <c r="C2303" s="25"/>
      <c r="D2303" s="25"/>
    </row>
    <row r="2304" spans="3:4">
      <c r="C2304" s="25"/>
      <c r="D2304" s="25"/>
    </row>
    <row r="2305" spans="3:4">
      <c r="C2305" s="25"/>
      <c r="D2305" s="25"/>
    </row>
    <row r="2306" spans="3:4">
      <c r="C2306" s="25"/>
      <c r="D2306" s="25"/>
    </row>
    <row r="2307" spans="3:4">
      <c r="C2307" s="25"/>
      <c r="D2307" s="25"/>
    </row>
    <row r="2308" spans="3:4">
      <c r="C2308" s="25"/>
      <c r="D2308" s="25"/>
    </row>
    <row r="2309" spans="3:4">
      <c r="C2309" s="25"/>
      <c r="D2309" s="25"/>
    </row>
    <row r="2310" spans="3:4">
      <c r="C2310" s="25"/>
      <c r="D2310" s="25"/>
    </row>
    <row r="2311" spans="3:4">
      <c r="C2311" s="25"/>
      <c r="D2311" s="25"/>
    </row>
    <row r="2312" spans="3:4">
      <c r="C2312" s="25"/>
      <c r="D2312" s="25"/>
    </row>
    <row r="2313" spans="3:4">
      <c r="C2313" s="25"/>
      <c r="D2313" s="25"/>
    </row>
    <row r="2314" spans="3:4">
      <c r="C2314" s="25"/>
      <c r="D2314" s="25"/>
    </row>
    <row r="2315" spans="3:4">
      <c r="C2315" s="25"/>
      <c r="D2315" s="25"/>
    </row>
    <row r="2316" spans="3:4">
      <c r="C2316" s="25"/>
      <c r="D2316" s="25"/>
    </row>
    <row r="2317" spans="3:4">
      <c r="C2317" s="25"/>
      <c r="D2317" s="25"/>
    </row>
    <row r="2318" spans="3:4">
      <c r="C2318" s="25"/>
      <c r="D2318" s="25"/>
    </row>
    <row r="2319" spans="3:4">
      <c r="C2319" s="25"/>
      <c r="D2319" s="25"/>
    </row>
    <row r="2320" spans="3:4">
      <c r="C2320" s="25"/>
      <c r="D2320" s="25"/>
    </row>
    <row r="2321" spans="3:4">
      <c r="C2321" s="25"/>
      <c r="D2321" s="25"/>
    </row>
    <row r="2322" spans="3:4">
      <c r="C2322" s="25"/>
      <c r="D2322" s="25"/>
    </row>
    <row r="2323" spans="3:4">
      <c r="C2323" s="25"/>
      <c r="D2323" s="25"/>
    </row>
    <row r="2324" spans="3:4">
      <c r="C2324" s="25"/>
      <c r="D2324" s="25"/>
    </row>
    <row r="2325" spans="3:4">
      <c r="C2325" s="25"/>
      <c r="D2325" s="25"/>
    </row>
    <row r="2326" spans="3:4">
      <c r="C2326" s="25"/>
      <c r="D2326" s="25"/>
    </row>
    <row r="2327" spans="3:4">
      <c r="C2327" s="25"/>
      <c r="D2327" s="25"/>
    </row>
    <row r="2328" spans="3:4">
      <c r="C2328" s="25"/>
      <c r="D2328" s="25"/>
    </row>
    <row r="2329" spans="3:4">
      <c r="C2329" s="25"/>
      <c r="D2329" s="25"/>
    </row>
    <row r="2330" spans="3:4">
      <c r="C2330" s="25"/>
      <c r="D2330" s="25"/>
    </row>
    <row r="2331" spans="3:4">
      <c r="C2331" s="25"/>
      <c r="D2331" s="25"/>
    </row>
    <row r="2332" spans="3:4">
      <c r="C2332" s="25"/>
      <c r="D2332" s="25"/>
    </row>
    <row r="2333" spans="3:4">
      <c r="C2333" s="25"/>
      <c r="D2333" s="25"/>
    </row>
    <row r="2334" spans="3:4">
      <c r="C2334" s="25"/>
      <c r="D2334" s="25"/>
    </row>
    <row r="2335" spans="3:4">
      <c r="C2335" s="25"/>
      <c r="D2335" s="25"/>
    </row>
    <row r="2336" spans="3:4">
      <c r="C2336" s="25"/>
      <c r="D2336" s="25"/>
    </row>
    <row r="2337" spans="3:4">
      <c r="C2337" s="25"/>
      <c r="D2337" s="25"/>
    </row>
    <row r="2338" spans="3:4">
      <c r="C2338" s="25"/>
      <c r="D2338" s="25"/>
    </row>
    <row r="2339" spans="3:4">
      <c r="C2339" s="25"/>
      <c r="D2339" s="25"/>
    </row>
    <row r="2340" spans="3:4">
      <c r="C2340" s="25"/>
      <c r="D2340" s="25"/>
    </row>
    <row r="2341" spans="3:4">
      <c r="C2341" s="25"/>
      <c r="D2341" s="25"/>
    </row>
    <row r="2342" spans="3:4">
      <c r="C2342" s="25"/>
      <c r="D2342" s="25"/>
    </row>
    <row r="2343" spans="3:4">
      <c r="C2343" s="25"/>
      <c r="D2343" s="25"/>
    </row>
    <row r="2344" spans="3:4">
      <c r="C2344" s="25"/>
      <c r="D2344" s="25"/>
    </row>
    <row r="2345" spans="3:4">
      <c r="C2345" s="25"/>
      <c r="D2345" s="25"/>
    </row>
    <row r="2346" spans="3:4">
      <c r="C2346" s="25"/>
      <c r="D2346" s="25"/>
    </row>
    <row r="2347" spans="3:4">
      <c r="C2347" s="25"/>
      <c r="D2347" s="25"/>
    </row>
    <row r="2348" spans="3:4">
      <c r="C2348" s="25"/>
      <c r="D2348" s="25"/>
    </row>
    <row r="2349" spans="3:4">
      <c r="C2349" s="25"/>
      <c r="D2349" s="25"/>
    </row>
    <row r="2350" spans="3:4">
      <c r="C2350" s="25"/>
      <c r="D2350" s="25"/>
    </row>
    <row r="2351" spans="3:4">
      <c r="C2351" s="25"/>
      <c r="D2351" s="25"/>
    </row>
    <row r="2352" spans="3:4">
      <c r="C2352" s="25"/>
      <c r="D2352" s="25"/>
    </row>
    <row r="2353" spans="3:4">
      <c r="C2353" s="25"/>
      <c r="D2353" s="25"/>
    </row>
    <row r="2354" spans="3:4">
      <c r="C2354" s="25"/>
      <c r="D2354" s="25"/>
    </row>
    <row r="2355" spans="3:4">
      <c r="C2355" s="25"/>
      <c r="D2355" s="25"/>
    </row>
    <row r="2356" spans="3:4">
      <c r="C2356" s="25"/>
      <c r="D2356" s="25"/>
    </row>
    <row r="2357" spans="3:4">
      <c r="C2357" s="25"/>
      <c r="D2357" s="25"/>
    </row>
    <row r="2358" spans="3:4">
      <c r="C2358" s="25"/>
      <c r="D2358" s="25"/>
    </row>
    <row r="2359" spans="3:4">
      <c r="C2359" s="25"/>
      <c r="D2359" s="25"/>
    </row>
    <row r="2360" spans="3:4">
      <c r="C2360" s="25"/>
      <c r="D2360" s="25"/>
    </row>
    <row r="2361" spans="3:4">
      <c r="C2361" s="25"/>
      <c r="D2361" s="25"/>
    </row>
    <row r="2362" spans="3:4">
      <c r="C2362" s="25"/>
      <c r="D2362" s="25"/>
    </row>
    <row r="2363" spans="3:4">
      <c r="C2363" s="25"/>
      <c r="D2363" s="25"/>
    </row>
    <row r="2364" spans="3:4">
      <c r="C2364" s="25"/>
      <c r="D2364" s="25"/>
    </row>
    <row r="2365" spans="3:4">
      <c r="C2365" s="25"/>
      <c r="D2365" s="25"/>
    </row>
    <row r="2366" spans="3:4">
      <c r="C2366" s="25"/>
      <c r="D2366" s="25"/>
    </row>
    <row r="2367" spans="3:4">
      <c r="C2367" s="25"/>
      <c r="D2367" s="25"/>
    </row>
    <row r="2368" spans="3:4">
      <c r="C2368" s="25"/>
      <c r="D2368" s="25"/>
    </row>
    <row r="2369" spans="3:4">
      <c r="C2369" s="25"/>
      <c r="D2369" s="25"/>
    </row>
    <row r="2370" spans="3:4">
      <c r="C2370" s="25"/>
      <c r="D2370" s="25"/>
    </row>
    <row r="2371" spans="3:4">
      <c r="C2371" s="25"/>
      <c r="D2371" s="25"/>
    </row>
    <row r="2372" spans="3:4">
      <c r="C2372" s="25"/>
      <c r="D2372" s="25"/>
    </row>
    <row r="2373" spans="3:4">
      <c r="C2373" s="25"/>
      <c r="D2373" s="25"/>
    </row>
    <row r="2374" spans="3:4">
      <c r="C2374" s="25"/>
      <c r="D2374" s="25"/>
    </row>
    <row r="2375" spans="3:4">
      <c r="C2375" s="25"/>
      <c r="D2375" s="25"/>
    </row>
    <row r="2376" spans="3:4">
      <c r="C2376" s="25"/>
      <c r="D2376" s="25"/>
    </row>
    <row r="2377" spans="3:4">
      <c r="C2377" s="25"/>
      <c r="D2377" s="25"/>
    </row>
    <row r="2378" spans="3:4">
      <c r="C2378" s="25"/>
      <c r="D2378" s="25"/>
    </row>
    <row r="2379" spans="3:4">
      <c r="C2379" s="25"/>
      <c r="D2379" s="25"/>
    </row>
    <row r="2380" spans="3:4">
      <c r="C2380" s="25"/>
      <c r="D2380" s="25"/>
    </row>
    <row r="2381" spans="3:4">
      <c r="C2381" s="25"/>
      <c r="D2381" s="25"/>
    </row>
    <row r="2382" spans="3:4">
      <c r="C2382" s="25"/>
      <c r="D2382" s="25"/>
    </row>
    <row r="2383" spans="3:4">
      <c r="C2383" s="25"/>
      <c r="D2383" s="25"/>
    </row>
    <row r="2384" spans="3:4">
      <c r="C2384" s="25"/>
      <c r="D2384" s="25"/>
    </row>
    <row r="2385" spans="3:4">
      <c r="C2385" s="25"/>
      <c r="D2385" s="25"/>
    </row>
    <row r="2386" spans="3:4">
      <c r="C2386" s="25"/>
      <c r="D2386" s="25"/>
    </row>
    <row r="2387" spans="3:4">
      <c r="C2387" s="25"/>
      <c r="D2387" s="25"/>
    </row>
    <row r="2388" spans="3:4">
      <c r="C2388" s="25"/>
      <c r="D2388" s="25"/>
    </row>
    <row r="2389" spans="3:4">
      <c r="C2389" s="25"/>
      <c r="D2389" s="25"/>
    </row>
    <row r="2390" spans="3:4">
      <c r="C2390" s="25"/>
      <c r="D2390" s="25"/>
    </row>
    <row r="2391" spans="3:4">
      <c r="C2391" s="25"/>
      <c r="D2391" s="25"/>
    </row>
    <row r="2392" spans="3:4">
      <c r="C2392" s="25"/>
      <c r="D2392" s="25"/>
    </row>
    <row r="2393" spans="3:4">
      <c r="C2393" s="25"/>
      <c r="D2393" s="25"/>
    </row>
    <row r="2394" spans="3:4">
      <c r="C2394" s="25"/>
      <c r="D2394" s="25"/>
    </row>
    <row r="2395" spans="3:4">
      <c r="C2395" s="25"/>
      <c r="D2395" s="25"/>
    </row>
    <row r="2396" spans="3:4">
      <c r="C2396" s="25"/>
      <c r="D2396" s="25"/>
    </row>
    <row r="2397" spans="3:4">
      <c r="C2397" s="25"/>
      <c r="D2397" s="25"/>
    </row>
    <row r="2398" spans="3:4">
      <c r="C2398" s="25"/>
      <c r="D2398" s="25"/>
    </row>
    <row r="2399" spans="3:4">
      <c r="C2399" s="25"/>
      <c r="D2399" s="25"/>
    </row>
    <row r="2400" spans="3:4">
      <c r="C2400" s="25"/>
      <c r="D2400" s="25"/>
    </row>
    <row r="2401" spans="3:4">
      <c r="C2401" s="25"/>
      <c r="D2401" s="25"/>
    </row>
    <row r="2402" spans="3:4">
      <c r="C2402" s="25"/>
      <c r="D2402" s="25"/>
    </row>
    <row r="2403" spans="3:4">
      <c r="C2403" s="25"/>
      <c r="D2403" s="25"/>
    </row>
    <row r="2404" spans="3:4">
      <c r="C2404" s="25"/>
      <c r="D2404" s="25"/>
    </row>
    <row r="2405" spans="3:4">
      <c r="C2405" s="25"/>
      <c r="D2405" s="25"/>
    </row>
    <row r="2406" spans="3:4">
      <c r="C2406" s="25"/>
      <c r="D2406" s="25"/>
    </row>
    <row r="2407" spans="3:4">
      <c r="C2407" s="25"/>
      <c r="D2407" s="25"/>
    </row>
    <row r="2408" spans="3:4">
      <c r="C2408" s="25"/>
      <c r="D2408" s="25"/>
    </row>
    <row r="2409" spans="3:4">
      <c r="C2409" s="25"/>
      <c r="D2409" s="25"/>
    </row>
    <row r="2410" spans="3:4">
      <c r="C2410" s="25"/>
      <c r="D2410" s="25"/>
    </row>
    <row r="2411" spans="3:4">
      <c r="C2411" s="25"/>
      <c r="D2411" s="25"/>
    </row>
    <row r="2412" spans="3:4">
      <c r="C2412" s="25"/>
      <c r="D2412" s="25"/>
    </row>
    <row r="2413" spans="3:4">
      <c r="C2413" s="25"/>
      <c r="D2413" s="25"/>
    </row>
    <row r="2414" spans="3:4">
      <c r="C2414" s="25"/>
      <c r="D2414" s="25"/>
    </row>
    <row r="2415" spans="3:4">
      <c r="C2415" s="25"/>
      <c r="D2415" s="25"/>
    </row>
    <row r="2416" spans="3:4">
      <c r="C2416" s="25"/>
      <c r="D2416" s="25"/>
    </row>
    <row r="2417" spans="3:4">
      <c r="C2417" s="25"/>
      <c r="D2417" s="25"/>
    </row>
    <row r="2418" spans="3:4">
      <c r="C2418" s="25"/>
      <c r="D2418" s="25"/>
    </row>
    <row r="2419" spans="3:4">
      <c r="C2419" s="25"/>
      <c r="D2419" s="25"/>
    </row>
    <row r="2420" spans="3:4">
      <c r="C2420" s="25"/>
      <c r="D2420" s="25"/>
    </row>
    <row r="2421" spans="3:4">
      <c r="C2421" s="25"/>
      <c r="D2421" s="25"/>
    </row>
    <row r="2422" spans="3:4">
      <c r="C2422" s="25"/>
      <c r="D2422" s="25"/>
    </row>
    <row r="2423" spans="3:4">
      <c r="C2423" s="25"/>
      <c r="D2423" s="25"/>
    </row>
    <row r="2424" spans="3:4">
      <c r="C2424" s="25"/>
      <c r="D2424" s="25"/>
    </row>
    <row r="2425" spans="3:4">
      <c r="C2425" s="25"/>
      <c r="D2425" s="25"/>
    </row>
    <row r="2426" spans="3:4">
      <c r="C2426" s="25"/>
      <c r="D2426" s="25"/>
    </row>
    <row r="2427" spans="3:4">
      <c r="C2427" s="25"/>
      <c r="D2427" s="25"/>
    </row>
    <row r="2428" spans="3:4">
      <c r="C2428" s="25"/>
      <c r="D2428" s="25"/>
    </row>
    <row r="2429" spans="3:4">
      <c r="C2429" s="25"/>
      <c r="D2429" s="25"/>
    </row>
    <row r="2430" spans="3:4">
      <c r="C2430" s="25"/>
      <c r="D2430" s="25"/>
    </row>
    <row r="2431" spans="3:4">
      <c r="C2431" s="25"/>
      <c r="D2431" s="25"/>
    </row>
    <row r="2432" spans="3:4">
      <c r="C2432" s="25"/>
      <c r="D2432" s="25"/>
    </row>
    <row r="2433" spans="3:4">
      <c r="C2433" s="25"/>
      <c r="D2433" s="25"/>
    </row>
    <row r="2434" spans="3:4">
      <c r="C2434" s="25"/>
      <c r="D2434" s="25"/>
    </row>
    <row r="2435" spans="3:4">
      <c r="C2435" s="25"/>
      <c r="D2435" s="25"/>
    </row>
    <row r="2436" spans="3:4">
      <c r="C2436" s="25"/>
      <c r="D2436" s="25"/>
    </row>
    <row r="2437" spans="3:4">
      <c r="C2437" s="25"/>
      <c r="D2437" s="25"/>
    </row>
    <row r="2438" spans="3:4">
      <c r="C2438" s="25"/>
      <c r="D2438" s="25"/>
    </row>
    <row r="2439" spans="3:4">
      <c r="C2439" s="25"/>
      <c r="D2439" s="25"/>
    </row>
    <row r="2440" spans="3:4">
      <c r="C2440" s="25"/>
      <c r="D2440" s="25"/>
    </row>
    <row r="2441" spans="3:4">
      <c r="C2441" s="25"/>
      <c r="D2441" s="25"/>
    </row>
    <row r="2442" spans="3:4">
      <c r="C2442" s="25"/>
      <c r="D2442" s="25"/>
    </row>
    <row r="2443" spans="3:4">
      <c r="C2443" s="25"/>
      <c r="D2443" s="25"/>
    </row>
    <row r="2444" spans="3:4">
      <c r="C2444" s="25"/>
      <c r="D2444" s="25"/>
    </row>
    <row r="2445" spans="3:4">
      <c r="C2445" s="25"/>
      <c r="D2445" s="25"/>
    </row>
    <row r="2446" spans="3:4">
      <c r="C2446" s="25"/>
      <c r="D2446" s="25"/>
    </row>
    <row r="2447" spans="3:4">
      <c r="C2447" s="25"/>
      <c r="D2447" s="25"/>
    </row>
    <row r="2448" spans="3:4">
      <c r="C2448" s="25"/>
      <c r="D2448" s="25"/>
    </row>
    <row r="2449" spans="3:4">
      <c r="C2449" s="25"/>
      <c r="D2449" s="25"/>
    </row>
    <row r="2450" spans="3:4">
      <c r="C2450" s="25"/>
      <c r="D2450" s="25"/>
    </row>
    <row r="2451" spans="3:4">
      <c r="C2451" s="25"/>
      <c r="D2451" s="25"/>
    </row>
    <row r="2452" spans="3:4">
      <c r="C2452" s="25"/>
      <c r="D2452" s="25"/>
    </row>
    <row r="2453" spans="3:4">
      <c r="C2453" s="25"/>
      <c r="D2453" s="25"/>
    </row>
    <row r="2454" spans="3:4">
      <c r="C2454" s="25"/>
      <c r="D2454" s="25"/>
    </row>
    <row r="2455" spans="3:4">
      <c r="C2455" s="25"/>
      <c r="D2455" s="25"/>
    </row>
    <row r="2456" spans="3:4">
      <c r="C2456" s="25"/>
      <c r="D2456" s="25"/>
    </row>
    <row r="2457" spans="3:4">
      <c r="C2457" s="25"/>
      <c r="D2457" s="25"/>
    </row>
    <row r="2458" spans="3:4">
      <c r="C2458" s="25"/>
      <c r="D2458" s="25"/>
    </row>
    <row r="2459" spans="3:4">
      <c r="C2459" s="25"/>
      <c r="D2459" s="25"/>
    </row>
    <row r="2460" spans="3:4">
      <c r="C2460" s="25"/>
      <c r="D2460" s="25"/>
    </row>
    <row r="2461" spans="3:4">
      <c r="C2461" s="25"/>
      <c r="D2461" s="25"/>
    </row>
    <row r="2462" spans="3:4">
      <c r="C2462" s="25"/>
      <c r="D2462" s="25"/>
    </row>
    <row r="2463" spans="3:4">
      <c r="C2463" s="25"/>
      <c r="D2463" s="25"/>
    </row>
    <row r="2464" spans="3:4">
      <c r="C2464" s="25"/>
      <c r="D2464" s="25"/>
    </row>
    <row r="2465" spans="3:4">
      <c r="C2465" s="25"/>
      <c r="D2465" s="25"/>
    </row>
    <row r="2466" spans="3:4">
      <c r="C2466" s="25"/>
      <c r="D2466" s="25"/>
    </row>
    <row r="2467" spans="3:4">
      <c r="C2467" s="25"/>
      <c r="D2467" s="25"/>
    </row>
    <row r="2468" spans="3:4">
      <c r="C2468" s="25"/>
      <c r="D2468" s="25"/>
    </row>
    <row r="2469" spans="3:4">
      <c r="C2469" s="25"/>
      <c r="D2469" s="25"/>
    </row>
    <row r="2470" spans="3:4">
      <c r="C2470" s="25"/>
      <c r="D2470" s="25"/>
    </row>
    <row r="2471" spans="3:4">
      <c r="C2471" s="25"/>
      <c r="D2471" s="25"/>
    </row>
    <row r="2472" spans="3:4">
      <c r="C2472" s="25"/>
      <c r="D2472" s="25"/>
    </row>
    <row r="2473" spans="3:4">
      <c r="C2473" s="25"/>
      <c r="D2473" s="25"/>
    </row>
    <row r="2474" spans="3:4">
      <c r="C2474" s="25"/>
      <c r="D2474" s="25"/>
    </row>
    <row r="2475" spans="3:4">
      <c r="C2475" s="25"/>
      <c r="D2475" s="25"/>
    </row>
    <row r="2476" spans="3:4">
      <c r="C2476" s="25"/>
      <c r="D2476" s="25"/>
    </row>
    <row r="2477" spans="3:4">
      <c r="C2477" s="25"/>
      <c r="D2477" s="25"/>
    </row>
    <row r="2478" spans="3:4">
      <c r="C2478" s="25"/>
      <c r="D2478" s="25"/>
    </row>
    <row r="2479" spans="3:4">
      <c r="C2479" s="25"/>
      <c r="D2479" s="25"/>
    </row>
    <row r="2480" spans="3:4">
      <c r="C2480" s="25"/>
      <c r="D2480" s="25"/>
    </row>
    <row r="2481" spans="3:4">
      <c r="C2481" s="25"/>
      <c r="D2481" s="25"/>
    </row>
    <row r="2482" spans="3:4">
      <c r="C2482" s="25"/>
      <c r="D2482" s="25"/>
    </row>
    <row r="2483" spans="3:4">
      <c r="C2483" s="25"/>
      <c r="D2483" s="25"/>
    </row>
    <row r="2484" spans="3:4">
      <c r="C2484" s="25"/>
      <c r="D2484" s="25"/>
    </row>
    <row r="2485" spans="3:4">
      <c r="C2485" s="25"/>
      <c r="D2485" s="25"/>
    </row>
    <row r="2486" spans="3:4">
      <c r="C2486" s="25"/>
      <c r="D2486" s="25"/>
    </row>
    <row r="2487" spans="3:4">
      <c r="C2487" s="25"/>
      <c r="D2487" s="25"/>
    </row>
    <row r="2488" spans="3:4">
      <c r="C2488" s="25"/>
      <c r="D2488" s="25"/>
    </row>
    <row r="2489" spans="3:4">
      <c r="C2489" s="25"/>
      <c r="D2489" s="25"/>
    </row>
    <row r="2490" spans="3:4">
      <c r="C2490" s="25"/>
      <c r="D2490" s="25"/>
    </row>
    <row r="2491" spans="3:4">
      <c r="C2491" s="25"/>
      <c r="D2491" s="25"/>
    </row>
    <row r="2492" spans="3:4">
      <c r="C2492" s="25"/>
      <c r="D2492" s="25"/>
    </row>
    <row r="2493" spans="3:4">
      <c r="C2493" s="25"/>
      <c r="D2493" s="25"/>
    </row>
    <row r="2494" spans="3:4">
      <c r="C2494" s="25"/>
      <c r="D2494" s="25"/>
    </row>
    <row r="2495" spans="3:4">
      <c r="C2495" s="25"/>
      <c r="D2495" s="25"/>
    </row>
    <row r="2496" spans="3:4">
      <c r="C2496" s="25"/>
      <c r="D2496" s="25"/>
    </row>
    <row r="2497" spans="3:4">
      <c r="C2497" s="25"/>
      <c r="D2497" s="25"/>
    </row>
    <row r="2498" spans="3:4">
      <c r="C2498" s="25"/>
      <c r="D2498" s="25"/>
    </row>
    <row r="2499" spans="3:4">
      <c r="C2499" s="25"/>
      <c r="D2499" s="25"/>
    </row>
    <row r="2500" spans="3:4">
      <c r="C2500" s="25"/>
      <c r="D2500" s="25"/>
    </row>
    <row r="2501" spans="3:4">
      <c r="C2501" s="25"/>
      <c r="D2501" s="25"/>
    </row>
    <row r="2502" spans="3:4">
      <c r="C2502" s="25"/>
      <c r="D2502" s="25"/>
    </row>
    <row r="2503" spans="3:4">
      <c r="C2503" s="25"/>
      <c r="D2503" s="25"/>
    </row>
    <row r="2504" spans="3:4">
      <c r="C2504" s="25"/>
      <c r="D2504" s="25"/>
    </row>
    <row r="2505" spans="3:4">
      <c r="C2505" s="25"/>
      <c r="D2505" s="25"/>
    </row>
    <row r="2506" spans="3:4">
      <c r="C2506" s="25"/>
      <c r="D2506" s="25"/>
    </row>
    <row r="2507" spans="3:4">
      <c r="C2507" s="25"/>
      <c r="D2507" s="25"/>
    </row>
    <row r="2508" spans="3:4">
      <c r="C2508" s="25"/>
      <c r="D2508" s="25"/>
    </row>
    <row r="2509" spans="3:4">
      <c r="C2509" s="25"/>
      <c r="D2509" s="25"/>
    </row>
    <row r="2510" spans="3:4">
      <c r="C2510" s="25"/>
      <c r="D2510" s="25"/>
    </row>
    <row r="2511" spans="3:4">
      <c r="C2511" s="25"/>
      <c r="D2511" s="25"/>
    </row>
    <row r="2512" spans="3:4">
      <c r="C2512" s="25"/>
      <c r="D2512" s="25"/>
    </row>
    <row r="2513" spans="3:4">
      <c r="C2513" s="25"/>
      <c r="D2513" s="25"/>
    </row>
    <row r="2514" spans="3:4">
      <c r="C2514" s="25"/>
      <c r="D2514" s="25"/>
    </row>
    <row r="2515" spans="3:4">
      <c r="C2515" s="25"/>
      <c r="D2515" s="25"/>
    </row>
    <row r="2516" spans="3:4">
      <c r="C2516" s="25"/>
      <c r="D2516" s="25"/>
    </row>
    <row r="2517" spans="3:4">
      <c r="C2517" s="25"/>
      <c r="D2517" s="25"/>
    </row>
    <row r="2518" spans="3:4">
      <c r="C2518" s="25"/>
      <c r="D2518" s="25"/>
    </row>
    <row r="2519" spans="3:4">
      <c r="C2519" s="25"/>
      <c r="D2519" s="25"/>
    </row>
    <row r="2520" spans="3:4">
      <c r="C2520" s="25"/>
      <c r="D2520" s="25"/>
    </row>
    <row r="2521" spans="3:4">
      <c r="C2521" s="25"/>
      <c r="D2521" s="25"/>
    </row>
    <row r="2522" spans="3:4">
      <c r="C2522" s="25"/>
      <c r="D2522" s="25"/>
    </row>
    <row r="2523" spans="3:4">
      <c r="C2523" s="25"/>
      <c r="D2523" s="25"/>
    </row>
    <row r="2524" spans="3:4">
      <c r="C2524" s="25"/>
      <c r="D2524" s="25"/>
    </row>
    <row r="2525" spans="3:4">
      <c r="C2525" s="25"/>
      <c r="D2525" s="25"/>
    </row>
    <row r="2526" spans="3:4">
      <c r="C2526" s="25"/>
      <c r="D2526" s="25"/>
    </row>
    <row r="2527" spans="3:4">
      <c r="C2527" s="25"/>
      <c r="D2527" s="25"/>
    </row>
    <row r="2528" spans="3:4">
      <c r="C2528" s="25"/>
      <c r="D2528" s="25"/>
    </row>
    <row r="2529" spans="3:4">
      <c r="C2529" s="25"/>
      <c r="D2529" s="25"/>
    </row>
    <row r="2530" spans="3:4">
      <c r="C2530" s="25"/>
      <c r="D2530" s="25"/>
    </row>
    <row r="2531" spans="3:4">
      <c r="C2531" s="25"/>
      <c r="D2531" s="25"/>
    </row>
    <row r="2532" spans="3:4">
      <c r="C2532" s="25"/>
      <c r="D2532" s="25"/>
    </row>
    <row r="2533" spans="3:4">
      <c r="C2533" s="25"/>
      <c r="D2533" s="25"/>
    </row>
    <row r="2534" spans="3:4">
      <c r="C2534" s="25"/>
      <c r="D2534" s="25"/>
    </row>
    <row r="2535" spans="3:4">
      <c r="C2535" s="25"/>
      <c r="D2535" s="25"/>
    </row>
    <row r="2536" spans="3:4">
      <c r="C2536" s="25"/>
      <c r="D2536" s="25"/>
    </row>
    <row r="2537" spans="3:4">
      <c r="C2537" s="25"/>
      <c r="D2537" s="25"/>
    </row>
    <row r="2538" spans="3:4">
      <c r="C2538" s="25"/>
      <c r="D2538" s="25"/>
    </row>
    <row r="2539" spans="3:4">
      <c r="C2539" s="25"/>
      <c r="D2539" s="25"/>
    </row>
    <row r="2540" spans="3:4">
      <c r="C2540" s="25"/>
      <c r="D2540" s="25"/>
    </row>
    <row r="2541" spans="3:4">
      <c r="C2541" s="25"/>
      <c r="D2541" s="25"/>
    </row>
    <row r="2542" spans="3:4">
      <c r="C2542" s="25"/>
      <c r="D2542" s="25"/>
    </row>
    <row r="2543" spans="3:4">
      <c r="C2543" s="25"/>
      <c r="D2543" s="25"/>
    </row>
    <row r="2544" spans="3:4">
      <c r="C2544" s="25"/>
      <c r="D2544" s="25"/>
    </row>
    <row r="2545" spans="3:4">
      <c r="C2545" s="25"/>
      <c r="D2545" s="25"/>
    </row>
    <row r="2546" spans="3:4">
      <c r="C2546" s="25"/>
      <c r="D2546" s="25"/>
    </row>
    <row r="2547" spans="3:4">
      <c r="C2547" s="25"/>
      <c r="D2547" s="25"/>
    </row>
    <row r="2548" spans="3:4">
      <c r="C2548" s="25"/>
      <c r="D2548" s="25"/>
    </row>
    <row r="2549" spans="3:4">
      <c r="C2549" s="25"/>
      <c r="D2549" s="25"/>
    </row>
    <row r="2550" spans="3:4">
      <c r="C2550" s="25"/>
      <c r="D2550" s="25"/>
    </row>
    <row r="2551" spans="3:4">
      <c r="C2551" s="25"/>
      <c r="D2551" s="25"/>
    </row>
    <row r="2552" spans="3:4">
      <c r="C2552" s="25"/>
      <c r="D2552" s="25"/>
    </row>
    <row r="2553" spans="3:4">
      <c r="C2553" s="25"/>
      <c r="D2553" s="25"/>
    </row>
    <row r="2554" spans="3:4">
      <c r="C2554" s="25"/>
      <c r="D2554" s="25"/>
    </row>
    <row r="2555" spans="3:4">
      <c r="C2555" s="25"/>
      <c r="D2555" s="25"/>
    </row>
    <row r="2556" spans="3:4">
      <c r="C2556" s="25"/>
      <c r="D2556" s="25"/>
    </row>
    <row r="2557" spans="3:4">
      <c r="C2557" s="25"/>
      <c r="D2557" s="25"/>
    </row>
    <row r="2558" spans="3:4">
      <c r="C2558" s="25"/>
      <c r="D2558" s="25"/>
    </row>
    <row r="2559" spans="3:4">
      <c r="C2559" s="25"/>
      <c r="D2559" s="25"/>
    </row>
    <row r="2560" spans="3:4">
      <c r="C2560" s="25"/>
      <c r="D2560" s="25"/>
    </row>
    <row r="2561" spans="3:4">
      <c r="C2561" s="25"/>
      <c r="D2561" s="25"/>
    </row>
    <row r="2562" spans="3:4">
      <c r="C2562" s="25"/>
      <c r="D2562" s="25"/>
    </row>
    <row r="2563" spans="3:4">
      <c r="C2563" s="25"/>
      <c r="D2563" s="25"/>
    </row>
    <row r="2564" spans="3:4">
      <c r="C2564" s="25"/>
      <c r="D2564" s="25"/>
    </row>
    <row r="2565" spans="3:4">
      <c r="C2565" s="25"/>
      <c r="D2565" s="25"/>
    </row>
    <row r="2566" spans="3:4">
      <c r="C2566" s="25"/>
      <c r="D2566" s="25"/>
    </row>
    <row r="2567" spans="3:4">
      <c r="C2567" s="25"/>
      <c r="D2567" s="25"/>
    </row>
    <row r="2568" spans="3:4">
      <c r="C2568" s="25"/>
      <c r="D2568" s="25"/>
    </row>
    <row r="2569" spans="3:4">
      <c r="C2569" s="25"/>
      <c r="D2569" s="25"/>
    </row>
    <row r="2570" spans="3:4">
      <c r="C2570" s="25"/>
      <c r="D2570" s="25"/>
    </row>
    <row r="2571" spans="3:4">
      <c r="C2571" s="25"/>
      <c r="D2571" s="25"/>
    </row>
    <row r="2572" spans="3:4">
      <c r="C2572" s="25"/>
      <c r="D2572" s="25"/>
    </row>
    <row r="2573" spans="3:4">
      <c r="C2573" s="25"/>
      <c r="D2573" s="25"/>
    </row>
    <row r="2574" spans="3:4">
      <c r="C2574" s="25"/>
      <c r="D2574" s="25"/>
    </row>
    <row r="2575" spans="3:4">
      <c r="C2575" s="25"/>
      <c r="D2575" s="25"/>
    </row>
    <row r="2576" spans="3:4">
      <c r="C2576" s="25"/>
      <c r="D2576" s="25"/>
    </row>
    <row r="2577" spans="3:4">
      <c r="C2577" s="25"/>
      <c r="D2577" s="25"/>
    </row>
    <row r="2578" spans="3:4">
      <c r="C2578" s="25"/>
      <c r="D2578" s="25"/>
    </row>
    <row r="2579" spans="3:4">
      <c r="C2579" s="25"/>
      <c r="D2579" s="25"/>
    </row>
    <row r="2580" spans="3:4">
      <c r="C2580" s="25"/>
      <c r="D2580" s="25"/>
    </row>
    <row r="2581" spans="3:4">
      <c r="C2581" s="25"/>
      <c r="D2581" s="25"/>
    </row>
    <row r="2582" spans="3:4">
      <c r="C2582" s="25"/>
      <c r="D2582" s="25"/>
    </row>
    <row r="2583" spans="3:4">
      <c r="C2583" s="25"/>
      <c r="D2583" s="25"/>
    </row>
    <row r="2584" spans="3:4">
      <c r="C2584" s="25"/>
      <c r="D2584" s="25"/>
    </row>
    <row r="2585" spans="3:4">
      <c r="C2585" s="25"/>
      <c r="D2585" s="25"/>
    </row>
    <row r="2586" spans="3:4">
      <c r="C2586" s="25"/>
      <c r="D2586" s="25"/>
    </row>
    <row r="2587" spans="3:4">
      <c r="C2587" s="25"/>
      <c r="D2587" s="25"/>
    </row>
    <row r="2588" spans="3:4">
      <c r="C2588" s="25"/>
      <c r="D2588" s="25"/>
    </row>
    <row r="2589" spans="3:4">
      <c r="C2589" s="25"/>
      <c r="D2589" s="25"/>
    </row>
    <row r="2590" spans="3:4">
      <c r="C2590" s="25"/>
      <c r="D2590" s="25"/>
    </row>
    <row r="2591" spans="3:4">
      <c r="C2591" s="25"/>
      <c r="D2591" s="25"/>
    </row>
    <row r="2592" spans="3:4">
      <c r="C2592" s="25"/>
      <c r="D2592" s="25"/>
    </row>
    <row r="2593" spans="3:4">
      <c r="C2593" s="25"/>
      <c r="D2593" s="25"/>
    </row>
    <row r="2594" spans="3:4">
      <c r="C2594" s="25"/>
      <c r="D2594" s="25"/>
    </row>
    <row r="2595" spans="3:4">
      <c r="C2595" s="25"/>
      <c r="D2595" s="25"/>
    </row>
    <row r="2596" spans="3:4">
      <c r="C2596" s="25"/>
      <c r="D2596" s="25"/>
    </row>
    <row r="2597" spans="3:4">
      <c r="C2597" s="25"/>
      <c r="D2597" s="25"/>
    </row>
    <row r="2598" spans="3:4">
      <c r="C2598" s="25"/>
      <c r="D2598" s="25"/>
    </row>
    <row r="2599" spans="3:4">
      <c r="C2599" s="25"/>
      <c r="D2599" s="25"/>
    </row>
    <row r="2600" spans="3:4">
      <c r="C2600" s="25"/>
      <c r="D2600" s="25"/>
    </row>
    <row r="2601" spans="3:4">
      <c r="C2601" s="25"/>
      <c r="D2601" s="25"/>
    </row>
    <row r="2602" spans="3:4">
      <c r="C2602" s="25"/>
      <c r="D2602" s="25"/>
    </row>
    <row r="2603" spans="3:4">
      <c r="C2603" s="25"/>
      <c r="D2603" s="25"/>
    </row>
    <row r="2604" spans="3:4">
      <c r="C2604" s="25"/>
      <c r="D2604" s="25"/>
    </row>
    <row r="2605" spans="3:4">
      <c r="C2605" s="25"/>
      <c r="D2605" s="25"/>
    </row>
    <row r="2606" spans="3:4">
      <c r="C2606" s="25"/>
      <c r="D2606" s="25"/>
    </row>
    <row r="2607" spans="3:4">
      <c r="C2607" s="25"/>
      <c r="D2607" s="25"/>
    </row>
    <row r="2608" spans="3:4">
      <c r="C2608" s="25"/>
      <c r="D2608" s="25"/>
    </row>
    <row r="2609" spans="3:4">
      <c r="C2609" s="25"/>
      <c r="D2609" s="25"/>
    </row>
    <row r="2610" spans="3:4">
      <c r="C2610" s="25"/>
      <c r="D2610" s="25"/>
    </row>
    <row r="2611" spans="3:4">
      <c r="C2611" s="25"/>
      <c r="D2611" s="25"/>
    </row>
    <row r="2612" spans="3:4">
      <c r="C2612" s="25"/>
      <c r="D2612" s="25"/>
    </row>
    <row r="2613" spans="3:4">
      <c r="C2613" s="25"/>
      <c r="D2613" s="25"/>
    </row>
    <row r="2614" spans="3:4">
      <c r="C2614" s="25"/>
      <c r="D2614" s="25"/>
    </row>
    <row r="2615" spans="3:4">
      <c r="C2615" s="25"/>
      <c r="D2615" s="25"/>
    </row>
    <row r="2616" spans="3:4">
      <c r="C2616" s="25"/>
      <c r="D2616" s="25"/>
    </row>
    <row r="2617" spans="3:4">
      <c r="C2617" s="25"/>
      <c r="D2617" s="25"/>
    </row>
    <row r="2618" spans="3:4">
      <c r="C2618" s="25"/>
      <c r="D2618" s="25"/>
    </row>
    <row r="2619" spans="3:4">
      <c r="C2619" s="25"/>
      <c r="D2619" s="25"/>
    </row>
    <row r="2620" spans="3:4">
      <c r="C2620" s="25"/>
      <c r="D2620" s="25"/>
    </row>
    <row r="2621" spans="3:4">
      <c r="C2621" s="25"/>
      <c r="D2621" s="25"/>
    </row>
    <row r="2622" spans="3:4">
      <c r="C2622" s="25"/>
      <c r="D2622" s="25"/>
    </row>
    <row r="2623" spans="3:4">
      <c r="C2623" s="25"/>
      <c r="D2623" s="25"/>
    </row>
    <row r="2624" spans="3:4">
      <c r="C2624" s="25"/>
      <c r="D2624" s="25"/>
    </row>
    <row r="2625" spans="3:4">
      <c r="C2625" s="25"/>
      <c r="D2625" s="25"/>
    </row>
    <row r="2626" spans="3:4">
      <c r="C2626" s="25"/>
      <c r="D2626" s="25"/>
    </row>
    <row r="2627" spans="3:4">
      <c r="C2627" s="25"/>
      <c r="D2627" s="25"/>
    </row>
    <row r="2628" spans="3:4">
      <c r="C2628" s="25"/>
      <c r="D2628" s="25"/>
    </row>
    <row r="2629" spans="3:4">
      <c r="C2629" s="25"/>
      <c r="D2629" s="25"/>
    </row>
    <row r="2630" spans="3:4">
      <c r="C2630" s="25"/>
      <c r="D2630" s="25"/>
    </row>
    <row r="2631" spans="3:4">
      <c r="C2631" s="25"/>
      <c r="D2631" s="25"/>
    </row>
    <row r="2632" spans="3:4">
      <c r="C2632" s="25"/>
      <c r="D2632" s="25"/>
    </row>
    <row r="2633" spans="3:4">
      <c r="C2633" s="25"/>
      <c r="D2633" s="25"/>
    </row>
    <row r="2634" spans="3:4">
      <c r="C2634" s="25"/>
      <c r="D2634" s="25"/>
    </row>
    <row r="2635" spans="3:4">
      <c r="C2635" s="25"/>
      <c r="D2635" s="25"/>
    </row>
    <row r="2636" spans="3:4">
      <c r="C2636" s="25"/>
      <c r="D2636" s="25"/>
    </row>
    <row r="2637" spans="3:4">
      <c r="C2637" s="25"/>
      <c r="D2637" s="25"/>
    </row>
    <row r="2638" spans="3:4">
      <c r="C2638" s="25"/>
      <c r="D2638" s="25"/>
    </row>
    <row r="2639" spans="3:4">
      <c r="C2639" s="25"/>
      <c r="D2639" s="25"/>
    </row>
    <row r="2640" spans="3:4">
      <c r="C2640" s="25"/>
      <c r="D2640" s="25"/>
    </row>
    <row r="2641" spans="3:4">
      <c r="C2641" s="25"/>
      <c r="D2641" s="25"/>
    </row>
    <row r="2642" spans="3:4">
      <c r="C2642" s="25"/>
      <c r="D2642" s="25"/>
    </row>
    <row r="2643" spans="3:4">
      <c r="C2643" s="25"/>
      <c r="D2643" s="25"/>
    </row>
    <row r="2644" spans="3:4">
      <c r="C2644" s="25"/>
      <c r="D2644" s="25"/>
    </row>
    <row r="2645" spans="3:4">
      <c r="C2645" s="25"/>
      <c r="D2645" s="25"/>
    </row>
    <row r="2646" spans="3:4">
      <c r="C2646" s="25"/>
      <c r="D2646" s="25"/>
    </row>
    <row r="2647" spans="3:4">
      <c r="C2647" s="25"/>
      <c r="D2647" s="25"/>
    </row>
    <row r="2648" spans="3:4">
      <c r="C2648" s="25"/>
      <c r="D2648" s="25"/>
    </row>
    <row r="2649" spans="3:4">
      <c r="C2649" s="25"/>
      <c r="D2649" s="25"/>
    </row>
    <row r="2650" spans="3:4">
      <c r="C2650" s="25"/>
      <c r="D2650" s="25"/>
    </row>
    <row r="2651" spans="3:4">
      <c r="C2651" s="25"/>
      <c r="D2651" s="25"/>
    </row>
    <row r="2652" spans="3:4">
      <c r="C2652" s="25"/>
      <c r="D2652" s="25"/>
    </row>
    <row r="2653" spans="3:4">
      <c r="C2653" s="25"/>
      <c r="D2653" s="25"/>
    </row>
    <row r="2654" spans="3:4">
      <c r="C2654" s="25"/>
      <c r="D2654" s="25"/>
    </row>
    <row r="2655" spans="3:4">
      <c r="C2655" s="25"/>
      <c r="D2655" s="25"/>
    </row>
    <row r="2656" spans="3:4">
      <c r="C2656" s="25"/>
      <c r="D2656" s="25"/>
    </row>
    <row r="2657" spans="3:4">
      <c r="C2657" s="25"/>
      <c r="D2657" s="25"/>
    </row>
    <row r="2658" spans="3:4">
      <c r="C2658" s="25"/>
      <c r="D2658" s="25"/>
    </row>
    <row r="2659" spans="3:4">
      <c r="C2659" s="25"/>
      <c r="D2659" s="25"/>
    </row>
    <row r="2660" spans="3:4">
      <c r="C2660" s="25"/>
      <c r="D2660" s="25"/>
    </row>
    <row r="2661" spans="3:4">
      <c r="C2661" s="25"/>
      <c r="D2661" s="25"/>
    </row>
    <row r="2662" spans="3:4">
      <c r="C2662" s="25"/>
      <c r="D2662" s="25"/>
    </row>
    <row r="2663" spans="3:4">
      <c r="C2663" s="25"/>
      <c r="D2663" s="25"/>
    </row>
    <row r="2664" spans="3:4">
      <c r="C2664" s="25"/>
      <c r="D2664" s="25"/>
    </row>
    <row r="2665" spans="3:4">
      <c r="C2665" s="25"/>
      <c r="D2665" s="25"/>
    </row>
    <row r="2666" spans="3:4">
      <c r="C2666" s="25"/>
      <c r="D2666" s="25"/>
    </row>
    <row r="2667" spans="3:4">
      <c r="C2667" s="25"/>
      <c r="D2667" s="25"/>
    </row>
    <row r="2668" spans="3:4">
      <c r="C2668" s="25"/>
      <c r="D2668" s="25"/>
    </row>
    <row r="2669" spans="3:4">
      <c r="C2669" s="25"/>
      <c r="D2669" s="25"/>
    </row>
    <row r="2670" spans="3:4">
      <c r="C2670" s="25"/>
      <c r="D2670" s="25"/>
    </row>
    <row r="2671" spans="3:4">
      <c r="C2671" s="25"/>
      <c r="D2671" s="25"/>
    </row>
    <row r="2672" spans="3:4">
      <c r="C2672" s="25"/>
      <c r="D2672" s="25"/>
    </row>
    <row r="2673" spans="3:4">
      <c r="C2673" s="25"/>
      <c r="D2673" s="25"/>
    </row>
    <row r="2674" spans="3:4">
      <c r="C2674" s="25"/>
      <c r="D2674" s="25"/>
    </row>
    <row r="2675" spans="3:4">
      <c r="C2675" s="25"/>
      <c r="D2675" s="25"/>
    </row>
    <row r="2676" spans="3:4">
      <c r="C2676" s="25"/>
      <c r="D2676" s="25"/>
    </row>
    <row r="2677" spans="3:4">
      <c r="C2677" s="25"/>
      <c r="D2677" s="25"/>
    </row>
    <row r="2678" spans="3:4">
      <c r="C2678" s="25"/>
      <c r="D2678" s="25"/>
    </row>
    <row r="2679" spans="3:4">
      <c r="C2679" s="25"/>
      <c r="D2679" s="25"/>
    </row>
    <row r="2680" spans="3:4">
      <c r="C2680" s="25"/>
      <c r="D2680" s="25"/>
    </row>
    <row r="2681" spans="3:4">
      <c r="C2681" s="25"/>
      <c r="D2681" s="25"/>
    </row>
    <row r="2682" spans="3:4">
      <c r="C2682" s="25"/>
      <c r="D2682" s="25"/>
    </row>
    <row r="2683" spans="3:4">
      <c r="C2683" s="25"/>
      <c r="D2683" s="25"/>
    </row>
    <row r="2684" spans="3:4">
      <c r="C2684" s="25"/>
      <c r="D2684" s="25"/>
    </row>
    <row r="2685" spans="3:4">
      <c r="C2685" s="25"/>
      <c r="D2685" s="25"/>
    </row>
    <row r="2686" spans="3:4">
      <c r="C2686" s="25"/>
      <c r="D2686" s="25"/>
    </row>
    <row r="2687" spans="3:4">
      <c r="C2687" s="25"/>
      <c r="D2687" s="25"/>
    </row>
    <row r="2688" spans="3:4">
      <c r="C2688" s="25"/>
      <c r="D2688" s="25"/>
    </row>
    <row r="2689" spans="3:4">
      <c r="C2689" s="25"/>
      <c r="D2689" s="25"/>
    </row>
    <row r="2690" spans="3:4">
      <c r="C2690" s="25"/>
      <c r="D2690" s="25"/>
    </row>
    <row r="2691" spans="3:4">
      <c r="C2691" s="25"/>
      <c r="D2691" s="25"/>
    </row>
    <row r="2692" spans="3:4">
      <c r="C2692" s="25"/>
      <c r="D2692" s="25"/>
    </row>
    <row r="2693" spans="3:4">
      <c r="C2693" s="25"/>
      <c r="D2693" s="25"/>
    </row>
    <row r="2694" spans="3:4">
      <c r="C2694" s="25"/>
      <c r="D2694" s="25"/>
    </row>
    <row r="2695" spans="3:4">
      <c r="C2695" s="25"/>
      <c r="D2695" s="25"/>
    </row>
    <row r="2696" spans="3:4">
      <c r="C2696" s="25"/>
      <c r="D2696" s="25"/>
    </row>
    <row r="2697" spans="3:4">
      <c r="C2697" s="25"/>
      <c r="D2697" s="25"/>
    </row>
    <row r="2698" spans="3:4">
      <c r="C2698" s="25"/>
      <c r="D2698" s="25"/>
    </row>
    <row r="2699" spans="3:4">
      <c r="C2699" s="25"/>
      <c r="D2699" s="25"/>
    </row>
    <row r="2700" spans="3:4">
      <c r="C2700" s="25"/>
      <c r="D2700" s="25"/>
    </row>
    <row r="2701" spans="3:4">
      <c r="C2701" s="25"/>
      <c r="D2701" s="25"/>
    </row>
    <row r="2702" spans="3:4">
      <c r="C2702" s="25"/>
      <c r="D2702" s="25"/>
    </row>
    <row r="2703" spans="3:4">
      <c r="C2703" s="25"/>
      <c r="D2703" s="25"/>
    </row>
    <row r="2704" spans="3:4">
      <c r="C2704" s="25"/>
      <c r="D2704" s="25"/>
    </row>
    <row r="2705" spans="3:4">
      <c r="C2705" s="25"/>
      <c r="D2705" s="25"/>
    </row>
    <row r="2706" spans="3:4">
      <c r="C2706" s="25"/>
      <c r="D2706" s="25"/>
    </row>
    <row r="2707" spans="3:4">
      <c r="C2707" s="25"/>
      <c r="D2707" s="25"/>
    </row>
    <row r="2708" spans="3:4">
      <c r="C2708" s="25"/>
      <c r="D2708" s="25"/>
    </row>
    <row r="2709" spans="3:4">
      <c r="C2709" s="25"/>
      <c r="D2709" s="25"/>
    </row>
    <row r="2710" spans="3:4">
      <c r="C2710" s="25"/>
      <c r="D2710" s="25"/>
    </row>
    <row r="2711" spans="3:4">
      <c r="C2711" s="25"/>
      <c r="D2711" s="25"/>
    </row>
    <row r="2712" spans="3:4">
      <c r="C2712" s="25"/>
      <c r="D2712" s="25"/>
    </row>
    <row r="2713" spans="3:4">
      <c r="C2713" s="25"/>
      <c r="D2713" s="25"/>
    </row>
    <row r="2714" spans="3:4">
      <c r="C2714" s="25"/>
      <c r="D2714" s="25"/>
    </row>
    <row r="2715" spans="3:4">
      <c r="C2715" s="25"/>
      <c r="D2715" s="25"/>
    </row>
    <row r="2716" spans="3:4">
      <c r="C2716" s="25"/>
      <c r="D2716" s="25"/>
    </row>
    <row r="2717" spans="3:4">
      <c r="C2717" s="25"/>
      <c r="D2717" s="25"/>
    </row>
    <row r="2718" spans="3:4">
      <c r="C2718" s="25"/>
      <c r="D2718" s="25"/>
    </row>
    <row r="2719" spans="3:4">
      <c r="C2719" s="25"/>
      <c r="D2719" s="25"/>
    </row>
    <row r="2720" spans="3:4">
      <c r="C2720" s="25"/>
      <c r="D2720" s="25"/>
    </row>
    <row r="2721" spans="3:4">
      <c r="C2721" s="25"/>
      <c r="D2721" s="25"/>
    </row>
    <row r="2722" spans="3:4">
      <c r="C2722" s="25"/>
      <c r="D2722" s="25"/>
    </row>
    <row r="2723" spans="3:4">
      <c r="C2723" s="25"/>
      <c r="D2723" s="25"/>
    </row>
    <row r="2724" spans="3:4">
      <c r="C2724" s="25"/>
      <c r="D2724" s="25"/>
    </row>
    <row r="2725" spans="3:4">
      <c r="C2725" s="25"/>
      <c r="D2725" s="25"/>
    </row>
    <row r="2726" spans="3:4">
      <c r="C2726" s="25"/>
      <c r="D2726" s="25"/>
    </row>
    <row r="2727" spans="3:4">
      <c r="C2727" s="25"/>
      <c r="D2727" s="25"/>
    </row>
    <row r="2728" spans="3:4">
      <c r="C2728" s="25"/>
      <c r="D2728" s="25"/>
    </row>
    <row r="2729" spans="3:4">
      <c r="C2729" s="25"/>
      <c r="D2729" s="25"/>
    </row>
    <row r="2730" spans="3:4">
      <c r="C2730" s="25"/>
      <c r="D2730" s="25"/>
    </row>
    <row r="2731" spans="3:4">
      <c r="C2731" s="25"/>
      <c r="D2731" s="25"/>
    </row>
    <row r="2732" spans="3:4">
      <c r="C2732" s="25"/>
      <c r="D2732" s="25"/>
    </row>
    <row r="2733" spans="3:4">
      <c r="C2733" s="25"/>
      <c r="D2733" s="25"/>
    </row>
    <row r="2734" spans="3:4">
      <c r="C2734" s="25"/>
      <c r="D2734" s="25"/>
    </row>
    <row r="2735" spans="3:4">
      <c r="C2735" s="25"/>
      <c r="D2735" s="25"/>
    </row>
    <row r="2736" spans="3:4">
      <c r="C2736" s="25"/>
      <c r="D2736" s="25"/>
    </row>
    <row r="2737" spans="3:4">
      <c r="C2737" s="25"/>
      <c r="D2737" s="25"/>
    </row>
    <row r="2738" spans="3:4">
      <c r="C2738" s="25"/>
      <c r="D2738" s="25"/>
    </row>
    <row r="2739" spans="3:4">
      <c r="C2739" s="25"/>
      <c r="D2739" s="25"/>
    </row>
    <row r="2740" spans="3:4">
      <c r="C2740" s="25"/>
      <c r="D2740" s="25"/>
    </row>
    <row r="2741" spans="3:4">
      <c r="C2741" s="25"/>
      <c r="D2741" s="25"/>
    </row>
    <row r="2742" spans="3:4">
      <c r="C2742" s="25"/>
      <c r="D2742" s="25"/>
    </row>
    <row r="2743" spans="3:4">
      <c r="C2743" s="25"/>
      <c r="D2743" s="25"/>
    </row>
    <row r="2744" spans="3:4">
      <c r="C2744" s="25"/>
      <c r="D2744" s="25"/>
    </row>
    <row r="2745" spans="3:4">
      <c r="C2745" s="25"/>
      <c r="D2745" s="25"/>
    </row>
    <row r="2746" spans="3:4">
      <c r="C2746" s="25"/>
      <c r="D2746" s="25"/>
    </row>
    <row r="2747" spans="3:4">
      <c r="C2747" s="25"/>
      <c r="D2747" s="25"/>
    </row>
    <row r="2748" spans="3:4">
      <c r="C2748" s="25"/>
      <c r="D2748" s="25"/>
    </row>
    <row r="2749" spans="3:4">
      <c r="C2749" s="25"/>
      <c r="D2749" s="25"/>
    </row>
    <row r="2750" spans="3:4">
      <c r="C2750" s="25"/>
      <c r="D2750" s="25"/>
    </row>
    <row r="2751" spans="3:4">
      <c r="C2751" s="25"/>
      <c r="D2751" s="25"/>
    </row>
    <row r="2752" spans="3:4">
      <c r="C2752" s="25"/>
      <c r="D2752" s="25"/>
    </row>
    <row r="2753" spans="3:4">
      <c r="C2753" s="25"/>
      <c r="D2753" s="25"/>
    </row>
    <row r="2754" spans="3:4">
      <c r="C2754" s="25"/>
      <c r="D2754" s="25"/>
    </row>
    <row r="2755" spans="3:4">
      <c r="C2755" s="25"/>
      <c r="D2755" s="25"/>
    </row>
    <row r="2756" spans="3:4">
      <c r="C2756" s="25"/>
      <c r="D2756" s="25"/>
    </row>
    <row r="2757" spans="3:4">
      <c r="C2757" s="25"/>
      <c r="D2757" s="25"/>
    </row>
    <row r="2758" spans="3:4">
      <c r="C2758" s="25"/>
      <c r="D2758" s="25"/>
    </row>
    <row r="2759" spans="3:4">
      <c r="C2759" s="25"/>
      <c r="D2759" s="25"/>
    </row>
    <row r="2760" spans="3:4">
      <c r="C2760" s="25"/>
      <c r="D2760" s="25"/>
    </row>
    <row r="2761" spans="3:4">
      <c r="C2761" s="25"/>
      <c r="D2761" s="25"/>
    </row>
    <row r="2762" spans="3:4">
      <c r="C2762" s="25"/>
      <c r="D2762" s="25"/>
    </row>
    <row r="2763" spans="3:4">
      <c r="C2763" s="25"/>
      <c r="D2763" s="25"/>
    </row>
    <row r="2764" spans="3:4">
      <c r="C2764" s="25"/>
      <c r="D2764" s="25"/>
    </row>
    <row r="2765" spans="3:4">
      <c r="C2765" s="25"/>
      <c r="D2765" s="25"/>
    </row>
    <row r="2766" spans="3:4">
      <c r="C2766" s="25"/>
      <c r="D2766" s="25"/>
    </row>
    <row r="2767" spans="3:4">
      <c r="C2767" s="25"/>
      <c r="D2767" s="25"/>
    </row>
    <row r="2768" spans="3:4">
      <c r="C2768" s="25"/>
      <c r="D2768" s="25"/>
    </row>
    <row r="2769" spans="3:4">
      <c r="C2769" s="25"/>
      <c r="D2769" s="25"/>
    </row>
    <row r="2770" spans="3:4">
      <c r="C2770" s="25"/>
      <c r="D2770" s="25"/>
    </row>
    <row r="2771" spans="3:4">
      <c r="C2771" s="25"/>
      <c r="D2771" s="25"/>
    </row>
    <row r="2772" spans="3:4">
      <c r="C2772" s="25"/>
      <c r="D2772" s="25"/>
    </row>
    <row r="2773" spans="3:4">
      <c r="C2773" s="25"/>
      <c r="D2773" s="25"/>
    </row>
    <row r="2774" spans="3:4">
      <c r="C2774" s="25"/>
      <c r="D2774" s="25"/>
    </row>
    <row r="2775" spans="3:4">
      <c r="C2775" s="25"/>
      <c r="D2775" s="25"/>
    </row>
    <row r="2776" spans="3:4">
      <c r="C2776" s="25"/>
      <c r="D2776" s="25"/>
    </row>
    <row r="2777" spans="3:4">
      <c r="C2777" s="25"/>
      <c r="D2777" s="25"/>
    </row>
    <row r="2778" spans="3:4">
      <c r="C2778" s="25"/>
      <c r="D2778" s="25"/>
    </row>
    <row r="2779" spans="3:4">
      <c r="C2779" s="25"/>
      <c r="D2779" s="25"/>
    </row>
    <row r="2780" spans="3:4">
      <c r="C2780" s="25"/>
      <c r="D2780" s="25"/>
    </row>
    <row r="2781" spans="3:4">
      <c r="C2781" s="25"/>
      <c r="D2781" s="25"/>
    </row>
    <row r="2782" spans="3:4">
      <c r="C2782" s="25"/>
      <c r="D2782" s="25"/>
    </row>
    <row r="2783" spans="3:4">
      <c r="C2783" s="25"/>
      <c r="D2783" s="25"/>
    </row>
    <row r="2784" spans="3:4">
      <c r="C2784" s="25"/>
      <c r="D2784" s="25"/>
    </row>
    <row r="2785" spans="3:4">
      <c r="C2785" s="25"/>
      <c r="D2785" s="25"/>
    </row>
    <row r="2786" spans="3:4">
      <c r="C2786" s="25"/>
      <c r="D2786" s="25"/>
    </row>
    <row r="2787" spans="3:4">
      <c r="C2787" s="25"/>
      <c r="D2787" s="25"/>
    </row>
    <row r="2788" spans="3:4">
      <c r="C2788" s="25"/>
      <c r="D2788" s="25"/>
    </row>
    <row r="2789" spans="3:4">
      <c r="C2789" s="25"/>
      <c r="D2789" s="25"/>
    </row>
    <row r="2790" spans="3:4">
      <c r="C2790" s="25"/>
      <c r="D2790" s="25"/>
    </row>
    <row r="2791" spans="3:4">
      <c r="C2791" s="25"/>
      <c r="D2791" s="25"/>
    </row>
    <row r="2792" spans="3:4">
      <c r="C2792" s="25"/>
      <c r="D2792" s="25"/>
    </row>
    <row r="2793" spans="3:4">
      <c r="C2793" s="25"/>
      <c r="D2793" s="25"/>
    </row>
    <row r="2794" spans="3:4">
      <c r="C2794" s="25"/>
      <c r="D2794" s="25"/>
    </row>
    <row r="2795" spans="3:4">
      <c r="C2795" s="25"/>
      <c r="D2795" s="25"/>
    </row>
    <row r="2796" spans="3:4">
      <c r="C2796" s="25"/>
      <c r="D2796" s="25"/>
    </row>
    <row r="2797" spans="3:4">
      <c r="C2797" s="25"/>
      <c r="D2797" s="25"/>
    </row>
    <row r="2798" spans="3:4">
      <c r="C2798" s="25"/>
      <c r="D2798" s="25"/>
    </row>
    <row r="2799" spans="3:4">
      <c r="C2799" s="25"/>
      <c r="D2799" s="25"/>
    </row>
    <row r="2800" spans="3:4">
      <c r="C2800" s="25"/>
      <c r="D2800" s="25"/>
    </row>
    <row r="2801" spans="3:4">
      <c r="C2801" s="25"/>
      <c r="D2801" s="25"/>
    </row>
    <row r="2802" spans="3:4">
      <c r="C2802" s="25"/>
      <c r="D2802" s="25"/>
    </row>
    <row r="2803" spans="3:4">
      <c r="C2803" s="25"/>
      <c r="D2803" s="25"/>
    </row>
    <row r="2804" spans="3:4">
      <c r="C2804" s="25"/>
      <c r="D2804" s="25"/>
    </row>
    <row r="2805" spans="3:4">
      <c r="C2805" s="25"/>
      <c r="D2805" s="25"/>
    </row>
    <row r="2806" spans="3:4">
      <c r="C2806" s="25"/>
      <c r="D2806" s="25"/>
    </row>
    <row r="2807" spans="3:4">
      <c r="C2807" s="25"/>
      <c r="D2807" s="25"/>
    </row>
    <row r="2808" spans="3:4">
      <c r="C2808" s="25"/>
      <c r="D2808" s="25"/>
    </row>
    <row r="2809" spans="3:4">
      <c r="C2809" s="25"/>
      <c r="D2809" s="25"/>
    </row>
    <row r="2810" spans="3:4">
      <c r="C2810" s="25"/>
      <c r="D2810" s="25"/>
    </row>
    <row r="2811" spans="3:4">
      <c r="C2811" s="25"/>
      <c r="D2811" s="25"/>
    </row>
    <row r="2812" spans="3:4">
      <c r="C2812" s="25"/>
      <c r="D2812" s="25"/>
    </row>
    <row r="2813" spans="3:4">
      <c r="C2813" s="25"/>
      <c r="D2813" s="25"/>
    </row>
    <row r="2814" spans="3:4">
      <c r="C2814" s="25"/>
      <c r="D2814" s="25"/>
    </row>
    <row r="2815" spans="3:4">
      <c r="C2815" s="25"/>
      <c r="D2815" s="25"/>
    </row>
    <row r="2816" spans="3:4">
      <c r="C2816" s="25"/>
      <c r="D2816" s="25"/>
    </row>
    <row r="2817" spans="3:4">
      <c r="C2817" s="25"/>
      <c r="D2817" s="25"/>
    </row>
    <row r="2818" spans="3:4">
      <c r="C2818" s="25"/>
      <c r="D2818" s="25"/>
    </row>
    <row r="2819" spans="3:4">
      <c r="C2819" s="25"/>
      <c r="D2819" s="25"/>
    </row>
    <row r="2820" spans="3:4">
      <c r="C2820" s="25"/>
      <c r="D2820" s="25"/>
    </row>
    <row r="2821" spans="3:4">
      <c r="C2821" s="25"/>
      <c r="D2821" s="25"/>
    </row>
    <row r="2822" spans="3:4">
      <c r="C2822" s="25"/>
      <c r="D2822" s="25"/>
    </row>
    <row r="2823" spans="3:4">
      <c r="C2823" s="25"/>
      <c r="D2823" s="25"/>
    </row>
    <row r="2824" spans="3:4">
      <c r="C2824" s="25"/>
      <c r="D2824" s="25"/>
    </row>
    <row r="2825" spans="3:4">
      <c r="C2825" s="25"/>
      <c r="D2825" s="25"/>
    </row>
    <row r="2826" spans="3:4">
      <c r="C2826" s="25"/>
      <c r="D2826" s="25"/>
    </row>
    <row r="2827" spans="3:4">
      <c r="C2827" s="25"/>
      <c r="D2827" s="25"/>
    </row>
    <row r="2828" spans="3:4">
      <c r="C2828" s="25"/>
      <c r="D2828" s="25"/>
    </row>
    <row r="2829" spans="3:4">
      <c r="C2829" s="25"/>
      <c r="D2829" s="25"/>
    </row>
    <row r="2830" spans="3:4">
      <c r="C2830" s="25"/>
      <c r="D2830" s="25"/>
    </row>
    <row r="2831" spans="3:4">
      <c r="C2831" s="25"/>
      <c r="D2831" s="25"/>
    </row>
    <row r="2832" spans="3:4">
      <c r="C2832" s="25"/>
      <c r="D2832" s="25"/>
    </row>
    <row r="2833" spans="3:4">
      <c r="C2833" s="25"/>
      <c r="D2833" s="25"/>
    </row>
    <row r="2834" spans="3:4">
      <c r="C2834" s="25"/>
      <c r="D2834" s="25"/>
    </row>
    <row r="2835" spans="3:4">
      <c r="C2835" s="25"/>
      <c r="D2835" s="25"/>
    </row>
    <row r="2836" spans="3:4">
      <c r="C2836" s="25"/>
      <c r="D2836" s="25"/>
    </row>
    <row r="2837" spans="3:4">
      <c r="C2837" s="25"/>
      <c r="D2837" s="25"/>
    </row>
    <row r="2838" spans="3:4">
      <c r="C2838" s="25"/>
      <c r="D2838" s="25"/>
    </row>
    <row r="2839" spans="3:4">
      <c r="C2839" s="25"/>
      <c r="D2839" s="25"/>
    </row>
    <row r="2840" spans="3:4">
      <c r="C2840" s="25"/>
      <c r="D2840" s="25"/>
    </row>
    <row r="2841" spans="3:4">
      <c r="C2841" s="25"/>
      <c r="D2841" s="25"/>
    </row>
    <row r="2842" spans="3:4">
      <c r="C2842" s="25"/>
      <c r="D2842" s="25"/>
    </row>
    <row r="2843" spans="3:4">
      <c r="C2843" s="25"/>
      <c r="D2843" s="25"/>
    </row>
    <row r="2844" spans="3:4">
      <c r="C2844" s="25"/>
      <c r="D2844" s="25"/>
    </row>
    <row r="2845" spans="3:4">
      <c r="C2845" s="25"/>
      <c r="D2845" s="25"/>
    </row>
    <row r="2846" spans="3:4">
      <c r="C2846" s="25"/>
      <c r="D2846" s="25"/>
    </row>
    <row r="2847" spans="3:4">
      <c r="C2847" s="25"/>
      <c r="D2847" s="25"/>
    </row>
    <row r="2848" spans="3:4">
      <c r="C2848" s="25"/>
      <c r="D2848" s="25"/>
    </row>
    <row r="2849" spans="3:4">
      <c r="C2849" s="25"/>
      <c r="D2849" s="25"/>
    </row>
    <row r="2850" spans="3:4">
      <c r="C2850" s="25"/>
      <c r="D2850" s="25"/>
    </row>
    <row r="2851" spans="3:4">
      <c r="C2851" s="25"/>
      <c r="D2851" s="25"/>
    </row>
    <row r="2852" spans="3:4">
      <c r="C2852" s="25"/>
      <c r="D2852" s="25"/>
    </row>
    <row r="2853" spans="3:4">
      <c r="C2853" s="25"/>
      <c r="D2853" s="25"/>
    </row>
    <row r="2854" spans="3:4">
      <c r="C2854" s="25"/>
      <c r="D2854" s="25"/>
    </row>
    <row r="2855" spans="3:4">
      <c r="C2855" s="25"/>
      <c r="D2855" s="25"/>
    </row>
    <row r="2856" spans="3:4">
      <c r="C2856" s="25"/>
      <c r="D2856" s="25"/>
    </row>
    <row r="2857" spans="3:4">
      <c r="C2857" s="25"/>
      <c r="D2857" s="25"/>
    </row>
    <row r="2858" spans="3:4">
      <c r="C2858" s="25"/>
      <c r="D2858" s="25"/>
    </row>
    <row r="2859" spans="3:4">
      <c r="C2859" s="25"/>
      <c r="D2859" s="25"/>
    </row>
    <row r="2860" spans="3:4">
      <c r="C2860" s="25"/>
      <c r="D2860" s="25"/>
    </row>
    <row r="2861" spans="3:4">
      <c r="C2861" s="25"/>
      <c r="D2861" s="25"/>
    </row>
    <row r="2862" spans="3:4">
      <c r="C2862" s="25"/>
      <c r="D2862" s="25"/>
    </row>
    <row r="2863" spans="3:4">
      <c r="C2863" s="25"/>
      <c r="D2863" s="25"/>
    </row>
    <row r="2864" spans="3:4">
      <c r="C2864" s="25"/>
      <c r="D2864" s="25"/>
    </row>
    <row r="2865" spans="3:4">
      <c r="C2865" s="25"/>
      <c r="D2865" s="25"/>
    </row>
    <row r="2866" spans="3:4">
      <c r="C2866" s="25"/>
      <c r="D2866" s="25"/>
    </row>
    <row r="2867" spans="3:4">
      <c r="C2867" s="25"/>
      <c r="D2867" s="25"/>
    </row>
    <row r="2868" spans="3:4">
      <c r="C2868" s="25"/>
      <c r="D2868" s="25"/>
    </row>
    <row r="2869" spans="3:4">
      <c r="C2869" s="25"/>
      <c r="D2869" s="25"/>
    </row>
    <row r="2870" spans="3:4">
      <c r="C2870" s="25"/>
      <c r="D2870" s="25"/>
    </row>
    <row r="2871" spans="3:4">
      <c r="C2871" s="25"/>
      <c r="D2871" s="25"/>
    </row>
    <row r="2872" spans="3:4">
      <c r="C2872" s="25"/>
      <c r="D2872" s="25"/>
    </row>
    <row r="2873" spans="3:4">
      <c r="C2873" s="25"/>
      <c r="D2873" s="25"/>
    </row>
    <row r="2874" spans="3:4">
      <c r="C2874" s="25"/>
      <c r="D2874" s="25"/>
    </row>
    <row r="2875" spans="3:4">
      <c r="C2875" s="25"/>
      <c r="D2875" s="25"/>
    </row>
    <row r="2876" spans="3:4">
      <c r="C2876" s="25"/>
      <c r="D2876" s="25"/>
    </row>
    <row r="2877" spans="3:4">
      <c r="C2877" s="25"/>
      <c r="D2877" s="25"/>
    </row>
    <row r="2878" spans="3:4">
      <c r="C2878" s="25"/>
      <c r="D2878" s="25"/>
    </row>
    <row r="2879" spans="3:4">
      <c r="C2879" s="25"/>
      <c r="D2879" s="25"/>
    </row>
    <row r="2880" spans="3:4">
      <c r="C2880" s="25"/>
      <c r="D2880" s="25"/>
    </row>
    <row r="2881" spans="3:4">
      <c r="C2881" s="25"/>
      <c r="D2881" s="25"/>
    </row>
    <row r="2882" spans="3:4">
      <c r="C2882" s="25"/>
      <c r="D2882" s="25"/>
    </row>
    <row r="2883" spans="3:4">
      <c r="C2883" s="25"/>
      <c r="D2883" s="25"/>
    </row>
    <row r="2884" spans="3:4">
      <c r="C2884" s="25"/>
      <c r="D2884" s="25"/>
    </row>
    <row r="2885" spans="3:4">
      <c r="C2885" s="25"/>
      <c r="D2885" s="25"/>
    </row>
    <row r="2886" spans="3:4">
      <c r="C2886" s="25"/>
      <c r="D2886" s="25"/>
    </row>
    <row r="2887" spans="3:4">
      <c r="C2887" s="25"/>
      <c r="D2887" s="25"/>
    </row>
    <row r="2888" spans="3:4">
      <c r="C2888" s="25"/>
      <c r="D2888" s="25"/>
    </row>
    <row r="2889" spans="3:4">
      <c r="C2889" s="25"/>
      <c r="D2889" s="25"/>
    </row>
    <row r="2890" spans="3:4">
      <c r="C2890" s="25"/>
      <c r="D2890" s="25"/>
    </row>
    <row r="2891" spans="3:4">
      <c r="C2891" s="25"/>
      <c r="D2891" s="25"/>
    </row>
    <row r="2892" spans="3:4">
      <c r="C2892" s="25"/>
      <c r="D2892" s="25"/>
    </row>
    <row r="2893" spans="3:4">
      <c r="C2893" s="25"/>
      <c r="D2893" s="25"/>
    </row>
    <row r="2894" spans="3:4">
      <c r="C2894" s="25"/>
      <c r="D2894" s="25"/>
    </row>
    <row r="2895" spans="3:4">
      <c r="C2895" s="25"/>
      <c r="D2895" s="25"/>
    </row>
    <row r="2896" spans="3:4">
      <c r="C2896" s="25"/>
      <c r="D2896" s="25"/>
    </row>
    <row r="2897" spans="3:4">
      <c r="C2897" s="25"/>
      <c r="D2897" s="25"/>
    </row>
    <row r="2898" spans="3:4">
      <c r="C2898" s="25"/>
      <c r="D2898" s="25"/>
    </row>
    <row r="2899" spans="3:4">
      <c r="C2899" s="25"/>
      <c r="D2899" s="25"/>
    </row>
    <row r="2900" spans="3:4">
      <c r="C2900" s="25"/>
      <c r="D2900" s="25"/>
    </row>
    <row r="2901" spans="3:4">
      <c r="C2901" s="25"/>
      <c r="D2901" s="25"/>
    </row>
    <row r="2902" spans="3:4">
      <c r="C2902" s="25"/>
      <c r="D2902" s="25"/>
    </row>
    <row r="2903" spans="3:4">
      <c r="C2903" s="25"/>
      <c r="D2903" s="25"/>
    </row>
    <row r="2904" spans="3:4">
      <c r="C2904" s="25"/>
      <c r="D2904" s="25"/>
    </row>
    <row r="2905" spans="3:4">
      <c r="C2905" s="25"/>
      <c r="D2905" s="25"/>
    </row>
    <row r="2906" spans="3:4">
      <c r="C2906" s="25"/>
      <c r="D2906" s="25"/>
    </row>
    <row r="2907" spans="3:4">
      <c r="C2907" s="25"/>
      <c r="D2907" s="25"/>
    </row>
    <row r="2908" spans="3:4">
      <c r="C2908" s="25"/>
      <c r="D2908" s="25"/>
    </row>
    <row r="2909" spans="3:4">
      <c r="C2909" s="25"/>
      <c r="D2909" s="25"/>
    </row>
    <row r="2910" spans="3:4">
      <c r="C2910" s="25"/>
      <c r="D2910" s="25"/>
    </row>
    <row r="2911" spans="3:4">
      <c r="C2911" s="25"/>
      <c r="D2911" s="25"/>
    </row>
    <row r="2912" spans="3:4">
      <c r="C2912" s="25"/>
      <c r="D2912" s="25"/>
    </row>
    <row r="2913" spans="3:4">
      <c r="C2913" s="25"/>
      <c r="D2913" s="25"/>
    </row>
    <row r="2914" spans="3:4">
      <c r="C2914" s="25"/>
      <c r="D2914" s="25"/>
    </row>
    <row r="2915" spans="3:4">
      <c r="C2915" s="25"/>
      <c r="D2915" s="25"/>
    </row>
    <row r="2916" spans="3:4">
      <c r="C2916" s="25"/>
      <c r="D2916" s="25"/>
    </row>
    <row r="2917" spans="3:4">
      <c r="C2917" s="25"/>
      <c r="D2917" s="25"/>
    </row>
    <row r="2918" spans="3:4">
      <c r="C2918" s="25"/>
      <c r="D2918" s="25"/>
    </row>
    <row r="2919" spans="3:4">
      <c r="C2919" s="25"/>
      <c r="D2919" s="25"/>
    </row>
    <row r="2920" spans="3:4">
      <c r="C2920" s="25"/>
      <c r="D2920" s="25"/>
    </row>
    <row r="2921" spans="3:4">
      <c r="C2921" s="25"/>
      <c r="D2921" s="25"/>
    </row>
    <row r="2922" spans="3:4">
      <c r="C2922" s="25"/>
      <c r="D2922" s="25"/>
    </row>
    <row r="2923" spans="3:4">
      <c r="C2923" s="25"/>
      <c r="D2923" s="25"/>
    </row>
    <row r="2924" spans="3:4">
      <c r="C2924" s="25"/>
      <c r="D2924" s="25"/>
    </row>
    <row r="2925" spans="3:4">
      <c r="C2925" s="25"/>
      <c r="D2925" s="25"/>
    </row>
    <row r="2926" spans="3:4">
      <c r="C2926" s="25"/>
      <c r="D2926" s="25"/>
    </row>
    <row r="2927" spans="3:4">
      <c r="C2927" s="25"/>
      <c r="D2927" s="25"/>
    </row>
    <row r="2928" spans="3:4">
      <c r="C2928" s="25"/>
      <c r="D2928" s="25"/>
    </row>
    <row r="2929" spans="3:4">
      <c r="C2929" s="25"/>
      <c r="D2929" s="25"/>
    </row>
    <row r="2930" spans="3:4">
      <c r="C2930" s="25"/>
      <c r="D2930" s="25"/>
    </row>
    <row r="2931" spans="3:4">
      <c r="C2931" s="25"/>
      <c r="D2931" s="25"/>
    </row>
    <row r="2932" spans="3:4">
      <c r="C2932" s="25"/>
      <c r="D2932" s="25"/>
    </row>
    <row r="2933" spans="3:4">
      <c r="C2933" s="25"/>
      <c r="D2933" s="25"/>
    </row>
    <row r="2934" spans="3:4">
      <c r="C2934" s="25"/>
      <c r="D2934" s="25"/>
    </row>
    <row r="2935" spans="3:4">
      <c r="C2935" s="25"/>
      <c r="D2935" s="25"/>
    </row>
    <row r="2936" spans="3:4">
      <c r="C2936" s="25"/>
      <c r="D2936" s="25"/>
    </row>
    <row r="2937" spans="3:4">
      <c r="C2937" s="25"/>
      <c r="D2937" s="25"/>
    </row>
    <row r="2938" spans="3:4">
      <c r="C2938" s="25"/>
      <c r="D2938" s="25"/>
    </row>
    <row r="2939" spans="3:4">
      <c r="C2939" s="25"/>
      <c r="D2939" s="25"/>
    </row>
    <row r="2940" spans="3:4">
      <c r="C2940" s="25"/>
      <c r="D2940" s="25"/>
    </row>
    <row r="2941" spans="3:4">
      <c r="C2941" s="25"/>
      <c r="D2941" s="25"/>
    </row>
    <row r="2942" spans="3:4">
      <c r="C2942" s="25"/>
      <c r="D2942" s="25"/>
    </row>
    <row r="2943" spans="3:4">
      <c r="C2943" s="25"/>
      <c r="D2943" s="25"/>
    </row>
    <row r="2944" spans="3:4">
      <c r="C2944" s="25"/>
      <c r="D2944" s="25"/>
    </row>
    <row r="2945" spans="3:4">
      <c r="C2945" s="25"/>
      <c r="D2945" s="25"/>
    </row>
    <row r="2946" spans="3:4">
      <c r="C2946" s="25"/>
      <c r="D2946" s="25"/>
    </row>
    <row r="2947" spans="3:4">
      <c r="C2947" s="25"/>
      <c r="D2947" s="25"/>
    </row>
    <row r="2948" spans="3:4">
      <c r="C2948" s="25"/>
      <c r="D2948" s="25"/>
    </row>
    <row r="2949" spans="3:4">
      <c r="C2949" s="25"/>
      <c r="D2949" s="25"/>
    </row>
    <row r="2950" spans="3:4">
      <c r="C2950" s="25"/>
      <c r="D2950" s="25"/>
    </row>
    <row r="2951" spans="3:4">
      <c r="C2951" s="25"/>
      <c r="D2951" s="25"/>
    </row>
    <row r="2952" spans="3:4">
      <c r="C2952" s="25"/>
      <c r="D2952" s="25"/>
    </row>
    <row r="2953" spans="3:4">
      <c r="C2953" s="25"/>
      <c r="D2953" s="25"/>
    </row>
    <row r="2954" spans="3:4">
      <c r="C2954" s="25"/>
      <c r="D2954" s="25"/>
    </row>
    <row r="2955" spans="3:4">
      <c r="C2955" s="25"/>
      <c r="D2955" s="25"/>
    </row>
    <row r="2956" spans="3:4">
      <c r="C2956" s="25"/>
      <c r="D2956" s="25"/>
    </row>
    <row r="2957" spans="3:4">
      <c r="C2957" s="25"/>
      <c r="D2957" s="25"/>
    </row>
    <row r="2958" spans="3:4">
      <c r="C2958" s="25"/>
      <c r="D2958" s="25"/>
    </row>
    <row r="2959" spans="3:4">
      <c r="C2959" s="25"/>
      <c r="D2959" s="25"/>
    </row>
    <row r="2960" spans="3:4">
      <c r="C2960" s="25"/>
      <c r="D2960" s="25"/>
    </row>
    <row r="2961" spans="3:4">
      <c r="C2961" s="25"/>
      <c r="D2961" s="25"/>
    </row>
    <row r="2962" spans="3:4">
      <c r="C2962" s="25"/>
      <c r="D2962" s="25"/>
    </row>
    <row r="2963" spans="3:4">
      <c r="C2963" s="25"/>
      <c r="D2963" s="25"/>
    </row>
    <row r="2964" spans="3:4">
      <c r="C2964" s="25"/>
      <c r="D2964" s="25"/>
    </row>
    <row r="2965" spans="3:4">
      <c r="C2965" s="25"/>
      <c r="D2965" s="25"/>
    </row>
    <row r="2966" spans="3:4">
      <c r="C2966" s="25"/>
      <c r="D2966" s="25"/>
    </row>
    <row r="2967" spans="3:4">
      <c r="C2967" s="25"/>
      <c r="D2967" s="25"/>
    </row>
    <row r="2968" spans="3:4">
      <c r="C2968" s="25"/>
      <c r="D2968" s="25"/>
    </row>
    <row r="2969" spans="3:4">
      <c r="C2969" s="25"/>
      <c r="D2969" s="25"/>
    </row>
    <row r="2970" spans="3:4">
      <c r="C2970" s="25"/>
      <c r="D2970" s="25"/>
    </row>
    <row r="2971" spans="3:4">
      <c r="C2971" s="25"/>
      <c r="D2971" s="25"/>
    </row>
    <row r="2972" spans="3:4">
      <c r="C2972" s="25"/>
      <c r="D2972" s="25"/>
    </row>
    <row r="2973" spans="3:4">
      <c r="C2973" s="25"/>
      <c r="D2973" s="25"/>
    </row>
    <row r="2974" spans="3:4">
      <c r="C2974" s="25"/>
      <c r="D2974" s="25"/>
    </row>
    <row r="2975" spans="3:4">
      <c r="C2975" s="25"/>
      <c r="D2975" s="25"/>
    </row>
    <row r="2976" spans="3:4">
      <c r="C2976" s="25"/>
      <c r="D2976" s="25"/>
    </row>
    <row r="2977" spans="3:4">
      <c r="C2977" s="25"/>
      <c r="D2977" s="25"/>
    </row>
    <row r="2978" spans="3:4">
      <c r="C2978" s="25"/>
      <c r="D2978" s="25"/>
    </row>
    <row r="2979" spans="3:4">
      <c r="C2979" s="25"/>
      <c r="D2979" s="25"/>
    </row>
    <row r="2980" spans="3:4">
      <c r="C2980" s="25"/>
      <c r="D2980" s="25"/>
    </row>
    <row r="2981" spans="3:4">
      <c r="C2981" s="25"/>
      <c r="D2981" s="25"/>
    </row>
    <row r="2982" spans="3:4">
      <c r="C2982" s="25"/>
      <c r="D2982" s="25"/>
    </row>
    <row r="2983" spans="3:4">
      <c r="C2983" s="25"/>
      <c r="D2983" s="25"/>
    </row>
    <row r="2984" spans="3:4">
      <c r="C2984" s="25"/>
      <c r="D2984" s="25"/>
    </row>
    <row r="2985" spans="3:4">
      <c r="C2985" s="25"/>
      <c r="D2985" s="25"/>
    </row>
    <row r="2986" spans="3:4">
      <c r="C2986" s="25"/>
      <c r="D2986" s="25"/>
    </row>
    <row r="2987" spans="3:4">
      <c r="C2987" s="25"/>
      <c r="D2987" s="25"/>
    </row>
    <row r="2988" spans="3:4">
      <c r="C2988" s="25"/>
      <c r="D2988" s="25"/>
    </row>
    <row r="2989" spans="3:4">
      <c r="C2989" s="25"/>
      <c r="D2989" s="25"/>
    </row>
    <row r="2990" spans="3:4">
      <c r="C2990" s="25"/>
      <c r="D2990" s="25"/>
    </row>
    <row r="2991" spans="3:4">
      <c r="C2991" s="25"/>
      <c r="D2991" s="25"/>
    </row>
    <row r="2992" spans="3:4">
      <c r="C2992" s="25"/>
      <c r="D2992" s="25"/>
    </row>
    <row r="2993" spans="3:4">
      <c r="C2993" s="25"/>
      <c r="D2993" s="25"/>
    </row>
    <row r="2994" spans="3:4">
      <c r="C2994" s="25"/>
      <c r="D2994" s="25"/>
    </row>
    <row r="2995" spans="3:4">
      <c r="C2995" s="25"/>
      <c r="D2995" s="25"/>
    </row>
    <row r="2996" spans="3:4">
      <c r="C2996" s="25"/>
      <c r="D2996" s="25"/>
    </row>
    <row r="2997" spans="3:4">
      <c r="C2997" s="25"/>
      <c r="D2997" s="25"/>
    </row>
    <row r="2998" spans="3:4">
      <c r="C2998" s="25"/>
      <c r="D2998" s="25"/>
    </row>
    <row r="2999" spans="3:4">
      <c r="C2999" s="25"/>
      <c r="D2999" s="25"/>
    </row>
    <row r="3000" spans="3:4">
      <c r="C3000" s="25"/>
      <c r="D3000" s="25"/>
    </row>
    <row r="3001" spans="3:4">
      <c r="C3001" s="25"/>
      <c r="D3001" s="25"/>
    </row>
    <row r="3002" spans="3:4">
      <c r="C3002" s="25"/>
      <c r="D3002" s="25"/>
    </row>
    <row r="3003" spans="3:4">
      <c r="C3003" s="25"/>
      <c r="D3003" s="25"/>
    </row>
    <row r="3004" spans="3:4">
      <c r="C3004" s="25"/>
      <c r="D3004" s="25"/>
    </row>
    <row r="3005" spans="3:4">
      <c r="C3005" s="25"/>
      <c r="D3005" s="25"/>
    </row>
    <row r="3006" spans="3:4">
      <c r="C3006" s="25"/>
      <c r="D3006" s="25"/>
    </row>
    <row r="3007" spans="3:4">
      <c r="C3007" s="25"/>
      <c r="D3007" s="25"/>
    </row>
    <row r="3008" spans="3:4">
      <c r="C3008" s="25"/>
      <c r="D3008" s="25"/>
    </row>
    <row r="3009" spans="3:4">
      <c r="C3009" s="25"/>
      <c r="D3009" s="25"/>
    </row>
    <row r="3010" spans="3:4">
      <c r="C3010" s="25"/>
      <c r="D3010" s="25"/>
    </row>
    <row r="3011" spans="3:4">
      <c r="C3011" s="25"/>
      <c r="D3011" s="25"/>
    </row>
    <row r="3012" spans="3:4">
      <c r="C3012" s="25"/>
      <c r="D3012" s="25"/>
    </row>
    <row r="3013" spans="3:4">
      <c r="C3013" s="25"/>
      <c r="D3013" s="25"/>
    </row>
    <row r="3014" spans="3:4">
      <c r="C3014" s="25"/>
      <c r="D3014" s="25"/>
    </row>
    <row r="3015" spans="3:4">
      <c r="C3015" s="25"/>
      <c r="D3015" s="25"/>
    </row>
    <row r="3016" spans="3:4">
      <c r="C3016" s="25"/>
      <c r="D3016" s="25"/>
    </row>
    <row r="3017" spans="3:4">
      <c r="C3017" s="25"/>
      <c r="D3017" s="25"/>
    </row>
    <row r="3018" spans="3:4">
      <c r="C3018" s="25"/>
      <c r="D3018" s="25"/>
    </row>
    <row r="3019" spans="3:4">
      <c r="C3019" s="25"/>
      <c r="D3019" s="25"/>
    </row>
    <row r="3020" spans="3:4">
      <c r="C3020" s="25"/>
      <c r="D3020" s="25"/>
    </row>
    <row r="3021" spans="3:4">
      <c r="C3021" s="25"/>
      <c r="D3021" s="25"/>
    </row>
    <row r="3022" spans="3:4">
      <c r="C3022" s="25"/>
      <c r="D3022" s="25"/>
    </row>
    <row r="3023" spans="3:4">
      <c r="C3023" s="25"/>
      <c r="D3023" s="25"/>
    </row>
    <row r="3024" spans="3:4">
      <c r="C3024" s="25"/>
      <c r="D3024" s="25"/>
    </row>
    <row r="3025" spans="3:4">
      <c r="C3025" s="25"/>
      <c r="D3025" s="25"/>
    </row>
    <row r="3026" spans="3:4">
      <c r="C3026" s="25"/>
      <c r="D3026" s="25"/>
    </row>
    <row r="3027" spans="3:4">
      <c r="C3027" s="25"/>
      <c r="D3027" s="25"/>
    </row>
    <row r="3028" spans="3:4">
      <c r="C3028" s="25"/>
      <c r="D3028" s="25"/>
    </row>
    <row r="3029" spans="3:4">
      <c r="C3029" s="25"/>
      <c r="D3029" s="25"/>
    </row>
    <row r="3030" spans="3:4">
      <c r="C3030" s="25"/>
      <c r="D3030" s="25"/>
    </row>
    <row r="3031" spans="3:4">
      <c r="C3031" s="25"/>
      <c r="D3031" s="25"/>
    </row>
    <row r="3032" spans="3:4">
      <c r="C3032" s="25"/>
      <c r="D3032" s="25"/>
    </row>
    <row r="3033" spans="3:4">
      <c r="C3033" s="25"/>
      <c r="D3033" s="25"/>
    </row>
    <row r="3034" spans="3:4">
      <c r="C3034" s="25"/>
      <c r="D3034" s="25"/>
    </row>
    <row r="3035" spans="3:4">
      <c r="C3035" s="25"/>
      <c r="D3035" s="25"/>
    </row>
    <row r="3036" spans="3:4">
      <c r="C3036" s="25"/>
      <c r="D3036" s="25"/>
    </row>
    <row r="3037" spans="3:4">
      <c r="C3037" s="25"/>
      <c r="D3037" s="25"/>
    </row>
    <row r="3038" spans="3:4">
      <c r="C3038" s="25"/>
      <c r="D3038" s="25"/>
    </row>
    <row r="3039" spans="3:4">
      <c r="C3039" s="25"/>
      <c r="D3039" s="25"/>
    </row>
    <row r="3040" spans="3:4">
      <c r="C3040" s="25"/>
      <c r="D3040" s="25"/>
    </row>
    <row r="3041" spans="3:4">
      <c r="C3041" s="25"/>
      <c r="D3041" s="25"/>
    </row>
    <row r="3042" spans="3:4">
      <c r="C3042" s="25"/>
      <c r="D3042" s="25"/>
    </row>
    <row r="3043" spans="3:4">
      <c r="C3043" s="25"/>
      <c r="D3043" s="25"/>
    </row>
    <row r="3044" spans="3:4">
      <c r="C3044" s="25"/>
      <c r="D3044" s="25"/>
    </row>
    <row r="3045" spans="3:4">
      <c r="C3045" s="25"/>
      <c r="D3045" s="25"/>
    </row>
    <row r="3046" spans="3:4">
      <c r="C3046" s="25"/>
      <c r="D3046" s="25"/>
    </row>
    <row r="3047" spans="3:4">
      <c r="C3047" s="25"/>
      <c r="D3047" s="25"/>
    </row>
    <row r="3048" spans="3:4">
      <c r="C3048" s="25"/>
      <c r="D3048" s="25"/>
    </row>
    <row r="3049" spans="3:4">
      <c r="C3049" s="25"/>
      <c r="D3049" s="25"/>
    </row>
    <row r="3050" spans="3:4">
      <c r="C3050" s="25"/>
      <c r="D3050" s="25"/>
    </row>
    <row r="3051" spans="3:4">
      <c r="C3051" s="25"/>
      <c r="D3051" s="25"/>
    </row>
    <row r="3052" spans="3:4">
      <c r="C3052" s="25"/>
      <c r="D3052" s="25"/>
    </row>
    <row r="3053" spans="3:4">
      <c r="C3053" s="25"/>
      <c r="D3053" s="25"/>
    </row>
    <row r="3054" spans="3:4">
      <c r="C3054" s="25"/>
      <c r="D3054" s="25"/>
    </row>
    <row r="3055" spans="3:4">
      <c r="C3055" s="25"/>
      <c r="D3055" s="25"/>
    </row>
    <row r="3056" spans="3:4">
      <c r="C3056" s="25"/>
      <c r="D3056" s="25"/>
    </row>
    <row r="3057" spans="3:4">
      <c r="C3057" s="25"/>
      <c r="D3057" s="25"/>
    </row>
    <row r="3058" spans="3:4">
      <c r="C3058" s="25"/>
      <c r="D3058" s="25"/>
    </row>
    <row r="3059" spans="3:4">
      <c r="C3059" s="25"/>
      <c r="D3059" s="25"/>
    </row>
    <row r="3060" spans="3:4">
      <c r="C3060" s="25"/>
      <c r="D3060" s="25"/>
    </row>
    <row r="3061" spans="3:4">
      <c r="C3061" s="25"/>
      <c r="D3061" s="25"/>
    </row>
    <row r="3062" spans="3:4">
      <c r="C3062" s="25"/>
      <c r="D3062" s="25"/>
    </row>
    <row r="3063" spans="3:4">
      <c r="C3063" s="25"/>
      <c r="D3063" s="25"/>
    </row>
    <row r="3064" spans="3:4">
      <c r="C3064" s="25"/>
      <c r="D3064" s="25"/>
    </row>
    <row r="3065" spans="3:4">
      <c r="C3065" s="25"/>
      <c r="D3065" s="25"/>
    </row>
    <row r="3066" spans="3:4">
      <c r="C3066" s="25"/>
      <c r="D3066" s="25"/>
    </row>
    <row r="3067" spans="3:4">
      <c r="C3067" s="25"/>
      <c r="D3067" s="25"/>
    </row>
    <row r="3068" spans="3:4">
      <c r="C3068" s="25"/>
      <c r="D3068" s="25"/>
    </row>
    <row r="3069" spans="3:4">
      <c r="C3069" s="25"/>
      <c r="D3069" s="25"/>
    </row>
    <row r="3070" spans="3:4">
      <c r="C3070" s="25"/>
      <c r="D3070" s="25"/>
    </row>
    <row r="3071" spans="3:4">
      <c r="C3071" s="25"/>
      <c r="D3071" s="25"/>
    </row>
    <row r="3072" spans="3:4">
      <c r="C3072" s="25"/>
      <c r="D3072" s="25"/>
    </row>
    <row r="3073" spans="3:4">
      <c r="C3073" s="25"/>
      <c r="D3073" s="25"/>
    </row>
    <row r="3074" spans="3:4">
      <c r="C3074" s="25"/>
      <c r="D3074" s="25"/>
    </row>
    <row r="3075" spans="3:4">
      <c r="C3075" s="25"/>
      <c r="D3075" s="25"/>
    </row>
    <row r="3076" spans="3:4">
      <c r="C3076" s="25"/>
      <c r="D3076" s="25"/>
    </row>
    <row r="3077" spans="3:4">
      <c r="C3077" s="25"/>
      <c r="D3077" s="25"/>
    </row>
    <row r="3078" spans="3:4">
      <c r="C3078" s="25"/>
      <c r="D3078" s="25"/>
    </row>
    <row r="3079" spans="3:4">
      <c r="C3079" s="25"/>
      <c r="D3079" s="25"/>
    </row>
    <row r="3080" spans="3:4">
      <c r="C3080" s="25"/>
      <c r="D3080" s="25"/>
    </row>
    <row r="3081" spans="3:4">
      <c r="C3081" s="25"/>
      <c r="D3081" s="25"/>
    </row>
    <row r="3082" spans="3:4">
      <c r="C3082" s="25"/>
      <c r="D3082" s="25"/>
    </row>
    <row r="3083" spans="3:4">
      <c r="C3083" s="25"/>
      <c r="D3083" s="25"/>
    </row>
    <row r="3084" spans="3:4">
      <c r="C3084" s="25"/>
      <c r="D3084" s="25"/>
    </row>
    <row r="3085" spans="3:4">
      <c r="C3085" s="25"/>
      <c r="D3085" s="25"/>
    </row>
    <row r="3086" spans="3:4">
      <c r="C3086" s="25"/>
      <c r="D3086" s="25"/>
    </row>
    <row r="3087" spans="3:4">
      <c r="C3087" s="25"/>
      <c r="D3087" s="25"/>
    </row>
    <row r="3088" spans="3:4">
      <c r="C3088" s="25"/>
      <c r="D3088" s="25"/>
    </row>
    <row r="3089" spans="3:4">
      <c r="C3089" s="25"/>
      <c r="D3089" s="25"/>
    </row>
    <row r="3090" spans="3:4">
      <c r="C3090" s="25"/>
      <c r="D3090" s="25"/>
    </row>
    <row r="3091" spans="3:4">
      <c r="C3091" s="25"/>
      <c r="D3091" s="25"/>
    </row>
    <row r="3092" spans="3:4">
      <c r="C3092" s="25"/>
      <c r="D3092" s="25"/>
    </row>
    <row r="3093" spans="3:4">
      <c r="C3093" s="25"/>
      <c r="D3093" s="25"/>
    </row>
    <row r="3094" spans="3:4">
      <c r="C3094" s="25"/>
      <c r="D3094" s="25"/>
    </row>
    <row r="3095" spans="3:4">
      <c r="C3095" s="25"/>
      <c r="D3095" s="25"/>
    </row>
    <row r="3096" spans="3:4">
      <c r="C3096" s="25"/>
      <c r="D3096" s="25"/>
    </row>
    <row r="3097" spans="3:4">
      <c r="C3097" s="25"/>
      <c r="D3097" s="25"/>
    </row>
    <row r="3098" spans="3:4">
      <c r="C3098" s="25"/>
      <c r="D3098" s="25"/>
    </row>
    <row r="3099" spans="3:4">
      <c r="C3099" s="25"/>
      <c r="D3099" s="25"/>
    </row>
    <row r="3100" spans="3:4">
      <c r="C3100" s="25"/>
      <c r="D3100" s="25"/>
    </row>
    <row r="3101" spans="3:4">
      <c r="C3101" s="25"/>
      <c r="D3101" s="25"/>
    </row>
    <row r="3102" spans="3:4">
      <c r="C3102" s="25"/>
      <c r="D3102" s="25"/>
    </row>
    <row r="3103" spans="3:4">
      <c r="C3103" s="25"/>
      <c r="D3103" s="25"/>
    </row>
    <row r="3104" spans="3:4">
      <c r="C3104" s="25"/>
      <c r="D3104" s="25"/>
    </row>
    <row r="3105" spans="3:4">
      <c r="C3105" s="25"/>
      <c r="D3105" s="25"/>
    </row>
    <row r="3106" spans="3:4">
      <c r="C3106" s="25"/>
      <c r="D3106" s="25"/>
    </row>
    <row r="3107" spans="3:4">
      <c r="C3107" s="25"/>
      <c r="D3107" s="25"/>
    </row>
    <row r="3108" spans="3:4">
      <c r="C3108" s="25"/>
      <c r="D3108" s="25"/>
    </row>
    <row r="3109" spans="3:4">
      <c r="C3109" s="25"/>
      <c r="D3109" s="25"/>
    </row>
    <row r="3110" spans="3:4">
      <c r="C3110" s="25"/>
      <c r="D3110" s="25"/>
    </row>
    <row r="3111" spans="3:4">
      <c r="C3111" s="25"/>
      <c r="D3111" s="25"/>
    </row>
    <row r="3112" spans="3:4">
      <c r="C3112" s="25"/>
      <c r="D3112" s="25"/>
    </row>
    <row r="3113" spans="3:4">
      <c r="C3113" s="25"/>
      <c r="D3113" s="25"/>
    </row>
    <row r="3114" spans="3:4">
      <c r="C3114" s="25"/>
      <c r="D3114" s="25"/>
    </row>
    <row r="3115" spans="3:4">
      <c r="C3115" s="25"/>
      <c r="D3115" s="25"/>
    </row>
    <row r="3116" spans="3:4">
      <c r="C3116" s="25"/>
      <c r="D3116" s="25"/>
    </row>
    <row r="3117" spans="3:4">
      <c r="C3117" s="25"/>
      <c r="D3117" s="25"/>
    </row>
    <row r="3118" spans="3:4">
      <c r="C3118" s="25"/>
      <c r="D3118" s="25"/>
    </row>
    <row r="3119" spans="3:4">
      <c r="C3119" s="25"/>
      <c r="D3119" s="25"/>
    </row>
    <row r="3120" spans="3:4">
      <c r="C3120" s="25"/>
      <c r="D3120" s="25"/>
    </row>
    <row r="3121" spans="3:4">
      <c r="C3121" s="25"/>
      <c r="D3121" s="25"/>
    </row>
    <row r="3122" spans="3:4">
      <c r="C3122" s="25"/>
      <c r="D3122" s="25"/>
    </row>
    <row r="3123" spans="3:4">
      <c r="C3123" s="25"/>
      <c r="D3123" s="25"/>
    </row>
    <row r="3124" spans="3:4">
      <c r="C3124" s="25"/>
      <c r="D3124" s="25"/>
    </row>
    <row r="3125" spans="3:4">
      <c r="C3125" s="25"/>
      <c r="D3125" s="25"/>
    </row>
    <row r="3126" spans="3:4">
      <c r="C3126" s="25"/>
      <c r="D3126" s="25"/>
    </row>
    <row r="3127" spans="3:4">
      <c r="C3127" s="25"/>
      <c r="D3127" s="25"/>
    </row>
    <row r="3128" spans="3:4">
      <c r="C3128" s="25"/>
      <c r="D3128" s="25"/>
    </row>
    <row r="3129" spans="3:4">
      <c r="C3129" s="25"/>
      <c r="D3129" s="25"/>
    </row>
    <row r="3130" spans="3:4">
      <c r="C3130" s="25"/>
      <c r="D3130" s="25"/>
    </row>
    <row r="3131" spans="3:4">
      <c r="C3131" s="25"/>
      <c r="D3131" s="25"/>
    </row>
    <row r="3132" spans="3:4">
      <c r="C3132" s="25"/>
      <c r="D3132" s="25"/>
    </row>
    <row r="3133" spans="3:4">
      <c r="C3133" s="25"/>
      <c r="D3133" s="25"/>
    </row>
    <row r="3134" spans="3:4">
      <c r="C3134" s="25"/>
      <c r="D3134" s="25"/>
    </row>
    <row r="3135" spans="3:4">
      <c r="C3135" s="25"/>
      <c r="D3135" s="25"/>
    </row>
    <row r="3136" spans="3:4">
      <c r="C3136" s="25"/>
      <c r="D3136" s="25"/>
    </row>
    <row r="3137" spans="3:4">
      <c r="C3137" s="25"/>
      <c r="D3137" s="25"/>
    </row>
    <row r="3138" spans="3:4">
      <c r="C3138" s="25"/>
      <c r="D3138" s="25"/>
    </row>
    <row r="3139" spans="3:4">
      <c r="C3139" s="25"/>
      <c r="D3139" s="25"/>
    </row>
    <row r="3140" spans="3:4">
      <c r="C3140" s="25"/>
      <c r="D3140" s="25"/>
    </row>
    <row r="3141" spans="3:4">
      <c r="C3141" s="25"/>
      <c r="D3141" s="25"/>
    </row>
    <row r="3142" spans="3:4">
      <c r="C3142" s="25"/>
      <c r="D3142" s="25"/>
    </row>
    <row r="3143" spans="3:4">
      <c r="C3143" s="25"/>
      <c r="D3143" s="25"/>
    </row>
    <row r="3144" spans="3:4">
      <c r="C3144" s="25"/>
      <c r="D3144" s="25"/>
    </row>
    <row r="3145" spans="3:4">
      <c r="C3145" s="25"/>
      <c r="D3145" s="25"/>
    </row>
    <row r="3146" spans="3:4">
      <c r="C3146" s="25"/>
      <c r="D3146" s="25"/>
    </row>
    <row r="3147" spans="3:4">
      <c r="C3147" s="25"/>
      <c r="D3147" s="25"/>
    </row>
    <row r="3148" spans="3:4">
      <c r="C3148" s="25"/>
      <c r="D3148" s="25"/>
    </row>
    <row r="3149" spans="3:4">
      <c r="C3149" s="25"/>
      <c r="D3149" s="25"/>
    </row>
    <row r="3150" spans="3:4">
      <c r="C3150" s="25"/>
      <c r="D3150" s="25"/>
    </row>
    <row r="3151" spans="3:4">
      <c r="C3151" s="25"/>
      <c r="D3151" s="25"/>
    </row>
    <row r="3152" spans="3:4">
      <c r="C3152" s="25"/>
      <c r="D3152" s="25"/>
    </row>
    <row r="3153" spans="3:4">
      <c r="C3153" s="25"/>
      <c r="D3153" s="25"/>
    </row>
    <row r="3154" spans="3:4">
      <c r="C3154" s="25"/>
      <c r="D3154" s="25"/>
    </row>
    <row r="3155" spans="3:4">
      <c r="C3155" s="25"/>
      <c r="D3155" s="25"/>
    </row>
    <row r="3156" spans="3:4">
      <c r="C3156" s="25"/>
      <c r="D3156" s="25"/>
    </row>
    <row r="3157" spans="3:4">
      <c r="C3157" s="25"/>
      <c r="D3157" s="25"/>
    </row>
    <row r="3158" spans="3:4">
      <c r="C3158" s="25"/>
      <c r="D3158" s="25"/>
    </row>
    <row r="3159" spans="3:4">
      <c r="C3159" s="25"/>
      <c r="D3159" s="25"/>
    </row>
    <row r="3160" spans="3:4">
      <c r="C3160" s="25"/>
      <c r="D3160" s="25"/>
    </row>
    <row r="3161" spans="3:4">
      <c r="C3161" s="25"/>
      <c r="D3161" s="25"/>
    </row>
    <row r="3162" spans="3:4">
      <c r="C3162" s="25"/>
      <c r="D3162" s="25"/>
    </row>
    <row r="3163" spans="3:4">
      <c r="C3163" s="25"/>
      <c r="D3163" s="25"/>
    </row>
    <row r="3164" spans="3:4">
      <c r="C3164" s="25"/>
      <c r="D3164" s="25"/>
    </row>
    <row r="3165" spans="3:4">
      <c r="C3165" s="25"/>
      <c r="D3165" s="25"/>
    </row>
    <row r="3166" spans="3:4">
      <c r="C3166" s="25"/>
      <c r="D3166" s="25"/>
    </row>
    <row r="3167" spans="3:4">
      <c r="C3167" s="25"/>
      <c r="D3167" s="25"/>
    </row>
    <row r="3168" spans="3:4">
      <c r="C3168" s="25"/>
      <c r="D3168" s="25"/>
    </row>
    <row r="3169" spans="3:4">
      <c r="C3169" s="25"/>
      <c r="D3169" s="25"/>
    </row>
    <row r="3170" spans="3:4">
      <c r="C3170" s="25"/>
      <c r="D3170" s="25"/>
    </row>
    <row r="3171" spans="3:4">
      <c r="C3171" s="25"/>
      <c r="D3171" s="25"/>
    </row>
    <row r="3172" spans="3:4">
      <c r="C3172" s="25"/>
      <c r="D3172" s="25"/>
    </row>
    <row r="3173" spans="3:4">
      <c r="C3173" s="25"/>
      <c r="D3173" s="25"/>
    </row>
    <row r="3174" spans="3:4">
      <c r="C3174" s="25"/>
      <c r="D3174" s="25"/>
    </row>
    <row r="3175" spans="3:4">
      <c r="C3175" s="25"/>
      <c r="D3175" s="25"/>
    </row>
    <row r="3176" spans="3:4">
      <c r="C3176" s="25"/>
      <c r="D3176" s="25"/>
    </row>
    <row r="3177" spans="3:4">
      <c r="C3177" s="25"/>
      <c r="D3177" s="25"/>
    </row>
    <row r="3178" spans="3:4">
      <c r="C3178" s="25"/>
      <c r="D3178" s="25"/>
    </row>
    <row r="3179" spans="3:4">
      <c r="C3179" s="25"/>
      <c r="D3179" s="25"/>
    </row>
    <row r="3180" spans="3:4">
      <c r="C3180" s="25"/>
      <c r="D3180" s="25"/>
    </row>
    <row r="3181" spans="3:4">
      <c r="C3181" s="25"/>
      <c r="D3181" s="25"/>
    </row>
    <row r="3182" spans="3:4">
      <c r="C3182" s="25"/>
      <c r="D3182" s="25"/>
    </row>
    <row r="3183" spans="3:4">
      <c r="C3183" s="25"/>
      <c r="D3183" s="25"/>
    </row>
    <row r="3184" spans="3:4">
      <c r="C3184" s="25"/>
      <c r="D3184" s="25"/>
    </row>
    <row r="3185" spans="3:4">
      <c r="C3185" s="25"/>
      <c r="D3185" s="25"/>
    </row>
    <row r="3186" spans="3:4">
      <c r="C3186" s="25"/>
      <c r="D3186" s="25"/>
    </row>
    <row r="3187" spans="3:4">
      <c r="C3187" s="25"/>
      <c r="D3187" s="25"/>
    </row>
    <row r="3188" spans="3:4">
      <c r="C3188" s="25"/>
      <c r="D3188" s="25"/>
    </row>
    <row r="3189" spans="3:4">
      <c r="C3189" s="25"/>
      <c r="D3189" s="25"/>
    </row>
    <row r="3190" spans="3:4">
      <c r="C3190" s="25"/>
      <c r="D3190" s="25"/>
    </row>
    <row r="3191" spans="3:4">
      <c r="C3191" s="25"/>
      <c r="D3191" s="25"/>
    </row>
    <row r="3192" spans="3:4">
      <c r="C3192" s="25"/>
      <c r="D3192" s="25"/>
    </row>
    <row r="3193" spans="3:4">
      <c r="C3193" s="25"/>
      <c r="D3193" s="25"/>
    </row>
    <row r="3194" spans="3:4">
      <c r="C3194" s="25"/>
      <c r="D3194" s="25"/>
    </row>
    <row r="3195" spans="3:4">
      <c r="C3195" s="25"/>
      <c r="D3195" s="25"/>
    </row>
    <row r="3196" spans="3:4">
      <c r="C3196" s="25"/>
      <c r="D3196" s="25"/>
    </row>
    <row r="3197" spans="3:4">
      <c r="C3197" s="25"/>
      <c r="D3197" s="25"/>
    </row>
    <row r="3198" spans="3:4">
      <c r="C3198" s="25"/>
      <c r="D3198" s="25"/>
    </row>
    <row r="3199" spans="3:4">
      <c r="C3199" s="25"/>
      <c r="D3199" s="25"/>
    </row>
    <row r="3200" spans="3:4">
      <c r="C3200" s="25"/>
      <c r="D3200" s="25"/>
    </row>
    <row r="3201" spans="3:4">
      <c r="C3201" s="25"/>
      <c r="D3201" s="25"/>
    </row>
    <row r="3202" spans="3:4">
      <c r="C3202" s="25"/>
      <c r="D3202" s="25"/>
    </row>
    <row r="3203" spans="3:4">
      <c r="C3203" s="25"/>
      <c r="D3203" s="25"/>
    </row>
    <row r="3204" spans="3:4">
      <c r="C3204" s="25"/>
      <c r="D3204" s="25"/>
    </row>
    <row r="3205" spans="3:4">
      <c r="C3205" s="25"/>
      <c r="D3205" s="25"/>
    </row>
    <row r="3206" spans="3:4">
      <c r="C3206" s="25"/>
      <c r="D3206" s="25"/>
    </row>
  </sheetData>
  <sheetProtection sheet="1" objects="1" scenarios="1"/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Active 1</vt:lpstr>
      <vt:lpstr>Graphs 1</vt:lpstr>
      <vt:lpstr>Active 2</vt:lpstr>
      <vt:lpstr>Graphs 2</vt:lpstr>
      <vt:lpstr>A (3)</vt:lpstr>
      <vt:lpstr>Q_fit</vt:lpstr>
      <vt:lpstr>BAV</vt:lpstr>
      <vt:lpstr>A (old)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2024-09-23T23:45:27Z</dcterms:modified>
</cp:coreProperties>
</file>