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060E4EE-2A4B-45FE-A9DE-40151C3E36D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G11" i="1"/>
  <c r="F11" i="1"/>
  <c r="E14" i="1"/>
  <c r="E15" i="1" s="1"/>
  <c r="C17" i="1"/>
  <c r="Q22" i="1"/>
  <c r="Q23" i="1"/>
  <c r="C21" i="1"/>
  <c r="E21" i="1"/>
  <c r="F21" i="1"/>
  <c r="C7" i="1"/>
  <c r="C8" i="1"/>
  <c r="E23" i="1"/>
  <c r="F23" i="1"/>
  <c r="G23" i="1"/>
  <c r="I23" i="1"/>
  <c r="E24" i="1"/>
  <c r="F24" i="1"/>
  <c r="G24" i="1"/>
  <c r="I24" i="1"/>
  <c r="Q21" i="1"/>
  <c r="E22" i="1"/>
  <c r="F22" i="1"/>
  <c r="G22" i="1"/>
  <c r="I22" i="1"/>
  <c r="G21" i="1"/>
  <c r="H21" i="1"/>
  <c r="C12" i="1"/>
  <c r="C16" i="1" l="1"/>
  <c r="D18" i="1" s="1"/>
  <c r="C11" i="1"/>
  <c r="O24" i="1" l="1"/>
  <c r="C15" i="1"/>
  <c r="O22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<sst xmlns="http://schemas.openxmlformats.org/spreadsheetml/2006/main" count="51" uniqueCount="47">
  <si>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</si>
  <si>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</si>
  <si>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</si>
  <si>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</si>
  <si>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</si>
  <si>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</si>
  <si>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</si>
  <si>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</si>
  <si>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</si>
  <si>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</si>
  <si>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</si>
  <si>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</si>
  <si>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</si>
  <si>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</si>
  <si>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</si>
  <si>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</si>
  <si>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</si>
  <si>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</si>
  <si>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</si>
  <si>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</si>
  <si>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</si>
  <si>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</si>
  <si>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</si>
  <si>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</si>
  <si>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</si>
  <si>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</si>
  <si>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</si>
  <si>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</si>
  <si>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</si>
  <si>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</si>
  <si>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EA/SD:</t>
  </si>
  <si>
    <t>IBVS 5583</t>
  </si>
  <si>
    <t>I</t>
  </si>
  <si>
    <t># of data points: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</si>
  <si>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</si>
  <si>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</si>
  <si>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</si>
  <si>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</si>
  <si>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</si>
  <si>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</si>
  <si>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</si>
  <si>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</si>
  <si>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</si>
  <si>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IBVS 6010</t>
  </si>
  <si>
    <t>II</t>
  </si>
  <si>
    <t>V0689 Cyg / na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</si>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</sst>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>
      <alignment vertical="top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16" fillId="0" borderId="0" xfId="0" applyFont="1" applyAlignment="1"/>
    <xf numFmtId="0" fontId="14" fillId="0" borderId="0" xfId="0" applyNumberFormat="1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V0689 Cyg - O-C Diagr.</a:t>
            </a:r>
          </a:p>
        </c:rich>
      </c:tx>
      <c:layout>
        <c:manualLayout>
          <c:xMode val="edge"/>
          <c:yMode val="edge"/>
          <c:x val="0.3634898384067096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13821</c:v>
                </c:pt>
                <c:pt idx="2">
                  <c:v>13867</c:v>
                </c:pt>
                <c:pt idx="3">
                  <c:v>16051.5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3D-4EB1-8E83-B8E1598AC1C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1.4E-3</c:v>
                  </c:pt>
                  <c:pt idx="3">
                    <c:v>9.4999999999999998E-3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1.4E-3</c:v>
                  </c:pt>
                  <c:pt idx="3">
                    <c:v>9.4999999999999998E-3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13821</c:v>
                </c:pt>
                <c:pt idx="2">
                  <c:v>13867</c:v>
                </c:pt>
                <c:pt idx="3">
                  <c:v>16051.5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0.12615750000259141</c:v>
                </c:pt>
                <c:pt idx="2">
                  <c:v>0.12640249999822117</c:v>
                </c:pt>
                <c:pt idx="3">
                  <c:v>0.15313624999544118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3D-4EB1-8E83-B8E1598AC1C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1.4E-3</c:v>
                  </c:pt>
                  <c:pt idx="3">
                    <c:v>9.4999999999999998E-3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1.4E-3</c:v>
                  </c:pt>
                  <c:pt idx="3">
                    <c:v>9.4999999999999998E-3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13821</c:v>
                </c:pt>
                <c:pt idx="2">
                  <c:v>13867</c:v>
                </c:pt>
                <c:pt idx="3">
                  <c:v>16051.5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3D-4EB1-8E83-B8E1598AC1C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1.4E-3</c:v>
                  </c:pt>
                  <c:pt idx="3">
                    <c:v>9.4999999999999998E-3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1.4E-3</c:v>
                  </c:pt>
                  <c:pt idx="3">
                    <c:v>9.4999999999999998E-3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13821</c:v>
                </c:pt>
                <c:pt idx="2">
                  <c:v>13867</c:v>
                </c:pt>
                <c:pt idx="3">
                  <c:v>16051.5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3D-4EB1-8E83-B8E1598AC1C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1.4E-3</c:v>
                  </c:pt>
                  <c:pt idx="3">
                    <c:v>9.4999999999999998E-3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1.4E-3</c:v>
                  </c:pt>
                  <c:pt idx="3">
                    <c:v>9.4999999999999998E-3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13821</c:v>
                </c:pt>
                <c:pt idx="2">
                  <c:v>13867</c:v>
                </c:pt>
                <c:pt idx="3">
                  <c:v>16051.5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3D-4EB1-8E83-B8E1598AC1C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1.4E-3</c:v>
                  </c:pt>
                  <c:pt idx="3">
                    <c:v>9.4999999999999998E-3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1.4E-3</c:v>
                  </c:pt>
                  <c:pt idx="3">
                    <c:v>9.4999999999999998E-3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13821</c:v>
                </c:pt>
                <c:pt idx="2">
                  <c:v>13867</c:v>
                </c:pt>
                <c:pt idx="3">
                  <c:v>16051.5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3D-4EB1-8E83-B8E1598AC1C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1.4E-3</c:v>
                  </c:pt>
                  <c:pt idx="3">
                    <c:v>9.4999999999999998E-3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  <c:pt idx="2">
                    <c:v>1.4E-3</c:v>
                  </c:pt>
                  <c:pt idx="3">
                    <c:v>9.4999999999999998E-3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13821</c:v>
                </c:pt>
                <c:pt idx="2">
                  <c:v>13867</c:v>
                </c:pt>
                <c:pt idx="3">
                  <c:v>16051.5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3D-4EB1-8E83-B8E1598AC1C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13821</c:v>
                </c:pt>
                <c:pt idx="2">
                  <c:v>13867</c:v>
                </c:pt>
                <c:pt idx="3">
                  <c:v>16051.5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-6.3094724643154854E-4</c:v>
                </c:pt>
                <c:pt idx="1">
                  <c:v>0.12836021997701508</c:v>
                </c:pt>
                <c:pt idx="2">
                  <c:v>0.12878953722557007</c:v>
                </c:pt>
                <c:pt idx="3">
                  <c:v>0.14917744004010008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3D-4EB1-8E83-B8E1598AC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360904"/>
        <c:axId val="1"/>
      </c:scatterChart>
      <c:valAx>
        <c:axId val="892360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360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55267364600425"/>
          <c:y val="0.91925596256989606"/>
          <c:w val="0.7237484894355895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9524</xdr:rowOff>
    </xdr:from>
    <xdr:to>
      <xdr:col>17</xdr:col>
      <xdr:colOff>238125</xdr:colOff>
      <xdr:row>18</xdr:row>
      <xdr:rowOff>95249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D81310-DADC-0029-ADA1-4A74714DC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2" ySplit="22" topLeftCell="M23" activePane="bottomRight" state="frozen"/>
      <selection pane="topRight" activeCell="M1" sqref="M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45</v>
      </c>
    </row>
    <row r="2" spans="1:7" x14ac:dyDescent="0.2">
      <c r="A2" t="s">
        <v>24</v>
      </c>
      <c r="B2" s="9" t="s">
        <v>30</v>
      </c>
    </row>
    <row r="4" spans="1:7" x14ac:dyDescent="0.2">
      <c r="A4" s="6" t="s">
        <v>0</v>
      </c>
      <c r="C4" s="2">
        <v>32326.743600000002</v>
      </c>
      <c r="D4" s="3">
        <v>1.4552925000000001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32326.743600000002</v>
      </c>
    </row>
    <row r="8" spans="1:7" x14ac:dyDescent="0.2">
      <c r="A8" t="s">
        <v>3</v>
      </c>
      <c r="C8">
        <f>+D4</f>
        <v>1.4552925000000001</v>
      </c>
    </row>
    <row r="9" spans="1:7" x14ac:dyDescent="0.2">
      <c r="A9" s="12" t="s">
        <v>34</v>
      </c>
      <c r="B9" s="9"/>
      <c r="C9" s="13">
        <v>-9.5</v>
      </c>
      <c r="D9" s="9" t="s">
        <v>35</v>
      </c>
      <c r="E9" s="9"/>
    </row>
    <row r="10" spans="1:7" ht="13.5" thickBot="1" x14ac:dyDescent="0.25">
      <c r="A10" s="9"/>
      <c r="B10" s="9"/>
      <c r="C10" s="5" t="s">
        <v>20</v>
      </c>
      <c r="D10" s="5" t="s">
        <v>21</v>
      </c>
      <c r="E10" s="9"/>
    </row>
    <row r="11" spans="1:7" x14ac:dyDescent="0.2">
      <c r="A11" s="9" t="s">
        <v>16</v>
      </c>
      <c r="B11" s="9"/>
      <c r="C11" s="14">
        <f ca="1">INTERCEPT(INDIRECT($G$11):G992,INDIRECT($F$11):F992)</f>
        <v>-6.3094724643154854E-4</v>
      </c>
      <c r="D11" s="4"/>
      <c r="E11" s="9"/>
      <c r="F11" s="15" t="str">
        <f>"F"&amp;E19</f>
        <v>F21</v>
      </c>
      <c r="G11" s="16" t="str">
        <f>"G"&amp;E19</f>
        <v>G21</v>
      </c>
    </row>
    <row r="12" spans="1:7" x14ac:dyDescent="0.2">
      <c r="A12" s="9" t="s">
        <v>17</v>
      </c>
      <c r="B12" s="9"/>
      <c r="C12" s="14">
        <f ca="1">SLOPE(INDIRECT($G$11):G992,INDIRECT($F$11):F992)</f>
        <v>9.3329836642389585E-6</v>
      </c>
      <c r="D12" s="4"/>
      <c r="E12" s="9"/>
    </row>
    <row r="13" spans="1:7" x14ac:dyDescent="0.2">
      <c r="A13" s="9" t="s">
        <v>19</v>
      </c>
      <c r="B13" s="9"/>
      <c r="C13" s="4" t="s">
        <v>14</v>
      </c>
      <c r="D13" s="17" t="s">
        <v>36</v>
      </c>
      <c r="E13" s="13">
        <v>1</v>
      </c>
    </row>
    <row r="14" spans="1:7" x14ac:dyDescent="0.2">
      <c r="A14" s="9"/>
      <c r="B14" s="9"/>
      <c r="C14" s="9"/>
      <c r="D14" s="17" t="s">
        <v>37</v>
      </c>
      <c r="E14" s="18">
        <f ca="1">NOW()+15018.5+$C$9/24</f>
        <v>60340.73501585648</v>
      </c>
    </row>
    <row r="15" spans="1:7" x14ac:dyDescent="0.2">
      <c r="A15" s="19" t="s">
        <v>18</v>
      </c>
      <c r="B15" s="9"/>
      <c r="C15" s="20">
        <f ca="1">(C7+C11)+(C8+C12)*INT(MAX(F21:F3533))</f>
        <v>55685.792690273556</v>
      </c>
      <c r="D15" s="17" t="s">
        <v>38</v>
      </c>
      <c r="E15" s="18">
        <f ca="1">ROUND(2*(E14-$C$7)/$C$8,0)/2+E13</f>
        <v>19250.5</v>
      </c>
    </row>
    <row r="16" spans="1:7" x14ac:dyDescent="0.2">
      <c r="A16" s="21" t="s">
        <v>4</v>
      </c>
      <c r="B16" s="9"/>
      <c r="C16" s="22">
        <f ca="1">+C8+C12</f>
        <v>1.4553018329836644</v>
      </c>
      <c r="D16" s="17" t="s">
        <v>39</v>
      </c>
      <c r="E16" s="16">
        <f ca="1">ROUND(2*(E14-$C$15)/$C$16,0)/2+E13</f>
        <v>3199.5</v>
      </c>
    </row>
    <row r="17" spans="1:17" ht="13.5" thickBot="1" x14ac:dyDescent="0.25">
      <c r="A17" s="17" t="s">
        <v>33</v>
      </c>
      <c r="B17" s="9"/>
      <c r="C17" s="9">
        <f>COUNT(C21:C2191)</f>
        <v>4</v>
      </c>
      <c r="D17" s="17" t="s">
        <v>40</v>
      </c>
      <c r="E17" s="23">
        <f ca="1">+$C$15+$C$16*E16-15018.5-$C$9/24</f>
        <v>45323.926738238129</v>
      </c>
    </row>
    <row r="18" spans="1:17" x14ac:dyDescent="0.2">
      <c r="A18" s="21" t="s">
        <v>5</v>
      </c>
      <c r="B18" s="9"/>
      <c r="C18" s="24">
        <f ca="1">+C15</f>
        <v>55685.792690273556</v>
      </c>
      <c r="D18" s="25">
        <f ca="1">+C16</f>
        <v>1.4553018329836644</v>
      </c>
      <c r="E18" s="26" t="s">
        <v>41</v>
      </c>
    </row>
    <row r="19" spans="1:17" ht="13.5" thickTop="1" x14ac:dyDescent="0.2">
      <c r="A19" s="27" t="s">
        <v>42</v>
      </c>
      <c r="E19" s="28">
        <v>21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29</v>
      </c>
      <c r="J20" s="8" t="s">
        <v>46</v>
      </c>
      <c r="K20" s="8" t="s">
        <v>25</v>
      </c>
      <c r="L20" s="8" t="s">
        <v>26</v>
      </c>
      <c r="M20" s="8" t="s">
        <v>27</v>
      </c>
      <c r="N20" s="8" t="s">
        <v>28</v>
      </c>
      <c r="O20" s="8" t="s">
        <v>23</v>
      </c>
      <c r="P20" s="7" t="s">
        <v>22</v>
      </c>
      <c r="Q20" s="5" t="s">
        <v>15</v>
      </c>
    </row>
    <row r="21" spans="1:17" x14ac:dyDescent="0.2">
      <c r="A21" t="s">
        <v>12</v>
      </c>
      <c r="C21" s="31">
        <f>+C4</f>
        <v>32326.743600000002</v>
      </c>
      <c r="D21" s="31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-6.3094724643154854E-4</v>
      </c>
      <c r="Q21" s="1">
        <f>+C21-15018.5</f>
        <v>17308.243600000002</v>
      </c>
    </row>
    <row r="22" spans="1:17" x14ac:dyDescent="0.2">
      <c r="A22" s="11" t="s">
        <v>31</v>
      </c>
      <c r="B22" s="10" t="s">
        <v>32</v>
      </c>
      <c r="C22" s="32">
        <v>52440.467400000001</v>
      </c>
      <c r="D22" s="32">
        <v>2.7000000000000001E-3</v>
      </c>
      <c r="E22">
        <f>+(C22-C$7)/C$8</f>
        <v>13821.086688758445</v>
      </c>
      <c r="F22">
        <f>ROUND(2*E22,0)/2</f>
        <v>13821</v>
      </c>
      <c r="G22">
        <f>+C22-(C$7+F22*C$8)</f>
        <v>0.12615750000259141</v>
      </c>
      <c r="I22">
        <f>+G22</f>
        <v>0.12615750000259141</v>
      </c>
      <c r="O22">
        <f ca="1">+C$11+C$12*$F22</f>
        <v>0.12836021997701508</v>
      </c>
      <c r="Q22" s="1">
        <f>+C22-15018.5</f>
        <v>37421.967400000001</v>
      </c>
    </row>
    <row r="23" spans="1:17" x14ac:dyDescent="0.2">
      <c r="A23" s="11" t="s">
        <v>31</v>
      </c>
      <c r="B23" s="10" t="s">
        <v>32</v>
      </c>
      <c r="C23" s="32">
        <v>52507.411099999998</v>
      </c>
      <c r="D23" s="33">
        <v>1.4E-3</v>
      </c>
      <c r="E23">
        <f>+(C23-C$7)/C$8</f>
        <v>13867.086857109478</v>
      </c>
      <c r="F23">
        <f>ROUND(2*E23,0)/2</f>
        <v>13867</v>
      </c>
      <c r="G23">
        <f>+C23-(C$7+F23*C$8)</f>
        <v>0.12640249999822117</v>
      </c>
      <c r="I23">
        <f>+G23</f>
        <v>0.12640249999822117</v>
      </c>
      <c r="O23">
        <f ca="1">+C$11+C$12*$F23</f>
        <v>0.12878953722557007</v>
      </c>
      <c r="Q23" s="1">
        <f>+C23-15018.5</f>
        <v>37488.911099999998</v>
      </c>
    </row>
    <row r="24" spans="1:17" x14ac:dyDescent="0.2">
      <c r="A24" s="29" t="s">
        <v>43</v>
      </c>
      <c r="B24" s="30" t="s">
        <v>44</v>
      </c>
      <c r="C24" s="29">
        <v>55686.524299999997</v>
      </c>
      <c r="D24" s="35">
        <v>9.4999999999999998E-3</v>
      </c>
      <c r="E24">
        <f>+(C24-C$7)/C$8</f>
        <v>16051.605227127875</v>
      </c>
      <c r="F24">
        <f>ROUND(2*E24,0)/2</f>
        <v>16051.5</v>
      </c>
      <c r="G24">
        <f>+C24-(C$7+F24*C$8)</f>
        <v>0.15313624999544118</v>
      </c>
      <c r="I24">
        <f>+G24</f>
        <v>0.15313624999544118</v>
      </c>
      <c r="O24">
        <f ca="1">+C$11+C$12*$F24</f>
        <v>0.14917744004010008</v>
      </c>
      <c r="Q24" s="1">
        <f>+C24-15018.5</f>
        <v>40668.024299999997</v>
      </c>
    </row>
    <row r="25" spans="1:17" x14ac:dyDescent="0.2">
      <c r="D25" s="4"/>
      <c r="Q25" s="1"/>
    </row>
    <row r="26" spans="1:17" x14ac:dyDescent="0.2">
      <c r="D26" s="4"/>
      <c r="Q26" s="1"/>
    </row>
    <row r="27" spans="1:17" x14ac:dyDescent="0.2">
      <c r="D27" s="4"/>
      <c r="Q27" s="1"/>
    </row>
    <row r="28" spans="1:17" x14ac:dyDescent="0.2">
      <c r="D28" s="4"/>
      <c r="Q28" s="1"/>
    </row>
    <row r="29" spans="1:17" x14ac:dyDescent="0.2">
      <c r="D29" s="4"/>
      <c r="Q29" s="1"/>
    </row>
    <row r="30" spans="1:17" x14ac:dyDescent="0.2">
      <c r="D30" s="4"/>
      <c r="Q30" s="1"/>
    </row>
    <row r="31" spans="1:17" x14ac:dyDescent="0.2">
      <c r="D31" s="4"/>
      <c r="Q31" s="1"/>
    </row>
    <row r="32" spans="1:17" x14ac:dyDescent="0.2">
      <c r="D32" s="4"/>
      <c r="Q32" s="1"/>
    </row>
    <row r="33" spans="4:17" x14ac:dyDescent="0.2">
      <c r="D33" s="4"/>
      <c r="Q33" s="1"/>
    </row>
    <row r="34" spans="4:17" x14ac:dyDescent="0.2">
      <c r="D34" s="4"/>
    </row>
    <row r="35" spans="4:17" x14ac:dyDescent="0.2">
      <c r="D35" s="4"/>
    </row>
    <row r="36" spans="4:17" x14ac:dyDescent="0.2">
      <c r="D36" s="4"/>
    </row>
    <row r="37" spans="4:17" x14ac:dyDescent="0.2">
      <c r="D37" s="4"/>
    </row>
    <row r="38" spans="4:17" x14ac:dyDescent="0.2">
      <c r="D38" s="4"/>
    </row>
    <row r="39" spans="4:17" x14ac:dyDescent="0.2">
      <c r="D39" s="4"/>
    </row>
    <row r="40" spans="4:17" x14ac:dyDescent="0.2">
      <c r="D40" s="4"/>
    </row>
    <row r="41" spans="4:17" x14ac:dyDescent="0.2">
      <c r="D41" s="4"/>
    </row>
    <row r="42" spans="4:17" x14ac:dyDescent="0.2">
      <c r="D42" s="4"/>
    </row>
    <row r="43" spans="4:17" x14ac:dyDescent="0.2">
      <c r="D43" s="4"/>
    </row>
    <row r="44" spans="4:17" x14ac:dyDescent="0.2">
      <c r="D44" s="4"/>
    </row>
    <row r="45" spans="4:17" x14ac:dyDescent="0.2">
      <c r="D45" s="4"/>
    </row>
    <row r="46" spans="4:17" x14ac:dyDescent="0.2">
      <c r="D46" s="4"/>
    </row>
    <row r="47" spans="4:17" x14ac:dyDescent="0.2">
      <c r="D47" s="4"/>
    </row>
    <row r="48" spans="4:17" x14ac:dyDescent="0.2">
      <c r="D48" s="4"/>
    </row>
    <row r="49" spans="4:4" x14ac:dyDescent="0.2">
      <c r="D49" s="4"/>
    </row>
    <row r="50" spans="4:4" x14ac:dyDescent="0.2">
      <c r="D50" s="4"/>
    </row>
    <row r="51" spans="4:4" x14ac:dyDescent="0.2">
      <c r="D51" s="4"/>
    </row>
    <row r="52" spans="4:4" x14ac:dyDescent="0.2">
      <c r="D52" s="4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2024-01-31T04:38:25Z</dcterms:modified>
</cp:coreProperties>
</file>