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44458BE-1C63-4510-B116-6141A1A9843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4" i="1" l="1"/>
  <c r="C7" i="1"/>
  <c r="E43" i="1" s="1"/>
  <c r="F43" i="1" s="1"/>
  <c r="G43" i="1" s="1"/>
  <c r="K43" i="1" s="1"/>
  <c r="C8" i="1"/>
  <c r="E37" i="1"/>
  <c r="F37" i="1"/>
  <c r="G37" i="1" s="1"/>
  <c r="I37" i="1" s="1"/>
  <c r="E44" i="1"/>
  <c r="F44" i="1"/>
  <c r="G44" i="1" s="1"/>
  <c r="I44" i="1" s="1"/>
  <c r="E46" i="1"/>
  <c r="F46" i="1"/>
  <c r="G46" i="1" s="1"/>
  <c r="I46" i="1" s="1"/>
  <c r="E48" i="1"/>
  <c r="F48" i="1"/>
  <c r="G48" i="1" s="1"/>
  <c r="I48" i="1" s="1"/>
  <c r="E50" i="1"/>
  <c r="F50" i="1"/>
  <c r="G50" i="1" s="1"/>
  <c r="I50" i="1" s="1"/>
  <c r="E53" i="1"/>
  <c r="F53" i="1"/>
  <c r="G53" i="1" s="1"/>
  <c r="I53" i="1" s="1"/>
  <c r="E54" i="1"/>
  <c r="F54" i="1"/>
  <c r="G54" i="1" s="1"/>
  <c r="I54" i="1" s="1"/>
  <c r="D9" i="1"/>
  <c r="C9" i="1"/>
  <c r="E22" i="1"/>
  <c r="F22" i="1" s="1"/>
  <c r="G22" i="1" s="1"/>
  <c r="K22" i="1" s="1"/>
  <c r="E23" i="1"/>
  <c r="F23" i="1" s="1"/>
  <c r="G23" i="1" s="1"/>
  <c r="K23" i="1" s="1"/>
  <c r="E24" i="1"/>
  <c r="F24" i="1" s="1"/>
  <c r="G24" i="1" s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8" i="1"/>
  <c r="F38" i="1" s="1"/>
  <c r="G38" i="1" s="1"/>
  <c r="K38" i="1" s="1"/>
  <c r="E32" i="1"/>
  <c r="F32" i="1" s="1"/>
  <c r="G32" i="1" s="1"/>
  <c r="J32" i="1" s="1"/>
  <c r="E40" i="1"/>
  <c r="F40" i="1" s="1"/>
  <c r="G40" i="1" s="1"/>
  <c r="J40" i="1" s="1"/>
  <c r="E41" i="1"/>
  <c r="E24" i="2"/>
  <c r="E51" i="1"/>
  <c r="F51" i="1"/>
  <c r="G51" i="1" s="1"/>
  <c r="J51" i="1" s="1"/>
  <c r="E52" i="1"/>
  <c r="F52" i="1"/>
  <c r="G52" i="1" s="1"/>
  <c r="J52" i="1" s="1"/>
  <c r="E56" i="1"/>
  <c r="F56" i="1"/>
  <c r="G56" i="1" s="1"/>
  <c r="K56" i="1" s="1"/>
  <c r="E42" i="1"/>
  <c r="F42" i="1"/>
  <c r="G42" i="1" s="1"/>
  <c r="J42" i="1" s="1"/>
  <c r="E25" i="1"/>
  <c r="F25" i="1"/>
  <c r="G25" i="1" s="1"/>
  <c r="K25" i="1" s="1"/>
  <c r="E21" i="1"/>
  <c r="F21" i="1"/>
  <c r="Q53" i="1"/>
  <c r="Q50" i="1"/>
  <c r="Q49" i="1"/>
  <c r="Q48" i="1"/>
  <c r="Q47" i="1"/>
  <c r="Q46" i="1"/>
  <c r="Q45" i="1"/>
  <c r="Q44" i="1"/>
  <c r="Q39" i="1"/>
  <c r="Q37" i="1"/>
  <c r="G29" i="2"/>
  <c r="C29" i="2"/>
  <c r="E29" i="2"/>
  <c r="G28" i="2"/>
  <c r="C28" i="2"/>
  <c r="G41" i="2"/>
  <c r="C41" i="2"/>
  <c r="E41" i="2"/>
  <c r="G40" i="2"/>
  <c r="C40" i="2"/>
  <c r="E40" i="2"/>
  <c r="G27" i="2"/>
  <c r="C27" i="2"/>
  <c r="E27" i="2"/>
  <c r="G26" i="2"/>
  <c r="C26" i="2"/>
  <c r="E26" i="2"/>
  <c r="G39" i="2"/>
  <c r="C39" i="2"/>
  <c r="E39" i="2"/>
  <c r="G38" i="2"/>
  <c r="C38" i="2"/>
  <c r="G37" i="2"/>
  <c r="C37" i="2"/>
  <c r="E37" i="2"/>
  <c r="G36" i="2"/>
  <c r="C36" i="2"/>
  <c r="G35" i="2"/>
  <c r="C35" i="2"/>
  <c r="E35" i="2"/>
  <c r="G34" i="2"/>
  <c r="C34" i="2"/>
  <c r="G33" i="2"/>
  <c r="C33" i="2"/>
  <c r="E33" i="2"/>
  <c r="G32" i="2"/>
  <c r="C32" i="2"/>
  <c r="E32" i="2"/>
  <c r="G25" i="2"/>
  <c r="C25" i="2"/>
  <c r="E25" i="2"/>
  <c r="G24" i="2"/>
  <c r="C24" i="2"/>
  <c r="G23" i="2"/>
  <c r="C23" i="2"/>
  <c r="E23" i="2"/>
  <c r="G31" i="2"/>
  <c r="C31" i="2"/>
  <c r="G22" i="2"/>
  <c r="C22" i="2"/>
  <c r="E22" i="2"/>
  <c r="G30" i="2"/>
  <c r="C30" i="2"/>
  <c r="E30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9" i="2"/>
  <c r="D29" i="2"/>
  <c r="B29" i="2"/>
  <c r="A29" i="2"/>
  <c r="H28" i="2"/>
  <c r="B28" i="2"/>
  <c r="D28" i="2"/>
  <c r="A28" i="2"/>
  <c r="H41" i="2"/>
  <c r="D41" i="2"/>
  <c r="B41" i="2"/>
  <c r="A41" i="2"/>
  <c r="H40" i="2"/>
  <c r="B40" i="2"/>
  <c r="D40" i="2"/>
  <c r="A40" i="2"/>
  <c r="H27" i="2"/>
  <c r="D27" i="2"/>
  <c r="B27" i="2"/>
  <c r="A27" i="2"/>
  <c r="H26" i="2"/>
  <c r="B26" i="2"/>
  <c r="D26" i="2"/>
  <c r="A26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25" i="2"/>
  <c r="D25" i="2"/>
  <c r="B25" i="2"/>
  <c r="A25" i="2"/>
  <c r="H24" i="2"/>
  <c r="B24" i="2"/>
  <c r="D24" i="2"/>
  <c r="A24" i="2"/>
  <c r="H23" i="2"/>
  <c r="D23" i="2"/>
  <c r="B23" i="2"/>
  <c r="A23" i="2"/>
  <c r="H31" i="2"/>
  <c r="B31" i="2"/>
  <c r="D31" i="2"/>
  <c r="A31" i="2"/>
  <c r="H22" i="2"/>
  <c r="D22" i="2"/>
  <c r="B22" i="2"/>
  <c r="A22" i="2"/>
  <c r="H30" i="2"/>
  <c r="B30" i="2"/>
  <c r="D30" i="2"/>
  <c r="A30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51" i="1"/>
  <c r="Q52" i="1"/>
  <c r="Q55" i="1"/>
  <c r="Q42" i="1"/>
  <c r="Q56" i="1"/>
  <c r="Q25" i="1"/>
  <c r="Q43" i="1"/>
  <c r="F17" i="1"/>
  <c r="C17" i="1"/>
  <c r="Q40" i="1"/>
  <c r="Q41" i="1"/>
  <c r="Q22" i="1"/>
  <c r="Q23" i="1"/>
  <c r="Q24" i="1"/>
  <c r="Q26" i="1"/>
  <c r="Q27" i="1"/>
  <c r="Q28" i="1"/>
  <c r="Q29" i="1"/>
  <c r="Q30" i="1"/>
  <c r="Q31" i="1"/>
  <c r="Q33" i="1"/>
  <c r="Q34" i="1"/>
  <c r="Q35" i="1"/>
  <c r="Q36" i="1"/>
  <c r="Q38" i="1"/>
  <c r="Q32" i="1"/>
  <c r="Q21" i="1"/>
  <c r="F41" i="1"/>
  <c r="G41" i="1" s="1"/>
  <c r="J41" i="1" s="1"/>
  <c r="E55" i="1"/>
  <c r="E28" i="2" s="1"/>
  <c r="F55" i="1"/>
  <c r="G55" i="1"/>
  <c r="K55" i="1" s="1"/>
  <c r="E49" i="1" l="1"/>
  <c r="E47" i="1"/>
  <c r="E45" i="1"/>
  <c r="E39" i="1"/>
  <c r="E31" i="2" l="1"/>
  <c r="F39" i="1"/>
  <c r="G39" i="1" s="1"/>
  <c r="F45" i="1"/>
  <c r="G45" i="1" s="1"/>
  <c r="I45" i="1" s="1"/>
  <c r="E34" i="2"/>
  <c r="E36" i="2"/>
  <c r="F47" i="1"/>
  <c r="G47" i="1" s="1"/>
  <c r="I47" i="1" s="1"/>
  <c r="F49" i="1"/>
  <c r="G49" i="1" s="1"/>
  <c r="I49" i="1" s="1"/>
  <c r="E38" i="2"/>
  <c r="C11" i="1"/>
  <c r="C12" i="1"/>
  <c r="C16" i="1" l="1"/>
  <c r="D18" i="1" s="1"/>
  <c r="O22" i="1"/>
  <c r="O27" i="1"/>
  <c r="O48" i="1"/>
  <c r="O42" i="1"/>
  <c r="O44" i="1"/>
  <c r="O36" i="1"/>
  <c r="O32" i="1"/>
  <c r="O54" i="1"/>
  <c r="O50" i="1"/>
  <c r="O34" i="1"/>
  <c r="O25" i="1"/>
  <c r="C15" i="1"/>
  <c r="O52" i="1"/>
  <c r="O51" i="1"/>
  <c r="O26" i="1"/>
  <c r="O37" i="1"/>
  <c r="O33" i="1"/>
  <c r="O30" i="1"/>
  <c r="O21" i="1"/>
  <c r="O55" i="1"/>
  <c r="O53" i="1"/>
  <c r="O28" i="1"/>
  <c r="O29" i="1"/>
  <c r="O23" i="1"/>
  <c r="O38" i="1"/>
  <c r="O56" i="1"/>
  <c r="O43" i="1"/>
  <c r="O41" i="1"/>
  <c r="O46" i="1"/>
  <c r="O47" i="1"/>
  <c r="O39" i="1"/>
  <c r="O35" i="1"/>
  <c r="O49" i="1"/>
  <c r="O24" i="1"/>
  <c r="O31" i="1"/>
  <c r="O40" i="1"/>
  <c r="O45" i="1"/>
  <c r="I39" i="1"/>
  <c r="F18" i="1" l="1"/>
  <c r="F19" i="1" s="1"/>
  <c r="C18" i="1"/>
</calcChain>
</file>

<file path=xl/sharedStrings.xml><?xml version="1.0" encoding="utf-8"?>
<sst xmlns="http://schemas.openxmlformats.org/spreadsheetml/2006/main" count="404" uniqueCount="211">
  <si>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</si>
  <si>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</si>
  <si>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</si>
  <si>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</si>
  <si>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</si>
  <si>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</si>
  <si>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</si>
  <si>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</si>
  <si>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</si>
  <si>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</si>
  <si>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</si>
  <si>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</si>
  <si>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</si>
  <si>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</si>
  <si>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</si>
  <si>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</si>
  <si>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</si>
  <si>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</si>
  <si>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</si>
  <si>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</si>
  <si>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</si>
  <si>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</si>
  <si>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</si>
  <si>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</si>
  <si>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</si>
  <si>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</si>
  <si>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</si>
  <si>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</si>
  <si>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</si>
  <si>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</si>
  <si>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IBVS 5263</t>
  </si>
  <si>
    <t>IBVS 5287</t>
  </si>
  <si>
    <t>IBVS 5583</t>
  </si>
  <si>
    <t>IBVS 5603</t>
  </si>
  <si>
    <t>IBVS 5643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</si>
  <si>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</si>
  <si>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</si>
  <si>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</si>
  <si>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</si>
  <si>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</si>
  <si>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</si>
  <si>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</si>
  <si>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</si>
  <si>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</si>
  <si>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CCD</t>
  </si>
  <si>
    <t>OEJV 0107</t>
  </si>
  <si>
    <t>IBVS 6042</t>
  </si>
  <si>
    <t>IBVS 6048</t>
  </si>
  <si>
    <t>II</t>
  </si>
  <si>
    <t>OEJV 0160</t>
  </si>
  <si>
    <t>V0711 Cyg / ??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</si>
  <si>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</si>
  <si>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</si>
  <si>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</si>
  <si>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</si>
  <si>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</si>
  <si>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</si>
  <si>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</si>
  <si>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</si>
  <si>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</si>
  <si>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</si>
  <si>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</si>
  <si>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2451465.4125 </t>
  </si>
  <si>
    <t> 13.10.1999 21:54 </t>
  </si>
  <si>
    <t> -0.2470 </t>
  </si>
  <si>
    <t>E </t>
  </si>
  <si>
    <t>?</t>
  </si>
  <si>
    <t> M.Zejda </t>
  </si>
  <si>
    <t>IBVS 5263 </t>
  </si>
  <si>
    <t>2451626.6167 </t>
  </si>
  <si>
    <t> 23.03.2000 02:48 </t>
  </si>
  <si>
    <t> 0.1529 </t>
  </si>
  <si>
    <t>IBVS 5287 </t>
  </si>
  <si>
    <t>2451694.4125 </t>
  </si>
  <si>
    <t> 29.05.2000 21:54 </t>
  </si>
  <si>
    <t> 0.1547 </t>
  </si>
  <si>
    <t>2451732.43640 </t>
  </si>
  <si>
    <t> 06.07.2000 22:28 </t>
  </si>
  <si>
    <t> 0.14775 </t>
  </si>
  <si>
    <t>C </t>
  </si>
  <si>
    <t>o</t>
  </si>
  <si>
    <t> P.Hájek </t>
  </si>
  <si>
    <t>OEJV 0074 </t>
  </si>
  <si>
    <t>2451799.4063 </t>
  </si>
  <si>
    <t> 11.09.2000 21:45 </t>
  </si>
  <si>
    <t> 0.1503 </t>
  </si>
  <si>
    <t>2451814.2834 </t>
  </si>
  <si>
    <t> 26.09.2000 18:48 </t>
  </si>
  <si>
    <t> 0.1458 </t>
  </si>
  <si>
    <t>2452133.3999 </t>
  </si>
  <si>
    <t> 11.08.2001 21:35 </t>
  </si>
  <si>
    <t> 0.1341 </t>
  </si>
  <si>
    <t>IBVS 5583 </t>
  </si>
  <si>
    <t>2452815.4347 </t>
  </si>
  <si>
    <t> 24.06.2003 22:25 </t>
  </si>
  <si>
    <t> 0.0944 </t>
  </si>
  <si>
    <t>2452886.5305 </t>
  </si>
  <si>
    <t> 04.09.2003 00:43 </t>
  </si>
  <si>
    <t> 0.0891 </t>
  </si>
  <si>
    <t>-I</t>
  </si>
  <si>
    <t> F.Agerer </t>
  </si>
  <si>
    <t>BAVM 172 </t>
  </si>
  <si>
    <t>2452901.4130 </t>
  </si>
  <si>
    <t> 18.09.2003 21:54 </t>
  </si>
  <si>
    <t>24310.5</t>
  </si>
  <si>
    <t> 0.0900 </t>
  </si>
  <si>
    <t>2452949.3626 </t>
  </si>
  <si>
    <t> 05.11.2003 20:42 </t>
  </si>
  <si>
    <t>24368.5</t>
  </si>
  <si>
    <t> 0.0876 </t>
  </si>
  <si>
    <t>2453259.3820 </t>
  </si>
  <si>
    <t> 10.09.2004 21:10 </t>
  </si>
  <si>
    <t>24743.5</t>
  </si>
  <si>
    <t> 0.0732 </t>
  </si>
  <si>
    <t> M.Zejda et al. </t>
  </si>
  <si>
    <t>IBVS 5741 </t>
  </si>
  <si>
    <t>2453327.586 </t>
  </si>
  <si>
    <t> 18.11.2004 02:03 </t>
  </si>
  <si>
    <t>24826</t>
  </si>
  <si>
    <t> 0.070 </t>
  </si>
  <si>
    <t> S.Dvorak </t>
  </si>
  <si>
    <t>IBVS 5603 </t>
  </si>
  <si>
    <t>2453674.3937 </t>
  </si>
  <si>
    <t> 30.10.2005 21:26 </t>
  </si>
  <si>
    <t>25245.5</t>
  </si>
  <si>
    <t> 0.0529 </t>
  </si>
  <si>
    <t>2453917.4408 </t>
  </si>
  <si>
    <t> 30.06.2006 22:34 </t>
  </si>
  <si>
    <t>25539.5</t>
  </si>
  <si>
    <t> 0.0334 </t>
  </si>
  <si>
    <t> W.Moschner </t>
  </si>
  <si>
    <t>BAVM 183 </t>
  </si>
  <si>
    <t>2454018.3036 </t>
  </si>
  <si>
    <t> 09.10.2006 19:17 </t>
  </si>
  <si>
    <t>25661.5</t>
  </si>
  <si>
    <t> 0.0318 </t>
  </si>
  <si>
    <t>2454222.5011 </t>
  </si>
  <si>
    <t> 02.05.2007 00:01 </t>
  </si>
  <si>
    <t>25908.5</t>
  </si>
  <si>
    <t> 0.0204 </t>
  </si>
  <si>
    <t> W.Moschner &amp; P.Frank </t>
  </si>
  <si>
    <t>BAVM 228 </t>
  </si>
  <si>
    <t>2454270.4514 </t>
  </si>
  <si>
    <t> 18.06.2007 22:50 </t>
  </si>
  <si>
    <t>25966.5</t>
  </si>
  <si>
    <t> 0.0188 </t>
  </si>
  <si>
    <t>R</t>
  </si>
  <si>
    <t> M.Lehky </t>
  </si>
  <si>
    <t>OEJV 0107 </t>
  </si>
  <si>
    <t>2454337.4126 </t>
  </si>
  <si>
    <t> 24.08.2007 21:54 </t>
  </si>
  <si>
    <t>26047.5</t>
  </si>
  <si>
    <t> 0.0126 </t>
  </si>
  <si>
    <t>BAVM 193 </t>
  </si>
  <si>
    <t>2454704.4735 </t>
  </si>
  <si>
    <t> 25.08.2008 23:21 </t>
  </si>
  <si>
    <t>26491.5</t>
  </si>
  <si>
    <t> -0.0066 </t>
  </si>
  <si>
    <t>BAVM 203 </t>
  </si>
  <si>
    <t>2454706.5420 </t>
  </si>
  <si>
    <t> 28.08.2008 01:00 </t>
  </si>
  <si>
    <t>26494</t>
  </si>
  <si>
    <t> -0.0050 </t>
  </si>
  <si>
    <t>2455050.4503 </t>
  </si>
  <si>
    <t> 06.08.2009 22:48 </t>
  </si>
  <si>
    <t>26910</t>
  </si>
  <si>
    <t> -0.0276 </t>
  </si>
  <si>
    <t>BAVM 212 </t>
  </si>
  <si>
    <t>2455062.4368 </t>
  </si>
  <si>
    <t> 18.08.2009 22:28 </t>
  </si>
  <si>
    <t>26924.5</t>
  </si>
  <si>
    <t> -0.0290 </t>
  </si>
  <si>
    <t>2455064.5082 </t>
  </si>
  <si>
    <t> 21.08.2009 00:11 </t>
  </si>
  <si>
    <t>26927</t>
  </si>
  <si>
    <t> -0.0245 </t>
  </si>
  <si>
    <t>2455074.4330 </t>
  </si>
  <si>
    <t> 30.08.2009 22:23 </t>
  </si>
  <si>
    <t>26939</t>
  </si>
  <si>
    <t> -0.0208 </t>
  </si>
  <si>
    <t>2455391.4706 </t>
  </si>
  <si>
    <t> 13.07.2010 23:17 </t>
  </si>
  <si>
    <t>27322.5</t>
  </si>
  <si>
    <t> -0.0445 </t>
  </si>
  <si>
    <t>BAVM 215 </t>
  </si>
  <si>
    <t>2455460.5034 </t>
  </si>
  <si>
    <t> 21.09.2010 00:04 </t>
  </si>
  <si>
    <t>27406</t>
  </si>
  <si>
    <t> -0.0459 </t>
  </si>
  <si>
    <t>2455799.4485 </t>
  </si>
  <si>
    <t> 25.08.2011 22:45 </t>
  </si>
  <si>
    <t>27816</t>
  </si>
  <si>
    <t> -0.0712 </t>
  </si>
  <si>
    <t>BAVM 225 </t>
  </si>
  <si>
    <t>2455815.5668 </t>
  </si>
  <si>
    <t> 11.09.2011 01:36 </t>
  </si>
  <si>
    <t>27835.5</t>
  </si>
  <si>
    <t> -0.0747 </t>
  </si>
  <si>
    <t>2456179.31869 </t>
  </si>
  <si>
    <t> 08.09.2012 19:38 </t>
  </si>
  <si>
    <t>28275.5</t>
  </si>
  <si>
    <t> -0.09586 </t>
  </si>
  <si>
    <t> J.Trnka </t>
  </si>
  <si>
    <t>OEJV 0160 </t>
  </si>
  <si>
    <t>2456220.6533 </t>
  </si>
  <si>
    <t> 20.10.2012 03:40 </t>
  </si>
  <si>
    <t>28325.5</t>
  </si>
  <si>
    <t> -0.0991 </t>
  </si>
  <si>
    <t> R.Diethelm </t>
  </si>
  <si>
    <t>IBVS 6042 </t>
  </si>
  <si>
    <t>IBVS 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</si>
</sst>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5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8" fillId="0" borderId="5" xfId="0" applyFont="1" applyBorder="1" applyAlignment="1"/>
    <xf numFmtId="0" fontId="8" fillId="0" borderId="6" xfId="0" applyFont="1" applyBorder="1" applyAlignment="1"/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Cyg - O-C Diagr.</a:t>
            </a:r>
          </a:p>
        </c:rich>
      </c:tx>
      <c:layout>
        <c:manualLayout>
          <c:xMode val="edge"/>
          <c:yMode val="edge"/>
          <c:x val="0.368012422360248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4596273291926"/>
          <c:y val="0.14723926380368099"/>
          <c:w val="0.8152173913043477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Active!$C$21:$C$1968</c:f>
                <c:numCache>
                  <c:formatCode>General</c:formatCode>
                  <c:ptCount val="1948"/>
                  <c:pt idx="0">
                    <c:v>32802.447</c:v>
                  </c:pt>
                  <c:pt idx="1">
                    <c:v>51465.412499999999</c:v>
                  </c:pt>
                  <c:pt idx="2">
                    <c:v>51626.616699999999</c:v>
                  </c:pt>
                  <c:pt idx="3">
                    <c:v>51694.412499999999</c:v>
                  </c:pt>
                  <c:pt idx="4">
                    <c:v>51732.436399999999</c:v>
                  </c:pt>
                  <c:pt idx="5">
                    <c:v>51799.406300000002</c:v>
                  </c:pt>
                  <c:pt idx="6">
                    <c:v>51814.2834</c:v>
                  </c:pt>
                  <c:pt idx="7">
                    <c:v>52133.399899999997</c:v>
                  </c:pt>
                  <c:pt idx="8">
                    <c:v>52133.399899999997</c:v>
                  </c:pt>
                  <c:pt idx="9">
                    <c:v>52815.434699999998</c:v>
                  </c:pt>
                  <c:pt idx="10">
                    <c:v>52815.434699999998</c:v>
                  </c:pt>
                  <c:pt idx="11">
                    <c:v>52886.530500000001</c:v>
                  </c:pt>
                  <c:pt idx="12">
                    <c:v>52901.413</c:v>
                  </c:pt>
                  <c:pt idx="13">
                    <c:v>52901.413</c:v>
                  </c:pt>
                  <c:pt idx="14">
                    <c:v>52949.3626</c:v>
                  </c:pt>
                  <c:pt idx="15">
                    <c:v>52949.3626</c:v>
                  </c:pt>
                  <c:pt idx="16">
                    <c:v>53259.381999999998</c:v>
                  </c:pt>
                  <c:pt idx="17">
                    <c:v>53327.586000000003</c:v>
                  </c:pt>
                  <c:pt idx="18">
                    <c:v>53674.393700000001</c:v>
                  </c:pt>
                  <c:pt idx="19">
                    <c:v>53917.440799999997</c:v>
                  </c:pt>
                  <c:pt idx="20">
                    <c:v>54018.303599999999</c:v>
                  </c:pt>
                  <c:pt idx="21">
                    <c:v>54222.501100000001</c:v>
                  </c:pt>
                  <c:pt idx="22">
                    <c:v>54270.451419999998</c:v>
                  </c:pt>
                  <c:pt idx="23">
                    <c:v>54337.412600000003</c:v>
                  </c:pt>
                  <c:pt idx="24">
                    <c:v>54704.4735</c:v>
                  </c:pt>
                  <c:pt idx="25">
                    <c:v>54706.542000000001</c:v>
                  </c:pt>
                  <c:pt idx="26">
                    <c:v>55050.450299999997</c:v>
                  </c:pt>
                  <c:pt idx="27">
                    <c:v>55062.436800000003</c:v>
                  </c:pt>
                  <c:pt idx="28">
                    <c:v>55064.508199999997</c:v>
                  </c:pt>
                  <c:pt idx="29">
                    <c:v>55074.432999999997</c:v>
                  </c:pt>
                  <c:pt idx="30">
                    <c:v>55391.470600000001</c:v>
                  </c:pt>
                  <c:pt idx="31">
                    <c:v>55460.503400000001</c:v>
                  </c:pt>
                  <c:pt idx="32">
                    <c:v>55799.448499999999</c:v>
                  </c:pt>
                  <c:pt idx="33">
                    <c:v>55815.566800000001</c:v>
                  </c:pt>
                  <c:pt idx="34">
                    <c:v>56179.31869</c:v>
                  </c:pt>
                  <c:pt idx="35">
                    <c:v>56220.653299999998</c:v>
                  </c:pt>
                </c:numCache>
              </c:numRef>
            </c:plus>
            <c:minus>
              <c:numRef>
                <c:f>Active!$C$21:$C$1968</c:f>
                <c:numCache>
                  <c:formatCode>General</c:formatCode>
                  <c:ptCount val="1948"/>
                  <c:pt idx="0">
                    <c:v>32802.447</c:v>
                  </c:pt>
                  <c:pt idx="1">
                    <c:v>51465.412499999999</c:v>
                  </c:pt>
                  <c:pt idx="2">
                    <c:v>51626.616699999999</c:v>
                  </c:pt>
                  <c:pt idx="3">
                    <c:v>51694.412499999999</c:v>
                  </c:pt>
                  <c:pt idx="4">
                    <c:v>51732.436399999999</c:v>
                  </c:pt>
                  <c:pt idx="5">
                    <c:v>51799.406300000002</c:v>
                  </c:pt>
                  <c:pt idx="6">
                    <c:v>51814.2834</c:v>
                  </c:pt>
                  <c:pt idx="7">
                    <c:v>52133.399899999997</c:v>
                  </c:pt>
                  <c:pt idx="8">
                    <c:v>52133.399899999997</c:v>
                  </c:pt>
                  <c:pt idx="9">
                    <c:v>52815.434699999998</c:v>
                  </c:pt>
                  <c:pt idx="10">
                    <c:v>52815.434699999998</c:v>
                  </c:pt>
                  <c:pt idx="11">
                    <c:v>52886.530500000001</c:v>
                  </c:pt>
                  <c:pt idx="12">
                    <c:v>52901.413</c:v>
                  </c:pt>
                  <c:pt idx="13">
                    <c:v>52901.413</c:v>
                  </c:pt>
                  <c:pt idx="14">
                    <c:v>52949.3626</c:v>
                  </c:pt>
                  <c:pt idx="15">
                    <c:v>52949.3626</c:v>
                  </c:pt>
                  <c:pt idx="16">
                    <c:v>53259.381999999998</c:v>
                  </c:pt>
                  <c:pt idx="17">
                    <c:v>53327.586000000003</c:v>
                  </c:pt>
                  <c:pt idx="18">
                    <c:v>53674.393700000001</c:v>
                  </c:pt>
                  <c:pt idx="19">
                    <c:v>53917.440799999997</c:v>
                  </c:pt>
                  <c:pt idx="20">
                    <c:v>54018.303599999999</c:v>
                  </c:pt>
                  <c:pt idx="21">
                    <c:v>54222.501100000001</c:v>
                  </c:pt>
                  <c:pt idx="22">
                    <c:v>54270.451419999998</c:v>
                  </c:pt>
                  <c:pt idx="23">
                    <c:v>54337.412600000003</c:v>
                  </c:pt>
                  <c:pt idx="24">
                    <c:v>54704.4735</c:v>
                  </c:pt>
                  <c:pt idx="25">
                    <c:v>54706.542000000001</c:v>
                  </c:pt>
                  <c:pt idx="26">
                    <c:v>55050.450299999997</c:v>
                  </c:pt>
                  <c:pt idx="27">
                    <c:v>55062.436800000003</c:v>
                  </c:pt>
                  <c:pt idx="28">
                    <c:v>55064.508199999997</c:v>
                  </c:pt>
                  <c:pt idx="29">
                    <c:v>55074.432999999997</c:v>
                  </c:pt>
                  <c:pt idx="30">
                    <c:v>55391.470600000001</c:v>
                  </c:pt>
                  <c:pt idx="31">
                    <c:v>55460.503400000001</c:v>
                  </c:pt>
                  <c:pt idx="32">
                    <c:v>55799.448499999999</c:v>
                  </c:pt>
                  <c:pt idx="33">
                    <c:v>55815.566800000001</c:v>
                  </c:pt>
                  <c:pt idx="34">
                    <c:v>56179.31869</c:v>
                  </c:pt>
                  <c:pt idx="35">
                    <c:v>56220.653299999998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52-4A30-AC0B-F93C7585CE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1.9E-3</c:v>
                  </c:pt>
                  <c:pt idx="2">
                    <c:v>6.7000000000000002E-3</c:v>
                  </c:pt>
                  <c:pt idx="3">
                    <c:v>2.2000000000000001E-3</c:v>
                  </c:pt>
                  <c:pt idx="4">
                    <c:v>0</c:v>
                  </c:pt>
                  <c:pt idx="5">
                    <c:v>1.8E-3</c:v>
                  </c:pt>
                  <c:pt idx="6">
                    <c:v>3.3999999999999998E-3</c:v>
                  </c:pt>
                  <c:pt idx="7">
                    <c:v>1.5E-3</c:v>
                  </c:pt>
                  <c:pt idx="8">
                    <c:v>1.5E-3</c:v>
                  </c:pt>
                  <c:pt idx="9">
                    <c:v>5.7999999999999996E-3</c:v>
                  </c:pt>
                  <c:pt idx="10">
                    <c:v>5.7999999999999996E-3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4.4000000000000003E-3</c:v>
                  </c:pt>
                  <c:pt idx="14">
                    <c:v>4.4999999999999997E-3</c:v>
                  </c:pt>
                  <c:pt idx="15">
                    <c:v>4.4999999999999997E-3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0</c:v>
                  </c:pt>
                  <c:pt idx="19">
                    <c:v>1.2999999999999999E-3</c:v>
                  </c:pt>
                  <c:pt idx="20">
                    <c:v>2.2000000000000001E-3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1.4200000000000001E-2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6.0000000000000006E-4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1.9E-3</c:v>
                  </c:pt>
                  <c:pt idx="2">
                    <c:v>6.7000000000000002E-3</c:v>
                  </c:pt>
                  <c:pt idx="3">
                    <c:v>2.2000000000000001E-3</c:v>
                  </c:pt>
                  <c:pt idx="4">
                    <c:v>0</c:v>
                  </c:pt>
                  <c:pt idx="5">
                    <c:v>1.8E-3</c:v>
                  </c:pt>
                  <c:pt idx="6">
                    <c:v>3.3999999999999998E-3</c:v>
                  </c:pt>
                  <c:pt idx="7">
                    <c:v>1.5E-3</c:v>
                  </c:pt>
                  <c:pt idx="8">
                    <c:v>1.5E-3</c:v>
                  </c:pt>
                  <c:pt idx="9">
                    <c:v>5.7999999999999996E-3</c:v>
                  </c:pt>
                  <c:pt idx="10">
                    <c:v>5.7999999999999996E-3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4.4000000000000003E-3</c:v>
                  </c:pt>
                  <c:pt idx="14">
                    <c:v>4.4999999999999997E-3</c:v>
                  </c:pt>
                  <c:pt idx="15">
                    <c:v>4.4999999999999997E-3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0</c:v>
                  </c:pt>
                  <c:pt idx="19">
                    <c:v>1.2999999999999999E-3</c:v>
                  </c:pt>
                  <c:pt idx="20">
                    <c:v>2.2000000000000001E-3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1.4200000000000001E-2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16">
                  <c:v>-0.34020800000143936</c:v>
                </c:pt>
                <c:pt idx="18">
                  <c:v>-0.36052200000267476</c:v>
                </c:pt>
                <c:pt idx="23">
                  <c:v>-0.40073599999595899</c:v>
                </c:pt>
                <c:pt idx="24">
                  <c:v>-0.41994400000112364</c:v>
                </c:pt>
                <c:pt idx="25">
                  <c:v>-0.41833649999898626</c:v>
                </c:pt>
                <c:pt idx="26">
                  <c:v>-0.44094850000692531</c:v>
                </c:pt>
                <c:pt idx="27">
                  <c:v>-0.44242499999381835</c:v>
                </c:pt>
                <c:pt idx="28">
                  <c:v>-0.43791750000673346</c:v>
                </c:pt>
                <c:pt idx="29">
                  <c:v>-0.4342015000001993</c:v>
                </c:pt>
                <c:pt idx="32">
                  <c:v>-0.4845904999965569</c:v>
                </c:pt>
                <c:pt idx="33">
                  <c:v>-0.48805200000060722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52-4A30-AC0B-F93C7585CE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1">
                  <c:v>-0.32430099999328377</c:v>
                </c:pt>
                <c:pt idx="19">
                  <c:v>-0.3799799999978859</c:v>
                </c:pt>
                <c:pt idx="20">
                  <c:v>-0.38153400000010151</c:v>
                </c:pt>
                <c:pt idx="21">
                  <c:v>-0.39301300000079209</c:v>
                </c:pt>
                <c:pt idx="30">
                  <c:v>-0.45791099999769358</c:v>
                </c:pt>
                <c:pt idx="31">
                  <c:v>-0.4593204999982845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52-4A30-AC0B-F93C7585CE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1">
                  <c:v>-0.24701800000184448</c:v>
                </c:pt>
                <c:pt idx="2">
                  <c:v>-0.2604330000031041</c:v>
                </c:pt>
                <c:pt idx="3">
                  <c:v>-0.25870700000086799</c:v>
                </c:pt>
                <c:pt idx="4">
                  <c:v>-0.26562900000135414</c:v>
                </c:pt>
                <c:pt idx="5">
                  <c:v>-0.26304599999275524</c:v>
                </c:pt>
                <c:pt idx="6">
                  <c:v>-0.26757199999701697</c:v>
                </c:pt>
                <c:pt idx="7">
                  <c:v>-0.2792740000077174</c:v>
                </c:pt>
                <c:pt idx="8">
                  <c:v>-0.2792740000077174</c:v>
                </c:pt>
                <c:pt idx="9">
                  <c:v>-0.31899900000280468</c:v>
                </c:pt>
                <c:pt idx="10">
                  <c:v>-0.31899900000280468</c:v>
                </c:pt>
                <c:pt idx="12">
                  <c:v>-0.32342699999571778</c:v>
                </c:pt>
                <c:pt idx="13">
                  <c:v>-0.32342699999571778</c:v>
                </c:pt>
                <c:pt idx="14">
                  <c:v>-0.32573299999785377</c:v>
                </c:pt>
                <c:pt idx="15">
                  <c:v>-0.32573299999785377</c:v>
                </c:pt>
                <c:pt idx="17">
                  <c:v>-0.3436604999951669</c:v>
                </c:pt>
                <c:pt idx="22">
                  <c:v>-0.39459900000656489</c:v>
                </c:pt>
                <c:pt idx="34">
                  <c:v>-0.50924200000008568</c:v>
                </c:pt>
                <c:pt idx="35">
                  <c:v>-0.51248199999827193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52-4A30-AC0B-F93C7585CE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52-4A30-AC0B-F93C7585CE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52-4A30-AC0B-F93C7585CE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52-4A30-AC0B-F93C7585CE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0.77115948284363056</c:v>
                </c:pt>
                <c:pt idx="1">
                  <c:v>-0.24527621902685381</c:v>
                </c:pt>
                <c:pt idx="2">
                  <c:v>-0.25405645123491372</c:v>
                </c:pt>
                <c:pt idx="3">
                  <c:v>-0.25774865144548254</c:v>
                </c:pt>
                <c:pt idx="4">
                  <c:v>-0.25981988570994785</c:v>
                </c:pt>
                <c:pt idx="5">
                  <c:v>-0.26346705908868051</c:v>
                </c:pt>
                <c:pt idx="6">
                  <c:v>-0.26427754206173204</c:v>
                </c:pt>
                <c:pt idx="7">
                  <c:v>-0.28165789915050721</c:v>
                </c:pt>
                <c:pt idx="8">
                  <c:v>-0.28165789915050721</c:v>
                </c:pt>
                <c:pt idx="9">
                  <c:v>-0.31880503541537597</c:v>
                </c:pt>
                <c:pt idx="10">
                  <c:v>-0.31880503541537597</c:v>
                </c:pt>
                <c:pt idx="11">
                  <c:v>-0.32267734295328965</c:v>
                </c:pt>
                <c:pt idx="12">
                  <c:v>-0.32348782592634118</c:v>
                </c:pt>
                <c:pt idx="13">
                  <c:v>-0.32348782592634118</c:v>
                </c:pt>
                <c:pt idx="14">
                  <c:v>-0.32609938217284107</c:v>
                </c:pt>
                <c:pt idx="15">
                  <c:v>-0.32609938217284107</c:v>
                </c:pt>
                <c:pt idx="16">
                  <c:v>-0.34298444411141782</c:v>
                </c:pt>
                <c:pt idx="17">
                  <c:v>-0.34669915773790483</c:v>
                </c:pt>
                <c:pt idx="18">
                  <c:v>-0.36558791369319255</c:v>
                </c:pt>
                <c:pt idx="19">
                  <c:v>-0.37882580225303686</c:v>
                </c:pt>
                <c:pt idx="20">
                  <c:v>-0.38431907573705382</c:v>
                </c:pt>
                <c:pt idx="21">
                  <c:v>-0.39544070320059621</c:v>
                </c:pt>
                <c:pt idx="22">
                  <c:v>-0.3980522594470961</c:v>
                </c:pt>
                <c:pt idx="23">
                  <c:v>-0.40169943282582876</c:v>
                </c:pt>
                <c:pt idx="24">
                  <c:v>-0.4216913461611036</c:v>
                </c:pt>
                <c:pt idx="25">
                  <c:v>-0.42180391324069411</c:v>
                </c:pt>
                <c:pt idx="26">
                  <c:v>-0.44053507528455538</c:v>
                </c:pt>
                <c:pt idx="27">
                  <c:v>-0.44118796434618024</c:v>
                </c:pt>
                <c:pt idx="28">
                  <c:v>-0.44130053142577075</c:v>
                </c:pt>
                <c:pt idx="29">
                  <c:v>-0.44184085340780532</c:v>
                </c:pt>
                <c:pt idx="30">
                  <c:v>-0.45910864341698976</c:v>
                </c:pt>
                <c:pt idx="31">
                  <c:v>-0.46286838387531293</c:v>
                </c:pt>
                <c:pt idx="32">
                  <c:v>-0.4813293849281568</c:v>
                </c:pt>
                <c:pt idx="33">
                  <c:v>-0.48220740814896268</c:v>
                </c:pt>
                <c:pt idx="34">
                  <c:v>-0.50201921415689288</c:v>
                </c:pt>
                <c:pt idx="35">
                  <c:v>-0.50427055574870305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52-4A30-AC0B-F93C7585C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51872"/>
        <c:axId val="1"/>
      </c:scatterChart>
      <c:valAx>
        <c:axId val="920451872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91925465838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8944099378881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5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94409937888198"/>
          <c:y val="0.92024539877300615"/>
          <c:w val="0.649068322981366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V0711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78942920199375"/>
          <c:w val="0.819354838709677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Active!$C$21:$C$1968</c:f>
                <c:numCache>
                  <c:formatCode>General</c:formatCode>
                  <c:ptCount val="1948"/>
                  <c:pt idx="0">
                    <c:v>32802.447</c:v>
                  </c:pt>
                  <c:pt idx="1">
                    <c:v>51465.412499999999</c:v>
                  </c:pt>
                  <c:pt idx="2">
                    <c:v>51626.616699999999</c:v>
                  </c:pt>
                  <c:pt idx="3">
                    <c:v>51694.412499999999</c:v>
                  </c:pt>
                  <c:pt idx="4">
                    <c:v>51732.436399999999</c:v>
                  </c:pt>
                  <c:pt idx="5">
                    <c:v>51799.406300000002</c:v>
                  </c:pt>
                  <c:pt idx="6">
                    <c:v>51814.2834</c:v>
                  </c:pt>
                  <c:pt idx="7">
                    <c:v>52133.399899999997</c:v>
                  </c:pt>
                  <c:pt idx="8">
                    <c:v>52133.399899999997</c:v>
                  </c:pt>
                  <c:pt idx="9">
                    <c:v>52815.434699999998</c:v>
                  </c:pt>
                  <c:pt idx="10">
                    <c:v>52815.434699999998</c:v>
                  </c:pt>
                  <c:pt idx="11">
                    <c:v>52886.530500000001</c:v>
                  </c:pt>
                  <c:pt idx="12">
                    <c:v>52901.413</c:v>
                  </c:pt>
                  <c:pt idx="13">
                    <c:v>52901.413</c:v>
                  </c:pt>
                  <c:pt idx="14">
                    <c:v>52949.3626</c:v>
                  </c:pt>
                  <c:pt idx="15">
                    <c:v>52949.3626</c:v>
                  </c:pt>
                  <c:pt idx="16">
                    <c:v>53259.381999999998</c:v>
                  </c:pt>
                  <c:pt idx="17">
                    <c:v>53327.586000000003</c:v>
                  </c:pt>
                  <c:pt idx="18">
                    <c:v>53674.393700000001</c:v>
                  </c:pt>
                  <c:pt idx="19">
                    <c:v>53917.440799999997</c:v>
                  </c:pt>
                  <c:pt idx="20">
                    <c:v>54018.303599999999</c:v>
                  </c:pt>
                  <c:pt idx="21">
                    <c:v>54222.501100000001</c:v>
                  </c:pt>
                  <c:pt idx="22">
                    <c:v>54270.451419999998</c:v>
                  </c:pt>
                  <c:pt idx="23">
                    <c:v>54337.412600000003</c:v>
                  </c:pt>
                  <c:pt idx="24">
                    <c:v>54704.4735</c:v>
                  </c:pt>
                  <c:pt idx="25">
                    <c:v>54706.542000000001</c:v>
                  </c:pt>
                  <c:pt idx="26">
                    <c:v>55050.450299999997</c:v>
                  </c:pt>
                  <c:pt idx="27">
                    <c:v>55062.436800000003</c:v>
                  </c:pt>
                  <c:pt idx="28">
                    <c:v>55064.508199999997</c:v>
                  </c:pt>
                  <c:pt idx="29">
                    <c:v>55074.432999999997</c:v>
                  </c:pt>
                  <c:pt idx="30">
                    <c:v>55391.470600000001</c:v>
                  </c:pt>
                  <c:pt idx="31">
                    <c:v>55460.503400000001</c:v>
                  </c:pt>
                  <c:pt idx="32">
                    <c:v>55799.448499999999</c:v>
                  </c:pt>
                  <c:pt idx="33">
                    <c:v>55815.566800000001</c:v>
                  </c:pt>
                  <c:pt idx="34">
                    <c:v>56179.31869</c:v>
                  </c:pt>
                  <c:pt idx="35">
                    <c:v>56220.653299999998</c:v>
                  </c:pt>
                </c:numCache>
              </c:numRef>
            </c:plus>
            <c:minus>
              <c:numRef>
                <c:f>Active!$C$21:$C$1968</c:f>
                <c:numCache>
                  <c:formatCode>General</c:formatCode>
                  <c:ptCount val="1948"/>
                  <c:pt idx="0">
                    <c:v>32802.447</c:v>
                  </c:pt>
                  <c:pt idx="1">
                    <c:v>51465.412499999999</c:v>
                  </c:pt>
                  <c:pt idx="2">
                    <c:v>51626.616699999999</c:v>
                  </c:pt>
                  <c:pt idx="3">
                    <c:v>51694.412499999999</c:v>
                  </c:pt>
                  <c:pt idx="4">
                    <c:v>51732.436399999999</c:v>
                  </c:pt>
                  <c:pt idx="5">
                    <c:v>51799.406300000002</c:v>
                  </c:pt>
                  <c:pt idx="6">
                    <c:v>51814.2834</c:v>
                  </c:pt>
                  <c:pt idx="7">
                    <c:v>52133.399899999997</c:v>
                  </c:pt>
                  <c:pt idx="8">
                    <c:v>52133.399899999997</c:v>
                  </c:pt>
                  <c:pt idx="9">
                    <c:v>52815.434699999998</c:v>
                  </c:pt>
                  <c:pt idx="10">
                    <c:v>52815.434699999998</c:v>
                  </c:pt>
                  <c:pt idx="11">
                    <c:v>52886.530500000001</c:v>
                  </c:pt>
                  <c:pt idx="12">
                    <c:v>52901.413</c:v>
                  </c:pt>
                  <c:pt idx="13">
                    <c:v>52901.413</c:v>
                  </c:pt>
                  <c:pt idx="14">
                    <c:v>52949.3626</c:v>
                  </c:pt>
                  <c:pt idx="15">
                    <c:v>52949.3626</c:v>
                  </c:pt>
                  <c:pt idx="16">
                    <c:v>53259.381999999998</c:v>
                  </c:pt>
                  <c:pt idx="17">
                    <c:v>53327.586000000003</c:v>
                  </c:pt>
                  <c:pt idx="18">
                    <c:v>53674.393700000001</c:v>
                  </c:pt>
                  <c:pt idx="19">
                    <c:v>53917.440799999997</c:v>
                  </c:pt>
                  <c:pt idx="20">
                    <c:v>54018.303599999999</c:v>
                  </c:pt>
                  <c:pt idx="21">
                    <c:v>54222.501100000001</c:v>
                  </c:pt>
                  <c:pt idx="22">
                    <c:v>54270.451419999998</c:v>
                  </c:pt>
                  <c:pt idx="23">
                    <c:v>54337.412600000003</c:v>
                  </c:pt>
                  <c:pt idx="24">
                    <c:v>54704.4735</c:v>
                  </c:pt>
                  <c:pt idx="25">
                    <c:v>54706.542000000001</c:v>
                  </c:pt>
                  <c:pt idx="26">
                    <c:v>55050.450299999997</c:v>
                  </c:pt>
                  <c:pt idx="27">
                    <c:v>55062.436800000003</c:v>
                  </c:pt>
                  <c:pt idx="28">
                    <c:v>55064.508199999997</c:v>
                  </c:pt>
                  <c:pt idx="29">
                    <c:v>55074.432999999997</c:v>
                  </c:pt>
                  <c:pt idx="30">
                    <c:v>55391.470600000001</c:v>
                  </c:pt>
                  <c:pt idx="31">
                    <c:v>55460.503400000001</c:v>
                  </c:pt>
                  <c:pt idx="32">
                    <c:v>55799.448499999999</c:v>
                  </c:pt>
                  <c:pt idx="33">
                    <c:v>55815.566800000001</c:v>
                  </c:pt>
                  <c:pt idx="34">
                    <c:v>56179.31869</c:v>
                  </c:pt>
                  <c:pt idx="35">
                    <c:v>56220.653299999998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Active!$H$21:$H$967</c:f>
              <c:numCache>
                <c:formatCode>General</c:formatCode>
                <c:ptCount val="94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43-47F5-9770-EFB9B59FDD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1.9E-3</c:v>
                  </c:pt>
                  <c:pt idx="2">
                    <c:v>6.7000000000000002E-3</c:v>
                  </c:pt>
                  <c:pt idx="3">
                    <c:v>2.2000000000000001E-3</c:v>
                  </c:pt>
                  <c:pt idx="4">
                    <c:v>0</c:v>
                  </c:pt>
                  <c:pt idx="5">
                    <c:v>1.8E-3</c:v>
                  </c:pt>
                  <c:pt idx="6">
                    <c:v>3.3999999999999998E-3</c:v>
                  </c:pt>
                  <c:pt idx="7">
                    <c:v>1.5E-3</c:v>
                  </c:pt>
                  <c:pt idx="8">
                    <c:v>1.5E-3</c:v>
                  </c:pt>
                  <c:pt idx="9">
                    <c:v>5.7999999999999996E-3</c:v>
                  </c:pt>
                  <c:pt idx="10">
                    <c:v>5.7999999999999996E-3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4.4000000000000003E-3</c:v>
                  </c:pt>
                  <c:pt idx="14">
                    <c:v>4.4999999999999997E-3</c:v>
                  </c:pt>
                  <c:pt idx="15">
                    <c:v>4.4999999999999997E-3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0</c:v>
                  </c:pt>
                  <c:pt idx="19">
                    <c:v>1.2999999999999999E-3</c:v>
                  </c:pt>
                  <c:pt idx="20">
                    <c:v>2.2000000000000001E-3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1.4200000000000001E-2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6.0000000000000006E-4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1.9E-3</c:v>
                  </c:pt>
                  <c:pt idx="2">
                    <c:v>6.7000000000000002E-3</c:v>
                  </c:pt>
                  <c:pt idx="3">
                    <c:v>2.2000000000000001E-3</c:v>
                  </c:pt>
                  <c:pt idx="4">
                    <c:v>0</c:v>
                  </c:pt>
                  <c:pt idx="5">
                    <c:v>1.8E-3</c:v>
                  </c:pt>
                  <c:pt idx="6">
                    <c:v>3.3999999999999998E-3</c:v>
                  </c:pt>
                  <c:pt idx="7">
                    <c:v>1.5E-3</c:v>
                  </c:pt>
                  <c:pt idx="8">
                    <c:v>1.5E-3</c:v>
                  </c:pt>
                  <c:pt idx="9">
                    <c:v>5.7999999999999996E-3</c:v>
                  </c:pt>
                  <c:pt idx="10">
                    <c:v>5.7999999999999996E-3</c:v>
                  </c:pt>
                  <c:pt idx="11">
                    <c:v>8.0000000000000004E-4</c:v>
                  </c:pt>
                  <c:pt idx="12">
                    <c:v>4.4000000000000003E-3</c:v>
                  </c:pt>
                  <c:pt idx="13">
                    <c:v>4.4000000000000003E-3</c:v>
                  </c:pt>
                  <c:pt idx="14">
                    <c:v>4.4999999999999997E-3</c:v>
                  </c:pt>
                  <c:pt idx="15">
                    <c:v>4.4999999999999997E-3</c:v>
                  </c:pt>
                  <c:pt idx="16">
                    <c:v>0</c:v>
                  </c:pt>
                  <c:pt idx="17">
                    <c:v>2E-3</c:v>
                  </c:pt>
                  <c:pt idx="18">
                    <c:v>0</c:v>
                  </c:pt>
                  <c:pt idx="19">
                    <c:v>1.2999999999999999E-3</c:v>
                  </c:pt>
                  <c:pt idx="20">
                    <c:v>2.2000000000000001E-3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8.9999999999999998E-4</c:v>
                  </c:pt>
                  <c:pt idx="31">
                    <c:v>1.4200000000000001E-2</c:v>
                  </c:pt>
                  <c:pt idx="32">
                    <c:v>0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6.0000000000000006E-4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Active!$I$21:$I$967</c:f>
              <c:numCache>
                <c:formatCode>General</c:formatCode>
                <c:ptCount val="947"/>
                <c:pt idx="16">
                  <c:v>-0.34020800000143936</c:v>
                </c:pt>
                <c:pt idx="18">
                  <c:v>-0.36052200000267476</c:v>
                </c:pt>
                <c:pt idx="23">
                  <c:v>-0.40073599999595899</c:v>
                </c:pt>
                <c:pt idx="24">
                  <c:v>-0.41994400000112364</c:v>
                </c:pt>
                <c:pt idx="25">
                  <c:v>-0.41833649999898626</c:v>
                </c:pt>
                <c:pt idx="26">
                  <c:v>-0.44094850000692531</c:v>
                </c:pt>
                <c:pt idx="27">
                  <c:v>-0.44242499999381835</c:v>
                </c:pt>
                <c:pt idx="28">
                  <c:v>-0.43791750000673346</c:v>
                </c:pt>
                <c:pt idx="29">
                  <c:v>-0.4342015000001993</c:v>
                </c:pt>
                <c:pt idx="32">
                  <c:v>-0.4845904999965569</c:v>
                </c:pt>
                <c:pt idx="33">
                  <c:v>-0.48805200000060722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43-47F5-9770-EFB9B59FDD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Active!$J$21:$J$967</c:f>
              <c:numCache>
                <c:formatCode>General</c:formatCode>
                <c:ptCount val="947"/>
                <c:pt idx="11">
                  <c:v>-0.32430099999328377</c:v>
                </c:pt>
                <c:pt idx="19">
                  <c:v>-0.3799799999978859</c:v>
                </c:pt>
                <c:pt idx="20">
                  <c:v>-0.38153400000010151</c:v>
                </c:pt>
                <c:pt idx="21">
                  <c:v>-0.39301300000079209</c:v>
                </c:pt>
                <c:pt idx="30">
                  <c:v>-0.45791099999769358</c:v>
                </c:pt>
                <c:pt idx="31">
                  <c:v>-0.4593204999982845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43-47F5-9770-EFB9B59FDD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Active!$K$21:$K$967</c:f>
              <c:numCache>
                <c:formatCode>General</c:formatCode>
                <c:ptCount val="947"/>
                <c:pt idx="1">
                  <c:v>-0.24701800000184448</c:v>
                </c:pt>
                <c:pt idx="2">
                  <c:v>-0.2604330000031041</c:v>
                </c:pt>
                <c:pt idx="3">
                  <c:v>-0.25870700000086799</c:v>
                </c:pt>
                <c:pt idx="4">
                  <c:v>-0.26562900000135414</c:v>
                </c:pt>
                <c:pt idx="5">
                  <c:v>-0.26304599999275524</c:v>
                </c:pt>
                <c:pt idx="6">
                  <c:v>-0.26757199999701697</c:v>
                </c:pt>
                <c:pt idx="7">
                  <c:v>-0.2792740000077174</c:v>
                </c:pt>
                <c:pt idx="8">
                  <c:v>-0.2792740000077174</c:v>
                </c:pt>
                <c:pt idx="9">
                  <c:v>-0.31899900000280468</c:v>
                </c:pt>
                <c:pt idx="10">
                  <c:v>-0.31899900000280468</c:v>
                </c:pt>
                <c:pt idx="12">
                  <c:v>-0.32342699999571778</c:v>
                </c:pt>
                <c:pt idx="13">
                  <c:v>-0.32342699999571778</c:v>
                </c:pt>
                <c:pt idx="14">
                  <c:v>-0.32573299999785377</c:v>
                </c:pt>
                <c:pt idx="15">
                  <c:v>-0.32573299999785377</c:v>
                </c:pt>
                <c:pt idx="17">
                  <c:v>-0.3436604999951669</c:v>
                </c:pt>
                <c:pt idx="22">
                  <c:v>-0.39459900000656489</c:v>
                </c:pt>
                <c:pt idx="34">
                  <c:v>-0.50924200000008568</c:v>
                </c:pt>
                <c:pt idx="35">
                  <c:v>-0.51248199999827193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43-47F5-9770-EFB9B59FDD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Active!$L$21:$L$967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43-47F5-9770-EFB9B59FDD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Active!$M$21:$M$967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43-47F5-9770-EFB9B59FDD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Active!$N$21:$N$967</c:f>
              <c:numCache>
                <c:formatCode>General</c:formatCode>
                <c:ptCount val="94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43-47F5-9770-EFB9B59FDD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Active!$F$21:$F$967</c:f>
              <c:numCache>
                <c:formatCode>General</c:formatCode>
                <c:ptCount val="947"/>
                <c:pt idx="0">
                  <c:v>0</c:v>
                </c:pt>
                <c:pt idx="1">
                  <c:v>22574</c:v>
                </c:pt>
                <c:pt idx="2">
                  <c:v>22769</c:v>
                </c:pt>
                <c:pt idx="3">
                  <c:v>22851</c:v>
                </c:pt>
                <c:pt idx="4">
                  <c:v>22897</c:v>
                </c:pt>
                <c:pt idx="5">
                  <c:v>22978</c:v>
                </c:pt>
                <c:pt idx="6">
                  <c:v>22996</c:v>
                </c:pt>
                <c:pt idx="7">
                  <c:v>23382</c:v>
                </c:pt>
                <c:pt idx="8">
                  <c:v>23382</c:v>
                </c:pt>
                <c:pt idx="9">
                  <c:v>24207</c:v>
                </c:pt>
                <c:pt idx="10">
                  <c:v>24207</c:v>
                </c:pt>
                <c:pt idx="11">
                  <c:v>24293</c:v>
                </c:pt>
                <c:pt idx="12">
                  <c:v>24311</c:v>
                </c:pt>
                <c:pt idx="13">
                  <c:v>24311</c:v>
                </c:pt>
                <c:pt idx="14">
                  <c:v>24369</c:v>
                </c:pt>
                <c:pt idx="15">
                  <c:v>24369</c:v>
                </c:pt>
                <c:pt idx="16">
                  <c:v>24744</c:v>
                </c:pt>
                <c:pt idx="17">
                  <c:v>24826.5</c:v>
                </c:pt>
                <c:pt idx="18">
                  <c:v>25246</c:v>
                </c:pt>
                <c:pt idx="19">
                  <c:v>25540</c:v>
                </c:pt>
                <c:pt idx="20">
                  <c:v>25662</c:v>
                </c:pt>
                <c:pt idx="21">
                  <c:v>25909</c:v>
                </c:pt>
                <c:pt idx="22">
                  <c:v>25967</c:v>
                </c:pt>
                <c:pt idx="23">
                  <c:v>26048</c:v>
                </c:pt>
                <c:pt idx="24">
                  <c:v>26492</c:v>
                </c:pt>
                <c:pt idx="25">
                  <c:v>26494.5</c:v>
                </c:pt>
                <c:pt idx="26">
                  <c:v>26910.5</c:v>
                </c:pt>
                <c:pt idx="27">
                  <c:v>26925</c:v>
                </c:pt>
                <c:pt idx="28">
                  <c:v>26927.5</c:v>
                </c:pt>
                <c:pt idx="29">
                  <c:v>26939.5</c:v>
                </c:pt>
                <c:pt idx="30">
                  <c:v>27323</c:v>
                </c:pt>
                <c:pt idx="31">
                  <c:v>27406.5</c:v>
                </c:pt>
                <c:pt idx="32">
                  <c:v>27816.5</c:v>
                </c:pt>
                <c:pt idx="33">
                  <c:v>27836</c:v>
                </c:pt>
                <c:pt idx="34">
                  <c:v>28276</c:v>
                </c:pt>
                <c:pt idx="35">
                  <c:v>28326</c:v>
                </c:pt>
              </c:numCache>
            </c:numRef>
          </c:xVal>
          <c:yVal>
            <c:numRef>
              <c:f>Active!$O$21:$O$967</c:f>
              <c:numCache>
                <c:formatCode>General</c:formatCode>
                <c:ptCount val="947"/>
                <c:pt idx="0">
                  <c:v>0.77115948284363056</c:v>
                </c:pt>
                <c:pt idx="1">
                  <c:v>-0.24527621902685381</c:v>
                </c:pt>
                <c:pt idx="2">
                  <c:v>-0.25405645123491372</c:v>
                </c:pt>
                <c:pt idx="3">
                  <c:v>-0.25774865144548254</c:v>
                </c:pt>
                <c:pt idx="4">
                  <c:v>-0.25981988570994785</c:v>
                </c:pt>
                <c:pt idx="5">
                  <c:v>-0.26346705908868051</c:v>
                </c:pt>
                <c:pt idx="6">
                  <c:v>-0.26427754206173204</c:v>
                </c:pt>
                <c:pt idx="7">
                  <c:v>-0.28165789915050721</c:v>
                </c:pt>
                <c:pt idx="8">
                  <c:v>-0.28165789915050721</c:v>
                </c:pt>
                <c:pt idx="9">
                  <c:v>-0.31880503541537597</c:v>
                </c:pt>
                <c:pt idx="10">
                  <c:v>-0.31880503541537597</c:v>
                </c:pt>
                <c:pt idx="11">
                  <c:v>-0.32267734295328965</c:v>
                </c:pt>
                <c:pt idx="12">
                  <c:v>-0.32348782592634118</c:v>
                </c:pt>
                <c:pt idx="13">
                  <c:v>-0.32348782592634118</c:v>
                </c:pt>
                <c:pt idx="14">
                  <c:v>-0.32609938217284107</c:v>
                </c:pt>
                <c:pt idx="15">
                  <c:v>-0.32609938217284107</c:v>
                </c:pt>
                <c:pt idx="16">
                  <c:v>-0.34298444411141782</c:v>
                </c:pt>
                <c:pt idx="17">
                  <c:v>-0.34669915773790483</c:v>
                </c:pt>
                <c:pt idx="18">
                  <c:v>-0.36558791369319255</c:v>
                </c:pt>
                <c:pt idx="19">
                  <c:v>-0.37882580225303686</c:v>
                </c:pt>
                <c:pt idx="20">
                  <c:v>-0.38431907573705382</c:v>
                </c:pt>
                <c:pt idx="21">
                  <c:v>-0.39544070320059621</c:v>
                </c:pt>
                <c:pt idx="22">
                  <c:v>-0.3980522594470961</c:v>
                </c:pt>
                <c:pt idx="23">
                  <c:v>-0.40169943282582876</c:v>
                </c:pt>
                <c:pt idx="24">
                  <c:v>-0.4216913461611036</c:v>
                </c:pt>
                <c:pt idx="25">
                  <c:v>-0.42180391324069411</c:v>
                </c:pt>
                <c:pt idx="26">
                  <c:v>-0.44053507528455538</c:v>
                </c:pt>
                <c:pt idx="27">
                  <c:v>-0.44118796434618024</c:v>
                </c:pt>
                <c:pt idx="28">
                  <c:v>-0.44130053142577075</c:v>
                </c:pt>
                <c:pt idx="29">
                  <c:v>-0.44184085340780532</c:v>
                </c:pt>
                <c:pt idx="30">
                  <c:v>-0.45910864341698976</c:v>
                </c:pt>
                <c:pt idx="31">
                  <c:v>-0.46286838387531293</c:v>
                </c:pt>
                <c:pt idx="32">
                  <c:v>-0.4813293849281568</c:v>
                </c:pt>
                <c:pt idx="33">
                  <c:v>-0.48220740814896268</c:v>
                </c:pt>
                <c:pt idx="34">
                  <c:v>-0.50201921415689288</c:v>
                </c:pt>
                <c:pt idx="35">
                  <c:v>-0.50427055574870305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43-47F5-9770-EFB9B59FD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0447192"/>
        <c:axId val="1"/>
      </c:scatterChart>
      <c:valAx>
        <c:axId val="92044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044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22580645161289"/>
          <c:y val="0.9204921861831491"/>
          <c:w val="0.6741935483870967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209549</xdr:colOff>
      <xdr:row>18</xdr:row>
      <xdr:rowOff>66674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C8B49D5-E1E2-CE60-4E30-4EBAF7DD5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342900</xdr:colOff>
      <xdr:row>0</xdr:row>
      <xdr:rowOff>0</xdr:rowOff>
    </xdr:from>
    <xdr:to>
      <xdr:col>26</xdr:col>
      <xdr:colOff>466725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15E6349-E3D2-0A38-CE58-FA5A5A1B6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var.astro.cz/oejv/issues/oejv0107.pdf" TargetMode="External"/><Relationship Id="rId26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bav-astro.de/sfs/BAVM_link.php?BAVMnr=20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741" TargetMode="External"/><Relationship Id="rId17" Type="http://schemas.openxmlformats.org/officeDocument/2006/relationships/hyperlink" Target="http://www.bav-astro.de/sfs/BAVM_link.php?BAVMnr=228" TargetMode="External"/><Relationship Id="rId25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203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bav-astro.de/sfs/BAVM_link.php?BAVMnr=212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bav-astro.de/sfs/BAVM_link.php?BAVMnr=193" TargetMode="External"/><Relationship Id="rId31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72" TargetMode="External"/><Relationship Id="rId14" Type="http://schemas.openxmlformats.org/officeDocument/2006/relationships/hyperlink" Target="http://www.konkoly.hu/cgi-bin/IBVS?5741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bav-astro.de/sfs/BAVM_link.php?BAVMnr=215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8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11.5703125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23</v>
      </c>
      <c r="B2" s="7" t="s">
        <v>26</v>
      </c>
    </row>
    <row r="3" spans="1:6" ht="13.5" thickBot="1"/>
    <row r="4" spans="1:6" ht="13.5" thickBot="1">
      <c r="A4" s="4" t="s">
        <v>0</v>
      </c>
      <c r="C4" s="33">
        <v>32802.447</v>
      </c>
      <c r="D4" s="34">
        <v>0.82675699999999996</v>
      </c>
    </row>
    <row r="5" spans="1:6">
      <c r="A5" s="15" t="s">
        <v>36</v>
      </c>
      <c r="B5" s="16"/>
      <c r="C5" s="17">
        <v>-9.5</v>
      </c>
      <c r="D5" s="16" t="s">
        <v>37</v>
      </c>
    </row>
    <row r="6" spans="1:6">
      <c r="A6" s="4" t="s">
        <v>1</v>
      </c>
    </row>
    <row r="7" spans="1:6">
      <c r="A7" t="s">
        <v>2</v>
      </c>
      <c r="C7">
        <f>+C4</f>
        <v>32802.447</v>
      </c>
    </row>
    <row r="8" spans="1:6">
      <c r="A8" t="s">
        <v>3</v>
      </c>
      <c r="C8">
        <f>+D4</f>
        <v>0.82675699999999996</v>
      </c>
    </row>
    <row r="9" spans="1:6">
      <c r="A9" s="31" t="s">
        <v>42</v>
      </c>
      <c r="B9" s="32">
        <v>21</v>
      </c>
      <c r="C9" s="30" t="str">
        <f>"F"&amp;B9</f>
        <v>F21</v>
      </c>
      <c r="D9" s="13" t="str">
        <f>"G"&amp;B9</f>
        <v>G21</v>
      </c>
    </row>
    <row r="10" spans="1:6" ht="13.5" thickBot="1">
      <c r="A10" s="16"/>
      <c r="B10" s="16"/>
      <c r="C10" s="3" t="s">
        <v>19</v>
      </c>
      <c r="D10" s="3" t="s">
        <v>20</v>
      </c>
      <c r="E10" s="16"/>
    </row>
    <row r="11" spans="1:6">
      <c r="A11" s="16" t="s">
        <v>15</v>
      </c>
      <c r="B11" s="16"/>
      <c r="C11" s="29">
        <f ca="1">INTERCEPT(INDIRECT($D$9):G991,INDIRECT($C$9):F991)</f>
        <v>0.77115948284363056</v>
      </c>
      <c r="D11" s="18"/>
      <c r="E11" s="16"/>
    </row>
    <row r="12" spans="1:6">
      <c r="A12" s="16" t="s">
        <v>16</v>
      </c>
      <c r="B12" s="16"/>
      <c r="C12" s="29">
        <f ca="1">SLOPE(INDIRECT($D$9):G991,INDIRECT($C$9):F991)</f>
        <v>-4.5026831836204673E-5</v>
      </c>
      <c r="D12" s="18"/>
      <c r="E12" s="16"/>
    </row>
    <row r="13" spans="1:6">
      <c r="A13" s="16" t="s">
        <v>18</v>
      </c>
      <c r="B13" s="16"/>
      <c r="C13" s="18" t="s">
        <v>28</v>
      </c>
    </row>
    <row r="14" spans="1:6">
      <c r="A14" s="16"/>
      <c r="B14" s="16"/>
      <c r="C14" s="16"/>
    </row>
    <row r="15" spans="1:6">
      <c r="A15" s="19" t="s">
        <v>17</v>
      </c>
      <c r="B15" s="16"/>
      <c r="C15" s="20">
        <f ca="1">(C7+C11)+(C8+C12)*INT(MAX(F21:F3532))</f>
        <v>56220.661511444254</v>
      </c>
      <c r="E15" s="18"/>
      <c r="F15" s="16"/>
    </row>
    <row r="16" spans="1:6">
      <c r="A16" s="23" t="s">
        <v>4</v>
      </c>
      <c r="B16" s="16"/>
      <c r="C16" s="24">
        <f ca="1">+C8+C12</f>
        <v>0.82671197316816381</v>
      </c>
      <c r="E16" s="16"/>
      <c r="F16" s="16"/>
    </row>
    <row r="17" spans="1:17" ht="13.5" thickBot="1">
      <c r="A17" s="21" t="s">
        <v>35</v>
      </c>
      <c r="B17" s="16"/>
      <c r="C17" s="16">
        <f>COUNT(C21:C2190)</f>
        <v>36</v>
      </c>
      <c r="E17" s="21" t="s">
        <v>38</v>
      </c>
      <c r="F17" s="22">
        <f ca="1">TODAY()+15018.5-B5/24</f>
        <v>60340.5</v>
      </c>
    </row>
    <row r="18" spans="1:17" ht="14.25" thickTop="1" thickBot="1">
      <c r="A18" s="23" t="s">
        <v>5</v>
      </c>
      <c r="B18" s="16"/>
      <c r="C18" s="26">
        <f ca="1">+C15</f>
        <v>56220.661511444254</v>
      </c>
      <c r="D18" s="27">
        <f ca="1">+C16</f>
        <v>0.82671197316816381</v>
      </c>
      <c r="E18" s="21" t="s">
        <v>39</v>
      </c>
      <c r="F18" s="22">
        <f ca="1">ROUND(2*(F17-C15)/C16,0)/2+1</f>
        <v>4984.5</v>
      </c>
    </row>
    <row r="19" spans="1:17" ht="13.5" thickTop="1">
      <c r="E19" s="21" t="s">
        <v>40</v>
      </c>
      <c r="F19" s="25">
        <f ca="1">+C15+C16*F18-15018.5-C5/24</f>
        <v>45323.3031750343</v>
      </c>
    </row>
    <row r="20" spans="1:17" ht="13.5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58</v>
      </c>
      <c r="I20" s="6" t="s">
        <v>61</v>
      </c>
      <c r="J20" s="6" t="s">
        <v>55</v>
      </c>
      <c r="K20" s="6" t="s">
        <v>44</v>
      </c>
      <c r="L20" s="6" t="s">
        <v>24</v>
      </c>
      <c r="M20" s="6" t="s">
        <v>25</v>
      </c>
      <c r="N20" s="6" t="s">
        <v>29</v>
      </c>
      <c r="O20" s="6" t="s">
        <v>22</v>
      </c>
      <c r="P20" s="5" t="s">
        <v>21</v>
      </c>
      <c r="Q20" s="3" t="s">
        <v>14</v>
      </c>
    </row>
    <row r="21" spans="1:17">
      <c r="A21" s="8" t="s">
        <v>12</v>
      </c>
      <c r="B21" s="9" t="s">
        <v>27</v>
      </c>
      <c r="C21" s="8">
        <v>32802.447</v>
      </c>
      <c r="D21" s="8" t="s">
        <v>28</v>
      </c>
      <c r="E21">
        <f t="shared" ref="E21:E56" si="0">+(C21-C$7)/C$8</f>
        <v>0</v>
      </c>
      <c r="F21">
        <f>ROUND(2*E21,0)/2</f>
        <v>0</v>
      </c>
      <c r="H21" s="13">
        <v>0</v>
      </c>
      <c r="I21" s="13"/>
      <c r="O21">
        <f t="shared" ref="O21:O56" ca="1" si="1">+C$11+C$12*$F21</f>
        <v>0.77115948284363056</v>
      </c>
      <c r="Q21" s="2">
        <f t="shared" ref="Q21:Q56" si="2">+C21-15018.5</f>
        <v>17783.947</v>
      </c>
    </row>
    <row r="22" spans="1:17">
      <c r="A22" s="10" t="s">
        <v>30</v>
      </c>
      <c r="B22" s="11" t="s">
        <v>27</v>
      </c>
      <c r="C22" s="12">
        <v>51465.412499999999</v>
      </c>
      <c r="D22" s="12">
        <v>1.9E-3</v>
      </c>
      <c r="E22">
        <f t="shared" si="0"/>
        <v>22573.70122055211</v>
      </c>
      <c r="F22">
        <f t="shared" ref="F22:F56" si="3">ROUND(2*E22,0)/2+0.5</f>
        <v>22574</v>
      </c>
      <c r="G22">
        <f t="shared" ref="G22:G56" si="4">+C22-(C$7+F22*C$8)</f>
        <v>-0.24701800000184448</v>
      </c>
      <c r="K22">
        <f t="shared" ref="K22:K31" si="5">+G22</f>
        <v>-0.24701800000184448</v>
      </c>
      <c r="O22">
        <f t="shared" ca="1" si="1"/>
        <v>-0.24527621902685381</v>
      </c>
      <c r="Q22" s="2">
        <f t="shared" si="2"/>
        <v>36446.912499999999</v>
      </c>
    </row>
    <row r="23" spans="1:17">
      <c r="A23" s="10" t="s">
        <v>31</v>
      </c>
      <c r="B23" s="11" t="s">
        <v>27</v>
      </c>
      <c r="C23" s="12">
        <v>51626.616699999999</v>
      </c>
      <c r="D23" s="12">
        <v>6.7000000000000002E-3</v>
      </c>
      <c r="E23">
        <f t="shared" si="0"/>
        <v>22768.684994502615</v>
      </c>
      <c r="F23">
        <f t="shared" si="3"/>
        <v>22769</v>
      </c>
      <c r="G23">
        <f t="shared" si="4"/>
        <v>-0.2604330000031041</v>
      </c>
      <c r="K23">
        <f t="shared" si="5"/>
        <v>-0.2604330000031041</v>
      </c>
      <c r="O23">
        <f t="shared" ca="1" si="1"/>
        <v>-0.25405645123491372</v>
      </c>
      <c r="Q23" s="2">
        <f t="shared" si="2"/>
        <v>36608.116699999999</v>
      </c>
    </row>
    <row r="24" spans="1:17">
      <c r="A24" s="10" t="s">
        <v>31</v>
      </c>
      <c r="B24" s="38" t="s">
        <v>27</v>
      </c>
      <c r="C24" s="39">
        <v>51694.412499999999</v>
      </c>
      <c r="D24" s="39">
        <v>2.2000000000000001E-3</v>
      </c>
      <c r="E24">
        <f t="shared" si="0"/>
        <v>22850.687082177712</v>
      </c>
      <c r="F24">
        <f t="shared" si="3"/>
        <v>22851</v>
      </c>
      <c r="G24">
        <f t="shared" si="4"/>
        <v>-0.25870700000086799</v>
      </c>
      <c r="K24">
        <f t="shared" si="5"/>
        <v>-0.25870700000086799</v>
      </c>
      <c r="O24">
        <f t="shared" ca="1" si="1"/>
        <v>-0.25774865144548254</v>
      </c>
      <c r="Q24" s="2">
        <f t="shared" si="2"/>
        <v>36675.912499999999</v>
      </c>
    </row>
    <row r="25" spans="1:17">
      <c r="A25" s="40" t="s">
        <v>43</v>
      </c>
      <c r="B25" s="41" t="s">
        <v>27</v>
      </c>
      <c r="C25" s="40">
        <v>51732.436399999999</v>
      </c>
      <c r="D25" s="40" t="s">
        <v>44</v>
      </c>
      <c r="E25">
        <f t="shared" si="0"/>
        <v>22896.678709705513</v>
      </c>
      <c r="F25">
        <f t="shared" si="3"/>
        <v>22897</v>
      </c>
      <c r="G25">
        <f t="shared" si="4"/>
        <v>-0.26562900000135414</v>
      </c>
      <c r="K25">
        <f t="shared" si="5"/>
        <v>-0.26562900000135414</v>
      </c>
      <c r="O25">
        <f t="shared" ca="1" si="1"/>
        <v>-0.25981988570994785</v>
      </c>
      <c r="Q25" s="2">
        <f t="shared" si="2"/>
        <v>36713.936399999999</v>
      </c>
    </row>
    <row r="26" spans="1:17">
      <c r="A26" s="10" t="s">
        <v>31</v>
      </c>
      <c r="B26" s="38" t="s">
        <v>27</v>
      </c>
      <c r="C26" s="39">
        <v>51799.406300000002</v>
      </c>
      <c r="D26" s="39">
        <v>1.8E-3</v>
      </c>
      <c r="E26">
        <f t="shared" si="0"/>
        <v>22977.681833960891</v>
      </c>
      <c r="F26">
        <f t="shared" si="3"/>
        <v>22978</v>
      </c>
      <c r="G26">
        <f t="shared" si="4"/>
        <v>-0.26304599999275524</v>
      </c>
      <c r="K26">
        <f t="shared" si="5"/>
        <v>-0.26304599999275524</v>
      </c>
      <c r="O26">
        <f t="shared" ca="1" si="1"/>
        <v>-0.26346705908868051</v>
      </c>
      <c r="Q26" s="2">
        <f t="shared" si="2"/>
        <v>36780.906300000002</v>
      </c>
    </row>
    <row r="27" spans="1:17">
      <c r="A27" s="10" t="s">
        <v>31</v>
      </c>
      <c r="B27" s="38" t="s">
        <v>27</v>
      </c>
      <c r="C27" s="39">
        <v>51814.2834</v>
      </c>
      <c r="D27" s="39">
        <v>3.3999999999999998E-3</v>
      </c>
      <c r="E27">
        <f t="shared" si="0"/>
        <v>22995.676359559096</v>
      </c>
      <c r="F27">
        <f t="shared" si="3"/>
        <v>22996</v>
      </c>
      <c r="G27">
        <f t="shared" si="4"/>
        <v>-0.26757199999701697</v>
      </c>
      <c r="K27">
        <f t="shared" si="5"/>
        <v>-0.26757199999701697</v>
      </c>
      <c r="O27">
        <f t="shared" ca="1" si="1"/>
        <v>-0.26427754206173204</v>
      </c>
      <c r="Q27" s="2">
        <f t="shared" si="2"/>
        <v>36795.7834</v>
      </c>
    </row>
    <row r="28" spans="1:17">
      <c r="A28" s="39" t="s">
        <v>32</v>
      </c>
      <c r="B28" s="38" t="s">
        <v>27</v>
      </c>
      <c r="C28" s="39">
        <v>52133.399899999997</v>
      </c>
      <c r="D28" s="42">
        <v>1.5E-3</v>
      </c>
      <c r="E28">
        <f t="shared" si="0"/>
        <v>23381.662205460609</v>
      </c>
      <c r="F28">
        <f t="shared" si="3"/>
        <v>23382</v>
      </c>
      <c r="G28">
        <f t="shared" si="4"/>
        <v>-0.2792740000077174</v>
      </c>
      <c r="K28">
        <f t="shared" si="5"/>
        <v>-0.2792740000077174</v>
      </c>
      <c r="O28">
        <f t="shared" ca="1" si="1"/>
        <v>-0.28165789915050721</v>
      </c>
      <c r="Q28" s="2">
        <f t="shared" si="2"/>
        <v>37114.899899999997</v>
      </c>
    </row>
    <row r="29" spans="1:17">
      <c r="A29" s="39" t="s">
        <v>32</v>
      </c>
      <c r="B29" s="38" t="s">
        <v>27</v>
      </c>
      <c r="C29" s="39">
        <v>52133.399899999997</v>
      </c>
      <c r="D29" s="39">
        <v>1.5E-3</v>
      </c>
      <c r="E29">
        <f t="shared" si="0"/>
        <v>23381.662205460609</v>
      </c>
      <c r="F29">
        <f t="shared" si="3"/>
        <v>23382</v>
      </c>
      <c r="G29">
        <f t="shared" si="4"/>
        <v>-0.2792740000077174</v>
      </c>
      <c r="K29">
        <f t="shared" si="5"/>
        <v>-0.2792740000077174</v>
      </c>
      <c r="O29">
        <f t="shared" ca="1" si="1"/>
        <v>-0.28165789915050721</v>
      </c>
      <c r="Q29" s="2">
        <f t="shared" si="2"/>
        <v>37114.899899999997</v>
      </c>
    </row>
    <row r="30" spans="1:17">
      <c r="A30" s="39" t="s">
        <v>32</v>
      </c>
      <c r="B30" s="38" t="s">
        <v>27</v>
      </c>
      <c r="C30" s="39">
        <v>52815.434699999998</v>
      </c>
      <c r="D30" s="42">
        <v>5.7999999999999996E-3</v>
      </c>
      <c r="E30">
        <f t="shared" si="0"/>
        <v>24206.614156275664</v>
      </c>
      <c r="F30">
        <f t="shared" si="3"/>
        <v>24207</v>
      </c>
      <c r="G30">
        <f t="shared" si="4"/>
        <v>-0.31899900000280468</v>
      </c>
      <c r="K30">
        <f t="shared" si="5"/>
        <v>-0.31899900000280468</v>
      </c>
      <c r="O30">
        <f t="shared" ca="1" si="1"/>
        <v>-0.31880503541537597</v>
      </c>
      <c r="Q30" s="2">
        <f t="shared" si="2"/>
        <v>37796.934699999998</v>
      </c>
    </row>
    <row r="31" spans="1:17">
      <c r="A31" s="39" t="s">
        <v>32</v>
      </c>
      <c r="B31" s="38" t="s">
        <v>27</v>
      </c>
      <c r="C31" s="39">
        <v>52815.434699999998</v>
      </c>
      <c r="D31" s="39">
        <v>5.7999999999999996E-3</v>
      </c>
      <c r="E31">
        <f t="shared" si="0"/>
        <v>24206.614156275664</v>
      </c>
      <c r="F31">
        <f t="shared" si="3"/>
        <v>24207</v>
      </c>
      <c r="G31">
        <f t="shared" si="4"/>
        <v>-0.31899900000280468</v>
      </c>
      <c r="K31">
        <f t="shared" si="5"/>
        <v>-0.31899900000280468</v>
      </c>
      <c r="O31">
        <f t="shared" ca="1" si="1"/>
        <v>-0.31880503541537597</v>
      </c>
      <c r="Q31" s="2">
        <f t="shared" si="2"/>
        <v>37796.934699999998</v>
      </c>
    </row>
    <row r="32" spans="1:17">
      <c r="A32" s="43" t="s">
        <v>34</v>
      </c>
      <c r="B32" s="44"/>
      <c r="C32" s="45">
        <v>52886.530500000001</v>
      </c>
      <c r="D32" s="45">
        <v>8.0000000000000004E-4</v>
      </c>
      <c r="E32">
        <f t="shared" si="0"/>
        <v>24292.607743266766</v>
      </c>
      <c r="F32">
        <f t="shared" si="3"/>
        <v>24293</v>
      </c>
      <c r="G32">
        <f t="shared" si="4"/>
        <v>-0.32430099999328377</v>
      </c>
      <c r="J32">
        <f>+G32</f>
        <v>-0.32430099999328377</v>
      </c>
      <c r="O32">
        <f t="shared" ca="1" si="1"/>
        <v>-0.32267734295328965</v>
      </c>
      <c r="Q32" s="2">
        <f t="shared" si="2"/>
        <v>37868.030500000001</v>
      </c>
    </row>
    <row r="33" spans="1:17">
      <c r="A33" s="39" t="s">
        <v>32</v>
      </c>
      <c r="B33" s="38" t="s">
        <v>27</v>
      </c>
      <c r="C33" s="39">
        <v>52901.413</v>
      </c>
      <c r="D33" s="42">
        <v>4.4000000000000003E-3</v>
      </c>
      <c r="E33">
        <f t="shared" si="0"/>
        <v>24310.608800409311</v>
      </c>
      <c r="F33">
        <f t="shared" si="3"/>
        <v>24311</v>
      </c>
      <c r="G33">
        <f t="shared" si="4"/>
        <v>-0.32342699999571778</v>
      </c>
      <c r="K33">
        <f t="shared" ref="K33:K39" si="6">+G33</f>
        <v>-0.32342699999571778</v>
      </c>
      <c r="O33">
        <f t="shared" ca="1" si="1"/>
        <v>-0.32348782592634118</v>
      </c>
      <c r="Q33" s="2">
        <f t="shared" si="2"/>
        <v>37882.913</v>
      </c>
    </row>
    <row r="34" spans="1:17">
      <c r="A34" s="39" t="s">
        <v>32</v>
      </c>
      <c r="B34" s="38" t="s">
        <v>27</v>
      </c>
      <c r="C34" s="39">
        <v>52901.413</v>
      </c>
      <c r="D34" s="39">
        <v>4.4000000000000003E-3</v>
      </c>
      <c r="E34">
        <f t="shared" si="0"/>
        <v>24310.608800409311</v>
      </c>
      <c r="F34">
        <f t="shared" si="3"/>
        <v>24311</v>
      </c>
      <c r="G34">
        <f t="shared" si="4"/>
        <v>-0.32342699999571778</v>
      </c>
      <c r="K34">
        <f t="shared" si="6"/>
        <v>-0.32342699999571778</v>
      </c>
      <c r="O34">
        <f t="shared" ca="1" si="1"/>
        <v>-0.32348782592634118</v>
      </c>
      <c r="Q34" s="2">
        <f t="shared" si="2"/>
        <v>37882.913</v>
      </c>
    </row>
    <row r="35" spans="1:17">
      <c r="A35" s="39" t="s">
        <v>32</v>
      </c>
      <c r="B35" s="38" t="s">
        <v>27</v>
      </c>
      <c r="C35" s="39">
        <v>52949.3626</v>
      </c>
      <c r="D35" s="42">
        <v>4.4999999999999997E-3</v>
      </c>
      <c r="E35">
        <f t="shared" si="0"/>
        <v>24368.606011197971</v>
      </c>
      <c r="F35">
        <f t="shared" si="3"/>
        <v>24369</v>
      </c>
      <c r="G35">
        <f t="shared" si="4"/>
        <v>-0.32573299999785377</v>
      </c>
      <c r="K35">
        <f t="shared" si="6"/>
        <v>-0.32573299999785377</v>
      </c>
      <c r="O35">
        <f t="shared" ca="1" si="1"/>
        <v>-0.32609938217284107</v>
      </c>
      <c r="Q35" s="2">
        <f t="shared" si="2"/>
        <v>37930.8626</v>
      </c>
    </row>
    <row r="36" spans="1:17">
      <c r="A36" s="39" t="s">
        <v>32</v>
      </c>
      <c r="B36" s="38" t="s">
        <v>27</v>
      </c>
      <c r="C36" s="39">
        <v>52949.3626</v>
      </c>
      <c r="D36" s="39">
        <v>4.4999999999999997E-3</v>
      </c>
      <c r="E36">
        <f t="shared" si="0"/>
        <v>24368.606011197971</v>
      </c>
      <c r="F36">
        <f t="shared" si="3"/>
        <v>24369</v>
      </c>
      <c r="G36">
        <f t="shared" si="4"/>
        <v>-0.32573299999785377</v>
      </c>
      <c r="K36">
        <f t="shared" si="6"/>
        <v>-0.32573299999785377</v>
      </c>
      <c r="O36">
        <f t="shared" ca="1" si="1"/>
        <v>-0.32609938217284107</v>
      </c>
      <c r="Q36" s="2">
        <f t="shared" si="2"/>
        <v>37930.8626</v>
      </c>
    </row>
    <row r="37" spans="1:17">
      <c r="A37" s="64" t="s">
        <v>210</v>
      </c>
      <c r="B37" s="66" t="s">
        <v>48</v>
      </c>
      <c r="C37" s="65">
        <v>53259.381999999998</v>
      </c>
      <c r="D37" s="65" t="s">
        <v>61</v>
      </c>
      <c r="E37">
        <f t="shared" si="0"/>
        <v>24743.588503030514</v>
      </c>
      <c r="F37">
        <f t="shared" si="3"/>
        <v>24744</v>
      </c>
      <c r="G37">
        <f t="shared" si="4"/>
        <v>-0.34020800000143936</v>
      </c>
      <c r="I37">
        <f>+G37</f>
        <v>-0.34020800000143936</v>
      </c>
      <c r="O37">
        <f t="shared" ca="1" si="1"/>
        <v>-0.34298444411141782</v>
      </c>
      <c r="Q37" s="2">
        <f t="shared" si="2"/>
        <v>38240.881999999998</v>
      </c>
    </row>
    <row r="38" spans="1:17">
      <c r="A38" s="10" t="s">
        <v>33</v>
      </c>
      <c r="B38" s="38" t="s">
        <v>27</v>
      </c>
      <c r="C38" s="39">
        <v>53327.586000000003</v>
      </c>
      <c r="D38" s="10">
        <v>2E-3</v>
      </c>
      <c r="E38">
        <f t="shared" si="0"/>
        <v>24826.084327075554</v>
      </c>
      <c r="F38">
        <f t="shared" si="3"/>
        <v>24826.5</v>
      </c>
      <c r="G38">
        <f t="shared" si="4"/>
        <v>-0.3436604999951669</v>
      </c>
      <c r="K38">
        <f t="shared" si="6"/>
        <v>-0.3436604999951669</v>
      </c>
      <c r="O38">
        <f t="shared" ca="1" si="1"/>
        <v>-0.34669915773790483</v>
      </c>
      <c r="Q38" s="2">
        <f t="shared" si="2"/>
        <v>38309.086000000003</v>
      </c>
    </row>
    <row r="39" spans="1:17">
      <c r="A39" s="64" t="s">
        <v>210</v>
      </c>
      <c r="B39" s="66" t="s">
        <v>48</v>
      </c>
      <c r="C39" s="65">
        <v>53674.393700000001</v>
      </c>
      <c r="D39" s="65" t="s">
        <v>61</v>
      </c>
      <c r="E39">
        <f t="shared" si="0"/>
        <v>25245.563932328365</v>
      </c>
      <c r="F39">
        <f t="shared" si="3"/>
        <v>25246</v>
      </c>
      <c r="G39">
        <f t="shared" si="4"/>
        <v>-0.36052200000267476</v>
      </c>
      <c r="I39">
        <f>+G39</f>
        <v>-0.36052200000267476</v>
      </c>
      <c r="O39">
        <f t="shared" ca="1" si="1"/>
        <v>-0.36558791369319255</v>
      </c>
      <c r="Q39" s="2">
        <f t="shared" si="2"/>
        <v>38655.893700000001</v>
      </c>
    </row>
    <row r="40" spans="1:17">
      <c r="A40" s="28" t="s">
        <v>41</v>
      </c>
      <c r="B40" s="46" t="s">
        <v>27</v>
      </c>
      <c r="C40" s="47">
        <v>53917.440799999997</v>
      </c>
      <c r="D40" s="47">
        <v>1.2999999999999999E-3</v>
      </c>
      <c r="E40">
        <f t="shared" si="0"/>
        <v>25539.540396996937</v>
      </c>
      <c r="F40">
        <f t="shared" si="3"/>
        <v>25540</v>
      </c>
      <c r="G40">
        <f t="shared" si="4"/>
        <v>-0.3799799999978859</v>
      </c>
      <c r="J40">
        <f>+G40</f>
        <v>-0.3799799999978859</v>
      </c>
      <c r="O40">
        <f t="shared" ca="1" si="1"/>
        <v>-0.37882580225303686</v>
      </c>
      <c r="Q40" s="2">
        <f t="shared" si="2"/>
        <v>38898.940799999997</v>
      </c>
    </row>
    <row r="41" spans="1:17">
      <c r="A41" s="28" t="s">
        <v>41</v>
      </c>
      <c r="B41" s="46" t="s">
        <v>27</v>
      </c>
      <c r="C41" s="47">
        <v>54018.303599999999</v>
      </c>
      <c r="D41" s="47">
        <v>2.2000000000000001E-3</v>
      </c>
      <c r="E41">
        <f t="shared" si="0"/>
        <v>25661.538517363628</v>
      </c>
      <c r="F41">
        <f t="shared" si="3"/>
        <v>25662</v>
      </c>
      <c r="G41">
        <f t="shared" si="4"/>
        <v>-0.38153400000010151</v>
      </c>
      <c r="J41">
        <f>+G41</f>
        <v>-0.38153400000010151</v>
      </c>
      <c r="O41">
        <f t="shared" ca="1" si="1"/>
        <v>-0.38431907573705382</v>
      </c>
      <c r="Q41" s="2">
        <f t="shared" si="2"/>
        <v>38999.803599999999</v>
      </c>
    </row>
    <row r="42" spans="1:17">
      <c r="A42" s="35" t="s">
        <v>47</v>
      </c>
      <c r="B42" s="36" t="s">
        <v>48</v>
      </c>
      <c r="C42" s="37">
        <v>54222.501100000001</v>
      </c>
      <c r="D42" s="37">
        <v>4.0000000000000002E-4</v>
      </c>
      <c r="E42">
        <f t="shared" si="0"/>
        <v>25908.524632993736</v>
      </c>
      <c r="F42">
        <f t="shared" si="3"/>
        <v>25909</v>
      </c>
      <c r="G42">
        <f t="shared" si="4"/>
        <v>-0.39301300000079209</v>
      </c>
      <c r="J42">
        <f>+G42</f>
        <v>-0.39301300000079209</v>
      </c>
      <c r="O42">
        <f t="shared" ca="1" si="1"/>
        <v>-0.39544070320059621</v>
      </c>
      <c r="Q42" s="2">
        <f t="shared" si="2"/>
        <v>39204.001100000001</v>
      </c>
    </row>
    <row r="43" spans="1:17">
      <c r="A43" s="28" t="s">
        <v>45</v>
      </c>
      <c r="B43" s="48" t="s">
        <v>27</v>
      </c>
      <c r="C43" s="47">
        <v>54270.451419999998</v>
      </c>
      <c r="D43" s="47">
        <v>2.0000000000000001E-4</v>
      </c>
      <c r="E43">
        <f t="shared" si="0"/>
        <v>25966.52271465497</v>
      </c>
      <c r="F43">
        <f t="shared" si="3"/>
        <v>25967</v>
      </c>
      <c r="G43">
        <f t="shared" si="4"/>
        <v>-0.39459900000656489</v>
      </c>
      <c r="K43">
        <f t="shared" ref="K43" si="7">+G43</f>
        <v>-0.39459900000656489</v>
      </c>
      <c r="O43">
        <f t="shared" ca="1" si="1"/>
        <v>-0.3980522594470961</v>
      </c>
      <c r="Q43" s="2">
        <f t="shared" si="2"/>
        <v>39251.951419999998</v>
      </c>
    </row>
    <row r="44" spans="1:17">
      <c r="A44" s="64" t="s">
        <v>153</v>
      </c>
      <c r="B44" s="66" t="s">
        <v>48</v>
      </c>
      <c r="C44" s="65">
        <v>54337.412600000003</v>
      </c>
      <c r="D44" s="65" t="s">
        <v>61</v>
      </c>
      <c r="E44">
        <f t="shared" si="0"/>
        <v>26047.515291675794</v>
      </c>
      <c r="F44">
        <f t="shared" si="3"/>
        <v>26048</v>
      </c>
      <c r="G44">
        <f t="shared" si="4"/>
        <v>-0.40073599999595899</v>
      </c>
      <c r="I44">
        <f>+G44</f>
        <v>-0.40073599999595899</v>
      </c>
      <c r="O44">
        <f t="shared" ca="1" si="1"/>
        <v>-0.40169943282582876</v>
      </c>
      <c r="Q44" s="2">
        <f t="shared" si="2"/>
        <v>39318.912600000003</v>
      </c>
    </row>
    <row r="45" spans="1:17">
      <c r="A45" s="64" t="s">
        <v>158</v>
      </c>
      <c r="B45" s="66" t="s">
        <v>48</v>
      </c>
      <c r="C45" s="65">
        <v>54704.4735</v>
      </c>
      <c r="D45" s="65" t="s">
        <v>61</v>
      </c>
      <c r="E45">
        <f t="shared" si="0"/>
        <v>26491.492058730681</v>
      </c>
      <c r="F45">
        <f t="shared" si="3"/>
        <v>26492</v>
      </c>
      <c r="G45">
        <f t="shared" si="4"/>
        <v>-0.41994400000112364</v>
      </c>
      <c r="I45">
        <f>+G45</f>
        <v>-0.41994400000112364</v>
      </c>
      <c r="O45">
        <f t="shared" ca="1" si="1"/>
        <v>-0.4216913461611036</v>
      </c>
      <c r="Q45" s="2">
        <f t="shared" si="2"/>
        <v>39685.9735</v>
      </c>
    </row>
    <row r="46" spans="1:17">
      <c r="A46" s="64" t="s">
        <v>158</v>
      </c>
      <c r="B46" s="66" t="s">
        <v>27</v>
      </c>
      <c r="C46" s="65">
        <v>54706.542000000001</v>
      </c>
      <c r="D46" s="65" t="s">
        <v>61</v>
      </c>
      <c r="E46">
        <f t="shared" si="0"/>
        <v>26493.994003074666</v>
      </c>
      <c r="F46">
        <f t="shared" si="3"/>
        <v>26494.5</v>
      </c>
      <c r="G46">
        <f t="shared" si="4"/>
        <v>-0.41833649999898626</v>
      </c>
      <c r="I46">
        <f>+G46</f>
        <v>-0.41833649999898626</v>
      </c>
      <c r="O46">
        <f t="shared" ca="1" si="1"/>
        <v>-0.42180391324069411</v>
      </c>
      <c r="Q46" s="2">
        <f t="shared" si="2"/>
        <v>39688.042000000001</v>
      </c>
    </row>
    <row r="47" spans="1:17">
      <c r="A47" s="64" t="s">
        <v>167</v>
      </c>
      <c r="B47" s="66" t="s">
        <v>27</v>
      </c>
      <c r="C47" s="65">
        <v>55050.450299999997</v>
      </c>
      <c r="D47" s="65" t="s">
        <v>61</v>
      </c>
      <c r="E47">
        <f t="shared" si="0"/>
        <v>26909.966652837531</v>
      </c>
      <c r="F47">
        <f t="shared" si="3"/>
        <v>26910.5</v>
      </c>
      <c r="G47">
        <f t="shared" si="4"/>
        <v>-0.44094850000692531</v>
      </c>
      <c r="I47">
        <f>+G47</f>
        <v>-0.44094850000692531</v>
      </c>
      <c r="O47">
        <f t="shared" ca="1" si="1"/>
        <v>-0.44053507528455538</v>
      </c>
      <c r="Q47" s="2">
        <f t="shared" si="2"/>
        <v>40031.950299999997</v>
      </c>
    </row>
    <row r="48" spans="1:17">
      <c r="A48" s="64" t="s">
        <v>167</v>
      </c>
      <c r="B48" s="66" t="s">
        <v>48</v>
      </c>
      <c r="C48" s="65">
        <v>55062.436800000003</v>
      </c>
      <c r="D48" s="65" t="s">
        <v>61</v>
      </c>
      <c r="E48">
        <f t="shared" si="0"/>
        <v>26924.464866943981</v>
      </c>
      <c r="F48">
        <f t="shared" si="3"/>
        <v>26925</v>
      </c>
      <c r="G48">
        <f t="shared" si="4"/>
        <v>-0.44242499999381835</v>
      </c>
      <c r="I48">
        <f>+G48</f>
        <v>-0.44242499999381835</v>
      </c>
      <c r="O48">
        <f t="shared" ca="1" si="1"/>
        <v>-0.44118796434618024</v>
      </c>
      <c r="Q48" s="2">
        <f t="shared" si="2"/>
        <v>40043.936800000003</v>
      </c>
    </row>
    <row r="49" spans="1:17">
      <c r="A49" s="64" t="s">
        <v>167</v>
      </c>
      <c r="B49" s="66" t="s">
        <v>27</v>
      </c>
      <c r="C49" s="65">
        <v>55064.508199999997</v>
      </c>
      <c r="D49" s="65" t="s">
        <v>61</v>
      </c>
      <c r="E49">
        <f t="shared" si="0"/>
        <v>26926.970318969175</v>
      </c>
      <c r="F49">
        <f t="shared" si="3"/>
        <v>26927.5</v>
      </c>
      <c r="G49">
        <f t="shared" si="4"/>
        <v>-0.43791750000673346</v>
      </c>
      <c r="I49">
        <f>+G49</f>
        <v>-0.43791750000673346</v>
      </c>
      <c r="O49">
        <f t="shared" ca="1" si="1"/>
        <v>-0.44130053142577075</v>
      </c>
      <c r="Q49" s="2">
        <f t="shared" si="2"/>
        <v>40046.008199999997</v>
      </c>
    </row>
    <row r="50" spans="1:17">
      <c r="A50" s="64" t="s">
        <v>167</v>
      </c>
      <c r="B50" s="66" t="s">
        <v>27</v>
      </c>
      <c r="C50" s="65">
        <v>55074.432999999997</v>
      </c>
      <c r="D50" s="65" t="s">
        <v>61</v>
      </c>
      <c r="E50">
        <f t="shared" si="0"/>
        <v>26938.974813639314</v>
      </c>
      <c r="F50">
        <f t="shared" si="3"/>
        <v>26939.5</v>
      </c>
      <c r="G50">
        <f t="shared" si="4"/>
        <v>-0.4342015000001993</v>
      </c>
      <c r="I50">
        <f>+G50</f>
        <v>-0.4342015000001993</v>
      </c>
      <c r="O50">
        <f t="shared" ca="1" si="1"/>
        <v>-0.44184085340780532</v>
      </c>
      <c r="Q50" s="2">
        <f t="shared" si="2"/>
        <v>40055.932999999997</v>
      </c>
    </row>
    <row r="51" spans="1:17">
      <c r="A51" s="49" t="s">
        <v>51</v>
      </c>
      <c r="B51" s="49"/>
      <c r="C51" s="50">
        <v>55391.470600000001</v>
      </c>
      <c r="D51" s="50">
        <v>8.9999999999999998E-4</v>
      </c>
      <c r="E51">
        <f t="shared" si="0"/>
        <v>27322.446135926279</v>
      </c>
      <c r="F51">
        <f t="shared" si="3"/>
        <v>27323</v>
      </c>
      <c r="G51">
        <f t="shared" si="4"/>
        <v>-0.45791099999769358</v>
      </c>
      <c r="J51">
        <f>+G51</f>
        <v>-0.45791099999769358</v>
      </c>
      <c r="O51">
        <f t="shared" ca="1" si="1"/>
        <v>-0.45910864341698976</v>
      </c>
      <c r="Q51" s="2">
        <f t="shared" si="2"/>
        <v>40372.970600000001</v>
      </c>
    </row>
    <row r="52" spans="1:17">
      <c r="A52" s="49" t="s">
        <v>51</v>
      </c>
      <c r="B52" s="49"/>
      <c r="C52" s="50">
        <v>55460.503400000001</v>
      </c>
      <c r="D52" s="50">
        <v>1.4200000000000001E-2</v>
      </c>
      <c r="E52">
        <f t="shared" si="0"/>
        <v>27405.944431072254</v>
      </c>
      <c r="F52">
        <f t="shared" si="3"/>
        <v>27406.5</v>
      </c>
      <c r="G52">
        <f t="shared" si="4"/>
        <v>-0.4593204999982845</v>
      </c>
      <c r="J52">
        <f>+G52</f>
        <v>-0.4593204999982845</v>
      </c>
      <c r="O52">
        <f t="shared" ca="1" si="1"/>
        <v>-0.46286838387531293</v>
      </c>
      <c r="Q52" s="2">
        <f t="shared" si="2"/>
        <v>40442.003400000001</v>
      </c>
    </row>
    <row r="53" spans="1:17">
      <c r="A53" s="64" t="s">
        <v>193</v>
      </c>
      <c r="B53" s="66" t="s">
        <v>27</v>
      </c>
      <c r="C53" s="65">
        <v>55799.448499999999</v>
      </c>
      <c r="D53" s="65" t="s">
        <v>61</v>
      </c>
      <c r="E53">
        <f t="shared" si="0"/>
        <v>27815.913865863851</v>
      </c>
      <c r="F53">
        <f t="shared" si="3"/>
        <v>27816.5</v>
      </c>
      <c r="G53">
        <f t="shared" si="4"/>
        <v>-0.4845904999965569</v>
      </c>
      <c r="I53">
        <f>+G53</f>
        <v>-0.4845904999965569</v>
      </c>
      <c r="O53">
        <f t="shared" ca="1" si="1"/>
        <v>-0.4813293849281568</v>
      </c>
      <c r="Q53" s="2">
        <f t="shared" si="2"/>
        <v>40780.948499999999</v>
      </c>
    </row>
    <row r="54" spans="1:17">
      <c r="A54" s="64" t="s">
        <v>193</v>
      </c>
      <c r="B54" s="66" t="s">
        <v>48</v>
      </c>
      <c r="C54" s="65">
        <v>55815.566800000001</v>
      </c>
      <c r="D54" s="65" t="s">
        <v>61</v>
      </c>
      <c r="E54">
        <f t="shared" si="0"/>
        <v>27835.409679022978</v>
      </c>
      <c r="F54">
        <f t="shared" si="3"/>
        <v>27836</v>
      </c>
      <c r="G54">
        <f t="shared" si="4"/>
        <v>-0.48805200000060722</v>
      </c>
      <c r="I54">
        <f>+G54</f>
        <v>-0.48805200000060722</v>
      </c>
      <c r="O54">
        <f t="shared" ca="1" si="1"/>
        <v>-0.48220740814896268</v>
      </c>
      <c r="Q54" s="2">
        <f t="shared" si="2"/>
        <v>40797.066800000001</v>
      </c>
    </row>
    <row r="55" spans="1:17">
      <c r="A55" s="35" t="s">
        <v>49</v>
      </c>
      <c r="B55" s="36" t="s">
        <v>27</v>
      </c>
      <c r="C55" s="37">
        <v>56179.31869</v>
      </c>
      <c r="D55" s="37">
        <v>1E-4</v>
      </c>
      <c r="E55">
        <f t="shared" si="0"/>
        <v>28275.384048759188</v>
      </c>
      <c r="F55">
        <f t="shared" si="3"/>
        <v>28276</v>
      </c>
      <c r="G55">
        <f t="shared" si="4"/>
        <v>-0.50924200000008568</v>
      </c>
      <c r="K55">
        <f>+G55</f>
        <v>-0.50924200000008568</v>
      </c>
      <c r="O55">
        <f t="shared" ca="1" si="1"/>
        <v>-0.50201921415689288</v>
      </c>
      <c r="Q55" s="2">
        <f t="shared" si="2"/>
        <v>41160.81869</v>
      </c>
    </row>
    <row r="56" spans="1:17">
      <c r="A56" s="28" t="s">
        <v>46</v>
      </c>
      <c r="B56" s="48" t="s">
        <v>27</v>
      </c>
      <c r="C56" s="47">
        <v>56220.653299999998</v>
      </c>
      <c r="D56" s="47">
        <v>6.0000000000000006E-4</v>
      </c>
      <c r="E56">
        <f t="shared" si="0"/>
        <v>28325.380129832585</v>
      </c>
      <c r="F56">
        <f t="shared" si="3"/>
        <v>28326</v>
      </c>
      <c r="G56">
        <f t="shared" si="4"/>
        <v>-0.51248199999827193</v>
      </c>
      <c r="K56">
        <f>+G56</f>
        <v>-0.51248199999827193</v>
      </c>
      <c r="O56">
        <f t="shared" ca="1" si="1"/>
        <v>-0.50427055574870305</v>
      </c>
      <c r="Q56" s="2">
        <f t="shared" si="2"/>
        <v>41202.153299999998</v>
      </c>
    </row>
    <row r="57" spans="1:17">
      <c r="C57" s="14"/>
      <c r="D57" s="14"/>
    </row>
    <row r="58" spans="1:17">
      <c r="C58" s="14"/>
      <c r="D58" s="14"/>
    </row>
    <row r="59" spans="1:17">
      <c r="C59" s="14"/>
      <c r="D59" s="14"/>
    </row>
    <row r="60" spans="1:17">
      <c r="C60" s="14"/>
      <c r="D60" s="14"/>
    </row>
    <row r="61" spans="1:17">
      <c r="C61" s="14"/>
      <c r="D61" s="14"/>
    </row>
    <row r="62" spans="1:17">
      <c r="C62" s="14"/>
      <c r="D62" s="14"/>
    </row>
    <row r="63" spans="1:17">
      <c r="C63" s="14"/>
      <c r="D63" s="14"/>
    </row>
    <row r="64" spans="1:17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  <row r="861" spans="3:4">
      <c r="C861" s="14"/>
      <c r="D861" s="14"/>
    </row>
    <row r="862" spans="3:4">
      <c r="C862" s="14"/>
      <c r="D862" s="14"/>
    </row>
    <row r="863" spans="3:4">
      <c r="C863" s="14"/>
      <c r="D863" s="14"/>
    </row>
    <row r="864" spans="3:4">
      <c r="C864" s="14"/>
      <c r="D864" s="14"/>
    </row>
    <row r="865" spans="3:4">
      <c r="C865" s="14"/>
      <c r="D865" s="14"/>
    </row>
    <row r="866" spans="3:4">
      <c r="C866" s="14"/>
      <c r="D866" s="14"/>
    </row>
    <row r="867" spans="3:4">
      <c r="C867" s="14"/>
      <c r="D867" s="14"/>
    </row>
    <row r="868" spans="3:4">
      <c r="C868" s="14"/>
      <c r="D868" s="14"/>
    </row>
    <row r="869" spans="3:4">
      <c r="C869" s="14"/>
      <c r="D869" s="14"/>
    </row>
    <row r="870" spans="3:4">
      <c r="C870" s="14"/>
      <c r="D870" s="14"/>
    </row>
    <row r="871" spans="3:4">
      <c r="C871" s="14"/>
      <c r="D871" s="14"/>
    </row>
    <row r="872" spans="3:4">
      <c r="C872" s="14"/>
      <c r="D872" s="14"/>
    </row>
    <row r="873" spans="3:4">
      <c r="C873" s="14"/>
      <c r="D873" s="14"/>
    </row>
    <row r="874" spans="3:4">
      <c r="C874" s="14"/>
      <c r="D874" s="14"/>
    </row>
    <row r="875" spans="3:4">
      <c r="C875" s="14"/>
      <c r="D875" s="14"/>
    </row>
    <row r="876" spans="3:4">
      <c r="C876" s="14"/>
      <c r="D876" s="14"/>
    </row>
    <row r="877" spans="3:4">
      <c r="C877" s="14"/>
      <c r="D877" s="14"/>
    </row>
    <row r="878" spans="3:4">
      <c r="C878" s="14"/>
      <c r="D878" s="14"/>
    </row>
    <row r="879" spans="3:4">
      <c r="C879" s="14"/>
      <c r="D879" s="14"/>
    </row>
    <row r="880" spans="3:4">
      <c r="C880" s="14"/>
      <c r="D880" s="14"/>
    </row>
    <row r="881" spans="3:4">
      <c r="C881" s="14"/>
      <c r="D881" s="14"/>
    </row>
    <row r="882" spans="3:4">
      <c r="C882" s="14"/>
      <c r="D882" s="14"/>
    </row>
    <row r="883" spans="3:4">
      <c r="C883" s="14"/>
      <c r="D883" s="14"/>
    </row>
    <row r="884" spans="3:4">
      <c r="C884" s="14"/>
      <c r="D884" s="14"/>
    </row>
    <row r="885" spans="3:4">
      <c r="C885" s="14"/>
      <c r="D885" s="14"/>
    </row>
    <row r="886" spans="3:4">
      <c r="C886" s="14"/>
      <c r="D886" s="14"/>
    </row>
    <row r="887" spans="3:4">
      <c r="C887" s="14"/>
      <c r="D887" s="14"/>
    </row>
    <row r="888" spans="3:4">
      <c r="C888" s="14"/>
      <c r="D888" s="14"/>
    </row>
    <row r="889" spans="3:4">
      <c r="C889" s="14"/>
      <c r="D889" s="14"/>
    </row>
    <row r="890" spans="3:4">
      <c r="C890" s="14"/>
      <c r="D890" s="14"/>
    </row>
    <row r="891" spans="3:4">
      <c r="C891" s="14"/>
      <c r="D891" s="14"/>
    </row>
    <row r="892" spans="3:4">
      <c r="C892" s="14"/>
      <c r="D892" s="14"/>
    </row>
    <row r="893" spans="3:4">
      <c r="C893" s="14"/>
      <c r="D893" s="14"/>
    </row>
    <row r="894" spans="3:4">
      <c r="C894" s="14"/>
      <c r="D894" s="14"/>
    </row>
    <row r="895" spans="3:4">
      <c r="C895" s="14"/>
      <c r="D895" s="14"/>
    </row>
    <row r="896" spans="3:4">
      <c r="C896" s="14"/>
      <c r="D896" s="14"/>
    </row>
    <row r="897" spans="3:4">
      <c r="C897" s="14"/>
      <c r="D897" s="14"/>
    </row>
    <row r="898" spans="3:4">
      <c r="C898" s="14"/>
      <c r="D898" s="14"/>
    </row>
    <row r="899" spans="3:4">
      <c r="C899" s="14"/>
      <c r="D899" s="14"/>
    </row>
    <row r="900" spans="3:4">
      <c r="C900" s="14"/>
      <c r="D900" s="14"/>
    </row>
    <row r="901" spans="3:4">
      <c r="C901" s="14"/>
      <c r="D901" s="14"/>
    </row>
    <row r="902" spans="3:4">
      <c r="C902" s="14"/>
      <c r="D902" s="14"/>
    </row>
    <row r="903" spans="3:4">
      <c r="C903" s="14"/>
      <c r="D903" s="14"/>
    </row>
    <row r="904" spans="3:4">
      <c r="C904" s="14"/>
      <c r="D904" s="14"/>
    </row>
    <row r="905" spans="3:4">
      <c r="C905" s="14"/>
      <c r="D905" s="14"/>
    </row>
    <row r="906" spans="3:4">
      <c r="C906" s="14"/>
      <c r="D906" s="14"/>
    </row>
    <row r="907" spans="3:4">
      <c r="C907" s="14"/>
      <c r="D907" s="14"/>
    </row>
    <row r="908" spans="3:4">
      <c r="C908" s="14"/>
      <c r="D908" s="14"/>
    </row>
    <row r="909" spans="3:4">
      <c r="C909" s="14"/>
      <c r="D909" s="14"/>
    </row>
    <row r="910" spans="3:4">
      <c r="C910" s="14"/>
      <c r="D910" s="14"/>
    </row>
    <row r="911" spans="3:4">
      <c r="C911" s="14"/>
      <c r="D911" s="14"/>
    </row>
    <row r="912" spans="3:4">
      <c r="C912" s="14"/>
      <c r="D912" s="14"/>
    </row>
    <row r="913" spans="3:4">
      <c r="C913" s="14"/>
      <c r="D913" s="14"/>
    </row>
    <row r="914" spans="3:4">
      <c r="C914" s="14"/>
      <c r="D914" s="14"/>
    </row>
    <row r="915" spans="3:4">
      <c r="C915" s="14"/>
      <c r="D915" s="14"/>
    </row>
    <row r="916" spans="3:4">
      <c r="C916" s="14"/>
      <c r="D916" s="14"/>
    </row>
    <row r="917" spans="3:4">
      <c r="C917" s="14"/>
      <c r="D917" s="14"/>
    </row>
    <row r="918" spans="3:4">
      <c r="C918" s="14"/>
      <c r="D918" s="14"/>
    </row>
    <row r="919" spans="3:4">
      <c r="C919" s="14"/>
      <c r="D919" s="14"/>
    </row>
    <row r="920" spans="3:4">
      <c r="C920" s="14"/>
      <c r="D920" s="14"/>
    </row>
    <row r="921" spans="3:4">
      <c r="C921" s="14"/>
      <c r="D921" s="14"/>
    </row>
    <row r="922" spans="3:4">
      <c r="C922" s="14"/>
      <c r="D922" s="14"/>
    </row>
    <row r="923" spans="3:4">
      <c r="C923" s="14"/>
      <c r="D923" s="14"/>
    </row>
    <row r="924" spans="3:4">
      <c r="C924" s="14"/>
      <c r="D924" s="14"/>
    </row>
    <row r="925" spans="3:4">
      <c r="C925" s="14"/>
      <c r="D925" s="14"/>
    </row>
    <row r="926" spans="3:4">
      <c r="C926" s="14"/>
      <c r="D926" s="14"/>
    </row>
    <row r="927" spans="3:4">
      <c r="C927" s="14"/>
      <c r="D927" s="14"/>
    </row>
    <row r="928" spans="3:4">
      <c r="C928" s="14"/>
      <c r="D928" s="14"/>
    </row>
    <row r="929" spans="3:4">
      <c r="C929" s="14"/>
      <c r="D929" s="14"/>
    </row>
    <row r="930" spans="3:4">
      <c r="C930" s="14"/>
      <c r="D930" s="14"/>
    </row>
    <row r="931" spans="3:4">
      <c r="C931" s="14"/>
      <c r="D931" s="14"/>
    </row>
    <row r="932" spans="3:4">
      <c r="C932" s="14"/>
      <c r="D932" s="14"/>
    </row>
    <row r="933" spans="3:4">
      <c r="C933" s="14"/>
      <c r="D933" s="14"/>
    </row>
    <row r="934" spans="3:4">
      <c r="C934" s="14"/>
      <c r="D934" s="14"/>
    </row>
    <row r="935" spans="3:4">
      <c r="C935" s="14"/>
      <c r="D935" s="14"/>
    </row>
    <row r="936" spans="3:4">
      <c r="C936" s="14"/>
      <c r="D936" s="14"/>
    </row>
    <row r="937" spans="3:4">
      <c r="C937" s="14"/>
      <c r="D937" s="14"/>
    </row>
    <row r="938" spans="3:4">
      <c r="C938" s="14"/>
      <c r="D938" s="14"/>
    </row>
    <row r="939" spans="3:4">
      <c r="C939" s="14"/>
      <c r="D939" s="14"/>
    </row>
    <row r="940" spans="3:4">
      <c r="C940" s="14"/>
      <c r="D940" s="14"/>
    </row>
    <row r="941" spans="3:4">
      <c r="C941" s="14"/>
      <c r="D941" s="14"/>
    </row>
    <row r="942" spans="3:4">
      <c r="C942" s="14"/>
      <c r="D942" s="14"/>
    </row>
    <row r="943" spans="3:4">
      <c r="C943" s="14"/>
      <c r="D943" s="14"/>
    </row>
    <row r="944" spans="3:4">
      <c r="C944" s="14"/>
      <c r="D944" s="14"/>
    </row>
    <row r="945" spans="3:4">
      <c r="C945" s="14"/>
      <c r="D945" s="14"/>
    </row>
    <row r="946" spans="3:4">
      <c r="C946" s="14"/>
      <c r="D946" s="14"/>
    </row>
    <row r="947" spans="3:4">
      <c r="C947" s="14"/>
      <c r="D947" s="14"/>
    </row>
    <row r="948" spans="3:4">
      <c r="C948" s="14"/>
      <c r="D948" s="14"/>
    </row>
    <row r="949" spans="3:4">
      <c r="C949" s="14"/>
      <c r="D949" s="14"/>
    </row>
    <row r="950" spans="3:4">
      <c r="C950" s="14"/>
      <c r="D950" s="14"/>
    </row>
    <row r="951" spans="3:4">
      <c r="C951" s="14"/>
      <c r="D951" s="14"/>
    </row>
    <row r="952" spans="3:4">
      <c r="C952" s="14"/>
      <c r="D952" s="14"/>
    </row>
    <row r="953" spans="3:4">
      <c r="C953" s="14"/>
      <c r="D953" s="14"/>
    </row>
    <row r="954" spans="3:4">
      <c r="C954" s="14"/>
      <c r="D954" s="14"/>
    </row>
    <row r="955" spans="3:4">
      <c r="C955" s="14"/>
      <c r="D955" s="14"/>
    </row>
    <row r="956" spans="3:4">
      <c r="C956" s="14"/>
      <c r="D956" s="14"/>
    </row>
    <row r="957" spans="3:4">
      <c r="C957" s="14"/>
      <c r="D957" s="14"/>
    </row>
    <row r="958" spans="3:4">
      <c r="C958" s="14"/>
      <c r="D958" s="14"/>
    </row>
    <row r="959" spans="3:4">
      <c r="C959" s="14"/>
      <c r="D959" s="14"/>
    </row>
    <row r="960" spans="3:4">
      <c r="C960" s="14"/>
      <c r="D960" s="14"/>
    </row>
    <row r="961" spans="3:4">
      <c r="C961" s="14"/>
      <c r="D961" s="14"/>
    </row>
    <row r="962" spans="3:4">
      <c r="C962" s="14"/>
      <c r="D962" s="14"/>
    </row>
    <row r="963" spans="3:4">
      <c r="C963" s="14"/>
      <c r="D963" s="14"/>
    </row>
    <row r="964" spans="3:4">
      <c r="C964" s="14"/>
      <c r="D964" s="14"/>
    </row>
    <row r="965" spans="3:4">
      <c r="C965" s="14"/>
      <c r="D965" s="14"/>
    </row>
    <row r="966" spans="3:4">
      <c r="C966" s="14"/>
      <c r="D966" s="14"/>
    </row>
    <row r="967" spans="3:4">
      <c r="C967" s="14"/>
      <c r="D967" s="14"/>
    </row>
    <row r="968" spans="3:4">
      <c r="C968" s="14"/>
      <c r="D968" s="14"/>
    </row>
    <row r="969" spans="3:4">
      <c r="C969" s="14"/>
      <c r="D969" s="14"/>
    </row>
    <row r="970" spans="3:4">
      <c r="C970" s="14"/>
      <c r="D970" s="14"/>
    </row>
    <row r="971" spans="3:4">
      <c r="C971" s="14"/>
      <c r="D971" s="14"/>
    </row>
    <row r="972" spans="3:4">
      <c r="C972" s="14"/>
      <c r="D972" s="14"/>
    </row>
    <row r="973" spans="3:4">
      <c r="C973" s="14"/>
      <c r="D973" s="14"/>
    </row>
    <row r="974" spans="3:4">
      <c r="C974" s="14"/>
      <c r="D974" s="14"/>
    </row>
    <row r="975" spans="3:4">
      <c r="C975" s="14"/>
      <c r="D975" s="14"/>
    </row>
    <row r="976" spans="3:4">
      <c r="C976" s="14"/>
      <c r="D976" s="14"/>
    </row>
    <row r="977" spans="3:4">
      <c r="C977" s="14"/>
      <c r="D977" s="14"/>
    </row>
    <row r="978" spans="3:4">
      <c r="C978" s="14"/>
      <c r="D978" s="14"/>
    </row>
    <row r="979" spans="3:4">
      <c r="C979" s="14"/>
      <c r="D979" s="14"/>
    </row>
    <row r="980" spans="3:4">
      <c r="C980" s="14"/>
      <c r="D980" s="14"/>
    </row>
    <row r="981" spans="3:4">
      <c r="C981" s="14"/>
      <c r="D981" s="14"/>
    </row>
    <row r="982" spans="3:4">
      <c r="C982" s="14"/>
      <c r="D982" s="14"/>
    </row>
    <row r="983" spans="3:4">
      <c r="C983" s="14"/>
      <c r="D983" s="14"/>
    </row>
    <row r="984" spans="3:4">
      <c r="C984" s="14"/>
      <c r="D984" s="14"/>
    </row>
    <row r="985" spans="3:4">
      <c r="C985" s="14"/>
      <c r="D985" s="14"/>
    </row>
    <row r="986" spans="3:4">
      <c r="C986" s="14"/>
      <c r="D986" s="14"/>
    </row>
    <row r="987" spans="3:4">
      <c r="C987" s="14"/>
      <c r="D987" s="14"/>
    </row>
    <row r="988" spans="3:4">
      <c r="C988" s="14"/>
      <c r="D988" s="14"/>
    </row>
    <row r="989" spans="3:4">
      <c r="C989" s="14"/>
      <c r="D989" s="14"/>
    </row>
    <row r="990" spans="3:4">
      <c r="C990" s="14"/>
      <c r="D990" s="14"/>
    </row>
    <row r="991" spans="3:4">
      <c r="C991" s="14"/>
      <c r="D991" s="14"/>
    </row>
    <row r="992" spans="3:4">
      <c r="C992" s="14"/>
      <c r="D992" s="14"/>
    </row>
    <row r="993" spans="3:4">
      <c r="C993" s="14"/>
      <c r="D993" s="14"/>
    </row>
    <row r="994" spans="3:4">
      <c r="C994" s="14"/>
      <c r="D994" s="14"/>
    </row>
    <row r="995" spans="3:4">
      <c r="C995" s="14"/>
      <c r="D995" s="14"/>
    </row>
    <row r="996" spans="3:4">
      <c r="C996" s="14"/>
      <c r="D996" s="14"/>
    </row>
    <row r="997" spans="3:4">
      <c r="C997" s="14"/>
      <c r="D997" s="14"/>
    </row>
    <row r="998" spans="3:4">
      <c r="C998" s="14"/>
      <c r="D998" s="14"/>
    </row>
    <row r="999" spans="3:4">
      <c r="C999" s="14"/>
      <c r="D999" s="14"/>
    </row>
    <row r="1000" spans="3:4">
      <c r="C1000" s="14"/>
      <c r="D1000" s="14"/>
    </row>
    <row r="1001" spans="3:4">
      <c r="C1001" s="14"/>
      <c r="D1001" s="14"/>
    </row>
    <row r="1002" spans="3:4">
      <c r="C1002" s="14"/>
      <c r="D1002" s="14"/>
    </row>
    <row r="1003" spans="3:4">
      <c r="C1003" s="14"/>
      <c r="D1003" s="14"/>
    </row>
    <row r="1004" spans="3:4">
      <c r="C1004" s="14"/>
      <c r="D1004" s="14"/>
    </row>
    <row r="1005" spans="3:4">
      <c r="C1005" s="14"/>
      <c r="D1005" s="14"/>
    </row>
    <row r="1006" spans="3:4">
      <c r="C1006" s="14"/>
      <c r="D1006" s="14"/>
    </row>
    <row r="1007" spans="3:4">
      <c r="C1007" s="14"/>
      <c r="D1007" s="14"/>
    </row>
    <row r="1008" spans="3:4">
      <c r="C1008" s="14"/>
      <c r="D1008" s="14"/>
    </row>
    <row r="1009" spans="3:4">
      <c r="C1009" s="14"/>
      <c r="D1009" s="14"/>
    </row>
    <row r="1010" spans="3:4">
      <c r="C1010" s="14"/>
      <c r="D1010" s="14"/>
    </row>
    <row r="1011" spans="3:4">
      <c r="C1011" s="14"/>
      <c r="D1011" s="14"/>
    </row>
    <row r="1012" spans="3:4">
      <c r="C1012" s="14"/>
      <c r="D1012" s="14"/>
    </row>
    <row r="1013" spans="3:4">
      <c r="C1013" s="14"/>
      <c r="D1013" s="14"/>
    </row>
    <row r="1014" spans="3:4">
      <c r="C1014" s="14"/>
      <c r="D1014" s="14"/>
    </row>
    <row r="1015" spans="3:4">
      <c r="C1015" s="14"/>
      <c r="D1015" s="14"/>
    </row>
    <row r="1016" spans="3:4">
      <c r="C1016" s="14"/>
      <c r="D1016" s="14"/>
    </row>
    <row r="1017" spans="3:4">
      <c r="C1017" s="14"/>
      <c r="D1017" s="14"/>
    </row>
    <row r="1018" spans="3:4">
      <c r="C1018" s="14"/>
      <c r="D1018" s="14"/>
    </row>
    <row r="1019" spans="3:4">
      <c r="C1019" s="14"/>
      <c r="D1019" s="14"/>
    </row>
    <row r="1020" spans="3:4">
      <c r="C1020" s="14"/>
      <c r="D1020" s="14"/>
    </row>
    <row r="1021" spans="3:4">
      <c r="C1021" s="14"/>
      <c r="D1021" s="14"/>
    </row>
    <row r="1022" spans="3:4">
      <c r="C1022" s="14"/>
      <c r="D1022" s="14"/>
    </row>
    <row r="1023" spans="3:4">
      <c r="C1023" s="14"/>
      <c r="D1023" s="14"/>
    </row>
    <row r="1024" spans="3:4">
      <c r="C1024" s="14"/>
      <c r="D1024" s="14"/>
    </row>
    <row r="1025" spans="3:4">
      <c r="C1025" s="14"/>
      <c r="D1025" s="14"/>
    </row>
    <row r="1026" spans="3:4">
      <c r="C1026" s="14"/>
      <c r="D1026" s="14"/>
    </row>
    <row r="1027" spans="3:4">
      <c r="C1027" s="14"/>
      <c r="D1027" s="14"/>
    </row>
    <row r="1028" spans="3:4">
      <c r="C1028" s="14"/>
      <c r="D1028" s="14"/>
    </row>
    <row r="1029" spans="3:4">
      <c r="C1029" s="14"/>
      <c r="D1029" s="14"/>
    </row>
    <row r="1030" spans="3:4">
      <c r="C1030" s="14"/>
      <c r="D1030" s="14"/>
    </row>
    <row r="1031" spans="3:4">
      <c r="C1031" s="14"/>
      <c r="D1031" s="14"/>
    </row>
    <row r="1032" spans="3:4">
      <c r="C1032" s="14"/>
      <c r="D1032" s="14"/>
    </row>
    <row r="1033" spans="3:4">
      <c r="C1033" s="14"/>
      <c r="D1033" s="14"/>
    </row>
    <row r="1034" spans="3:4">
      <c r="C1034" s="14"/>
      <c r="D1034" s="14"/>
    </row>
    <row r="1035" spans="3:4">
      <c r="C1035" s="14"/>
      <c r="D1035" s="14"/>
    </row>
    <row r="1036" spans="3:4">
      <c r="C1036" s="14"/>
      <c r="D1036" s="14"/>
    </row>
    <row r="1037" spans="3:4">
      <c r="C1037" s="14"/>
      <c r="D1037" s="14"/>
    </row>
    <row r="1038" spans="3:4">
      <c r="C1038" s="14"/>
      <c r="D1038" s="14"/>
    </row>
    <row r="1039" spans="3:4">
      <c r="C1039" s="14"/>
      <c r="D1039" s="14"/>
    </row>
    <row r="1040" spans="3:4">
      <c r="C1040" s="14"/>
      <c r="D1040" s="14"/>
    </row>
    <row r="1041" spans="3:4">
      <c r="C1041" s="14"/>
      <c r="D1041" s="14"/>
    </row>
    <row r="1042" spans="3:4">
      <c r="C1042" s="14"/>
      <c r="D1042" s="14"/>
    </row>
    <row r="1043" spans="3:4">
      <c r="C1043" s="14"/>
      <c r="D1043" s="14"/>
    </row>
    <row r="1044" spans="3:4">
      <c r="C1044" s="14"/>
      <c r="D1044" s="14"/>
    </row>
    <row r="1045" spans="3:4">
      <c r="C1045" s="14"/>
      <c r="D1045" s="14"/>
    </row>
    <row r="1046" spans="3:4">
      <c r="C1046" s="14"/>
      <c r="D1046" s="14"/>
    </row>
    <row r="1047" spans="3:4">
      <c r="C1047" s="14"/>
      <c r="D1047" s="14"/>
    </row>
    <row r="1048" spans="3:4">
      <c r="C1048" s="14"/>
      <c r="D1048" s="14"/>
    </row>
    <row r="1049" spans="3:4">
      <c r="C1049" s="14"/>
      <c r="D1049" s="14"/>
    </row>
    <row r="1050" spans="3:4">
      <c r="C1050" s="14"/>
      <c r="D1050" s="14"/>
    </row>
    <row r="1051" spans="3:4">
      <c r="C1051" s="14"/>
      <c r="D1051" s="14"/>
    </row>
    <row r="1052" spans="3:4">
      <c r="C1052" s="14"/>
      <c r="D1052" s="14"/>
    </row>
    <row r="1053" spans="3:4">
      <c r="C1053" s="14"/>
      <c r="D1053" s="14"/>
    </row>
    <row r="1054" spans="3:4">
      <c r="C1054" s="14"/>
      <c r="D1054" s="14"/>
    </row>
    <row r="1055" spans="3:4">
      <c r="C1055" s="14"/>
      <c r="D1055" s="14"/>
    </row>
    <row r="1056" spans="3:4">
      <c r="C1056" s="14"/>
      <c r="D1056" s="14"/>
    </row>
    <row r="1057" spans="3:4">
      <c r="C1057" s="14"/>
      <c r="D1057" s="14"/>
    </row>
    <row r="1058" spans="3:4">
      <c r="C1058" s="14"/>
      <c r="D1058" s="14"/>
    </row>
    <row r="1059" spans="3:4">
      <c r="C1059" s="14"/>
      <c r="D1059" s="14"/>
    </row>
    <row r="1060" spans="3:4">
      <c r="C1060" s="14"/>
      <c r="D1060" s="14"/>
    </row>
    <row r="1061" spans="3:4">
      <c r="C1061" s="14"/>
      <c r="D1061" s="14"/>
    </row>
    <row r="1062" spans="3:4">
      <c r="C1062" s="14"/>
      <c r="D1062" s="14"/>
    </row>
    <row r="1063" spans="3:4">
      <c r="C1063" s="14"/>
      <c r="D1063" s="14"/>
    </row>
    <row r="1064" spans="3:4">
      <c r="C1064" s="14"/>
      <c r="D1064" s="14"/>
    </row>
    <row r="1065" spans="3:4">
      <c r="C1065" s="14"/>
      <c r="D1065" s="14"/>
    </row>
    <row r="1066" spans="3:4">
      <c r="C1066" s="14"/>
      <c r="D1066" s="14"/>
    </row>
    <row r="1067" spans="3:4">
      <c r="C1067" s="14"/>
      <c r="D1067" s="14"/>
    </row>
    <row r="1068" spans="3:4">
      <c r="C1068" s="14"/>
      <c r="D1068" s="14"/>
    </row>
    <row r="1069" spans="3:4">
      <c r="C1069" s="14"/>
      <c r="D1069" s="14"/>
    </row>
    <row r="1070" spans="3:4">
      <c r="C1070" s="14"/>
      <c r="D1070" s="14"/>
    </row>
    <row r="1071" spans="3:4">
      <c r="C1071" s="14"/>
      <c r="D1071" s="14"/>
    </row>
    <row r="1072" spans="3:4">
      <c r="C1072" s="14"/>
      <c r="D1072" s="14"/>
    </row>
    <row r="1073" spans="3:4">
      <c r="C1073" s="14"/>
      <c r="D1073" s="14"/>
    </row>
    <row r="1074" spans="3:4">
      <c r="C1074" s="14"/>
      <c r="D1074" s="14"/>
    </row>
    <row r="1075" spans="3:4">
      <c r="C1075" s="14"/>
      <c r="D1075" s="14"/>
    </row>
    <row r="1076" spans="3:4">
      <c r="C1076" s="14"/>
      <c r="D1076" s="14"/>
    </row>
    <row r="1077" spans="3:4">
      <c r="C1077" s="14"/>
      <c r="D1077" s="14"/>
    </row>
    <row r="1078" spans="3:4">
      <c r="C1078" s="14"/>
      <c r="D1078" s="14"/>
    </row>
    <row r="1079" spans="3:4">
      <c r="C1079" s="14"/>
      <c r="D1079" s="14"/>
    </row>
    <row r="1080" spans="3:4">
      <c r="C1080" s="14"/>
      <c r="D1080" s="14"/>
    </row>
    <row r="1081" spans="3:4">
      <c r="C1081" s="14"/>
      <c r="D1081" s="14"/>
    </row>
    <row r="1082" spans="3:4">
      <c r="C1082" s="14"/>
      <c r="D1082" s="14"/>
    </row>
    <row r="1083" spans="3:4">
      <c r="C1083" s="14"/>
      <c r="D1083" s="14"/>
    </row>
    <row r="1084" spans="3:4">
      <c r="C1084" s="14"/>
      <c r="D1084" s="14"/>
    </row>
    <row r="1085" spans="3:4">
      <c r="C1085" s="14"/>
      <c r="D1085" s="14"/>
    </row>
    <row r="1086" spans="3:4">
      <c r="C1086" s="14"/>
      <c r="D1086" s="14"/>
    </row>
    <row r="1087" spans="3:4">
      <c r="C1087" s="14"/>
      <c r="D1087" s="14"/>
    </row>
    <row r="1088" spans="3:4">
      <c r="C1088" s="14"/>
      <c r="D1088" s="14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6"/>
  <sheetViews>
    <sheetView workbookViewId="0">
      <selection activeCell="A30" sqref="A30:D41"/>
    </sheetView>
  </sheetViews>
  <sheetFormatPr defaultRowHeight="12.75"/>
  <cols>
    <col min="1" max="1" width="19.7109375" style="14" customWidth="1"/>
    <col min="2" max="2" width="4.42578125" style="16" customWidth="1"/>
    <col min="3" max="3" width="12.7109375" style="14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4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>
      <c r="A1" s="51" t="s">
        <v>52</v>
      </c>
      <c r="I1" s="52" t="s">
        <v>53</v>
      </c>
      <c r="J1" s="53" t="s">
        <v>44</v>
      </c>
    </row>
    <row r="2" spans="1:16">
      <c r="I2" s="54" t="s">
        <v>54</v>
      </c>
      <c r="J2" s="55" t="s">
        <v>55</v>
      </c>
    </row>
    <row r="3" spans="1:16">
      <c r="A3" s="56" t="s">
        <v>56</v>
      </c>
      <c r="I3" s="54" t="s">
        <v>57</v>
      </c>
      <c r="J3" s="55" t="s">
        <v>58</v>
      </c>
    </row>
    <row r="4" spans="1:16">
      <c r="I4" s="54" t="s">
        <v>59</v>
      </c>
      <c r="J4" s="55" t="s">
        <v>58</v>
      </c>
    </row>
    <row r="5" spans="1:16" ht="13.5" thickBot="1">
      <c r="I5" s="57" t="s">
        <v>60</v>
      </c>
      <c r="J5" s="58" t="s">
        <v>61</v>
      </c>
    </row>
    <row r="10" spans="1:16" ht="13.5" thickBot="1"/>
    <row r="11" spans="1:16" ht="12.75" customHeight="1" thickBot="1">
      <c r="A11" s="14" t="str">
        <f t="shared" ref="A11:A41" si="0">P11</f>
        <v>IBVS 5263 </v>
      </c>
      <c r="B11" s="18" t="str">
        <f t="shared" ref="B11:B41" si="1">IF(H11=INT(H11),"I","II")</f>
        <v>I</v>
      </c>
      <c r="C11" s="14">
        <f t="shared" ref="C11:C41" si="2">1*G11</f>
        <v>51465.412499999999</v>
      </c>
      <c r="D11" s="16" t="str">
        <f t="shared" ref="D11:D41" si="3">VLOOKUP(F11,I$1:J$5,2,FALSE)</f>
        <v>vis</v>
      </c>
      <c r="E11" s="59">
        <f>VLOOKUP(C11,Active!C$21:E$972,3,FALSE)</f>
        <v>22573.70122055211</v>
      </c>
      <c r="F11" s="18" t="s">
        <v>60</v>
      </c>
      <c r="G11" s="16" t="str">
        <f t="shared" ref="G11:G41" si="4">MID(I11,3,LEN(I11)-3)</f>
        <v>51465.4125</v>
      </c>
      <c r="H11" s="14">
        <f t="shared" ref="H11:H41" si="5">1*K11</f>
        <v>22574</v>
      </c>
      <c r="I11" s="60" t="s">
        <v>62</v>
      </c>
      <c r="J11" s="61" t="s">
        <v>63</v>
      </c>
      <c r="K11" s="60">
        <v>22574</v>
      </c>
      <c r="L11" s="60" t="s">
        <v>64</v>
      </c>
      <c r="M11" s="61" t="s">
        <v>65</v>
      </c>
      <c r="N11" s="61" t="s">
        <v>66</v>
      </c>
      <c r="O11" s="62" t="s">
        <v>67</v>
      </c>
      <c r="P11" s="63" t="s">
        <v>68</v>
      </c>
    </row>
    <row r="12" spans="1:16" ht="12.75" customHeight="1" thickBot="1">
      <c r="A12" s="14" t="str">
        <f t="shared" si="0"/>
        <v>IBVS 5287 </v>
      </c>
      <c r="B12" s="18" t="str">
        <f t="shared" si="1"/>
        <v>II</v>
      </c>
      <c r="C12" s="14">
        <f t="shared" si="2"/>
        <v>51626.616699999999</v>
      </c>
      <c r="D12" s="16" t="str">
        <f t="shared" si="3"/>
        <v>vis</v>
      </c>
      <c r="E12" s="59">
        <f>VLOOKUP(C12,Active!C$21:E$972,3,FALSE)</f>
        <v>22768.684994502615</v>
      </c>
      <c r="F12" s="18" t="s">
        <v>60</v>
      </c>
      <c r="G12" s="16" t="str">
        <f t="shared" si="4"/>
        <v>51626.6167</v>
      </c>
      <c r="H12" s="14">
        <f t="shared" si="5"/>
        <v>22768.5</v>
      </c>
      <c r="I12" s="60" t="s">
        <v>69</v>
      </c>
      <c r="J12" s="61" t="s">
        <v>70</v>
      </c>
      <c r="K12" s="60">
        <v>22768.5</v>
      </c>
      <c r="L12" s="60" t="s">
        <v>71</v>
      </c>
      <c r="M12" s="61" t="s">
        <v>65</v>
      </c>
      <c r="N12" s="61" t="s">
        <v>66</v>
      </c>
      <c r="O12" s="62" t="s">
        <v>67</v>
      </c>
      <c r="P12" s="63" t="s">
        <v>72</v>
      </c>
    </row>
    <row r="13" spans="1:16" ht="12.75" customHeight="1" thickBot="1">
      <c r="A13" s="14" t="str">
        <f t="shared" si="0"/>
        <v>IBVS 5287 </v>
      </c>
      <c r="B13" s="18" t="str">
        <f t="shared" si="1"/>
        <v>II</v>
      </c>
      <c r="C13" s="14">
        <f t="shared" si="2"/>
        <v>51694.412499999999</v>
      </c>
      <c r="D13" s="16" t="str">
        <f t="shared" si="3"/>
        <v>vis</v>
      </c>
      <c r="E13" s="59">
        <f>VLOOKUP(C13,Active!C$21:E$972,3,FALSE)</f>
        <v>22850.687082177712</v>
      </c>
      <c r="F13" s="18" t="s">
        <v>60</v>
      </c>
      <c r="G13" s="16" t="str">
        <f t="shared" si="4"/>
        <v>51694.4125</v>
      </c>
      <c r="H13" s="14">
        <f t="shared" si="5"/>
        <v>22850.5</v>
      </c>
      <c r="I13" s="60" t="s">
        <v>73</v>
      </c>
      <c r="J13" s="61" t="s">
        <v>74</v>
      </c>
      <c r="K13" s="60">
        <v>22850.5</v>
      </c>
      <c r="L13" s="60" t="s">
        <v>75</v>
      </c>
      <c r="M13" s="61" t="s">
        <v>65</v>
      </c>
      <c r="N13" s="61" t="s">
        <v>66</v>
      </c>
      <c r="O13" s="62" t="s">
        <v>67</v>
      </c>
      <c r="P13" s="63" t="s">
        <v>72</v>
      </c>
    </row>
    <row r="14" spans="1:16" ht="12.75" customHeight="1" thickBot="1">
      <c r="A14" s="14" t="str">
        <f t="shared" si="0"/>
        <v>OEJV 0074 </v>
      </c>
      <c r="B14" s="18" t="str">
        <f t="shared" si="1"/>
        <v>II</v>
      </c>
      <c r="C14" s="14">
        <f t="shared" si="2"/>
        <v>51732.436399999999</v>
      </c>
      <c r="D14" s="16" t="str">
        <f t="shared" si="3"/>
        <v>vis</v>
      </c>
      <c r="E14" s="59">
        <f>VLOOKUP(C14,Active!C$21:E$972,3,FALSE)</f>
        <v>22896.678709705513</v>
      </c>
      <c r="F14" s="18" t="s">
        <v>60</v>
      </c>
      <c r="G14" s="16" t="str">
        <f t="shared" si="4"/>
        <v>51732.43640</v>
      </c>
      <c r="H14" s="14">
        <f t="shared" si="5"/>
        <v>22896.5</v>
      </c>
      <c r="I14" s="60" t="s">
        <v>76</v>
      </c>
      <c r="J14" s="61" t="s">
        <v>77</v>
      </c>
      <c r="K14" s="60">
        <v>22896.5</v>
      </c>
      <c r="L14" s="60" t="s">
        <v>78</v>
      </c>
      <c r="M14" s="61" t="s">
        <v>79</v>
      </c>
      <c r="N14" s="61" t="s">
        <v>80</v>
      </c>
      <c r="O14" s="62" t="s">
        <v>81</v>
      </c>
      <c r="P14" s="63" t="s">
        <v>82</v>
      </c>
    </row>
    <row r="15" spans="1:16" ht="12.75" customHeight="1" thickBot="1">
      <c r="A15" s="14" t="str">
        <f t="shared" si="0"/>
        <v>IBVS 5287 </v>
      </c>
      <c r="B15" s="18" t="str">
        <f t="shared" si="1"/>
        <v>II</v>
      </c>
      <c r="C15" s="14">
        <f t="shared" si="2"/>
        <v>51799.406300000002</v>
      </c>
      <c r="D15" s="16" t="str">
        <f t="shared" si="3"/>
        <v>vis</v>
      </c>
      <c r="E15" s="59">
        <f>VLOOKUP(C15,Active!C$21:E$972,3,FALSE)</f>
        <v>22977.681833960891</v>
      </c>
      <c r="F15" s="18" t="s">
        <v>60</v>
      </c>
      <c r="G15" s="16" t="str">
        <f t="shared" si="4"/>
        <v>51799.4063</v>
      </c>
      <c r="H15" s="14">
        <f t="shared" si="5"/>
        <v>22977.5</v>
      </c>
      <c r="I15" s="60" t="s">
        <v>83</v>
      </c>
      <c r="J15" s="61" t="s">
        <v>84</v>
      </c>
      <c r="K15" s="60">
        <v>22977.5</v>
      </c>
      <c r="L15" s="60" t="s">
        <v>85</v>
      </c>
      <c r="M15" s="61" t="s">
        <v>65</v>
      </c>
      <c r="N15" s="61" t="s">
        <v>66</v>
      </c>
      <c r="O15" s="62" t="s">
        <v>67</v>
      </c>
      <c r="P15" s="63" t="s">
        <v>72</v>
      </c>
    </row>
    <row r="16" spans="1:16" ht="12.75" customHeight="1" thickBot="1">
      <c r="A16" s="14" t="str">
        <f t="shared" si="0"/>
        <v>IBVS 5287 </v>
      </c>
      <c r="B16" s="18" t="str">
        <f t="shared" si="1"/>
        <v>II</v>
      </c>
      <c r="C16" s="14">
        <f t="shared" si="2"/>
        <v>51814.2834</v>
      </c>
      <c r="D16" s="16" t="str">
        <f t="shared" si="3"/>
        <v>vis</v>
      </c>
      <c r="E16" s="59">
        <f>VLOOKUP(C16,Active!C$21:E$972,3,FALSE)</f>
        <v>22995.676359559096</v>
      </c>
      <c r="F16" s="18" t="s">
        <v>60</v>
      </c>
      <c r="G16" s="16" t="str">
        <f t="shared" si="4"/>
        <v>51814.2834</v>
      </c>
      <c r="H16" s="14">
        <f t="shared" si="5"/>
        <v>22995.5</v>
      </c>
      <c r="I16" s="60" t="s">
        <v>86</v>
      </c>
      <c r="J16" s="61" t="s">
        <v>87</v>
      </c>
      <c r="K16" s="60">
        <v>22995.5</v>
      </c>
      <c r="L16" s="60" t="s">
        <v>88</v>
      </c>
      <c r="M16" s="61" t="s">
        <v>65</v>
      </c>
      <c r="N16" s="61" t="s">
        <v>66</v>
      </c>
      <c r="O16" s="62" t="s">
        <v>67</v>
      </c>
      <c r="P16" s="63" t="s">
        <v>72</v>
      </c>
    </row>
    <row r="17" spans="1:16" ht="12.75" customHeight="1" thickBot="1">
      <c r="A17" s="14" t="str">
        <f t="shared" si="0"/>
        <v>IBVS 5583 </v>
      </c>
      <c r="B17" s="18" t="str">
        <f t="shared" si="1"/>
        <v>II</v>
      </c>
      <c r="C17" s="14">
        <f t="shared" si="2"/>
        <v>52133.399899999997</v>
      </c>
      <c r="D17" s="16" t="str">
        <f t="shared" si="3"/>
        <v>vis</v>
      </c>
      <c r="E17" s="59">
        <f>VLOOKUP(C17,Active!C$21:E$972,3,FALSE)</f>
        <v>23381.662205460609</v>
      </c>
      <c r="F17" s="18" t="s">
        <v>60</v>
      </c>
      <c r="G17" s="16" t="str">
        <f t="shared" si="4"/>
        <v>52133.3999</v>
      </c>
      <c r="H17" s="14">
        <f t="shared" si="5"/>
        <v>23381.5</v>
      </c>
      <c r="I17" s="60" t="s">
        <v>89</v>
      </c>
      <c r="J17" s="61" t="s">
        <v>90</v>
      </c>
      <c r="K17" s="60">
        <v>23381.5</v>
      </c>
      <c r="L17" s="60" t="s">
        <v>91</v>
      </c>
      <c r="M17" s="61" t="s">
        <v>65</v>
      </c>
      <c r="N17" s="61" t="s">
        <v>66</v>
      </c>
      <c r="O17" s="62" t="s">
        <v>67</v>
      </c>
      <c r="P17" s="63" t="s">
        <v>92</v>
      </c>
    </row>
    <row r="18" spans="1:16" ht="12.75" customHeight="1" thickBot="1">
      <c r="A18" s="14" t="str">
        <f t="shared" si="0"/>
        <v>IBVS 5583 </v>
      </c>
      <c r="B18" s="18" t="str">
        <f t="shared" si="1"/>
        <v>II</v>
      </c>
      <c r="C18" s="14">
        <f t="shared" si="2"/>
        <v>52815.434699999998</v>
      </c>
      <c r="D18" s="16" t="str">
        <f t="shared" si="3"/>
        <v>vis</v>
      </c>
      <c r="E18" s="59">
        <f>VLOOKUP(C18,Active!C$21:E$972,3,FALSE)</f>
        <v>24206.614156275664</v>
      </c>
      <c r="F18" s="18" t="s">
        <v>60</v>
      </c>
      <c r="G18" s="16" t="str">
        <f t="shared" si="4"/>
        <v>52815.4347</v>
      </c>
      <c r="H18" s="14">
        <f t="shared" si="5"/>
        <v>24206.5</v>
      </c>
      <c r="I18" s="60" t="s">
        <v>93</v>
      </c>
      <c r="J18" s="61" t="s">
        <v>94</v>
      </c>
      <c r="K18" s="60">
        <v>24206.5</v>
      </c>
      <c r="L18" s="60" t="s">
        <v>95</v>
      </c>
      <c r="M18" s="61" t="s">
        <v>65</v>
      </c>
      <c r="N18" s="61" t="s">
        <v>66</v>
      </c>
      <c r="O18" s="62" t="s">
        <v>67</v>
      </c>
      <c r="P18" s="63" t="s">
        <v>92</v>
      </c>
    </row>
    <row r="19" spans="1:16" ht="12.75" customHeight="1" thickBot="1">
      <c r="A19" s="14" t="str">
        <f t="shared" si="0"/>
        <v>BAVM 172 </v>
      </c>
      <c r="B19" s="18" t="str">
        <f t="shared" si="1"/>
        <v>II</v>
      </c>
      <c r="C19" s="14">
        <f t="shared" si="2"/>
        <v>52886.530500000001</v>
      </c>
      <c r="D19" s="16" t="str">
        <f t="shared" si="3"/>
        <v>vis</v>
      </c>
      <c r="E19" s="59">
        <f>VLOOKUP(C19,Active!C$21:E$972,3,FALSE)</f>
        <v>24292.607743266766</v>
      </c>
      <c r="F19" s="18" t="s">
        <v>60</v>
      </c>
      <c r="G19" s="16" t="str">
        <f t="shared" si="4"/>
        <v>52886.5305</v>
      </c>
      <c r="H19" s="14">
        <f t="shared" si="5"/>
        <v>24292.5</v>
      </c>
      <c r="I19" s="60" t="s">
        <v>96</v>
      </c>
      <c r="J19" s="61" t="s">
        <v>97</v>
      </c>
      <c r="K19" s="60">
        <v>24292.5</v>
      </c>
      <c r="L19" s="60" t="s">
        <v>98</v>
      </c>
      <c r="M19" s="61" t="s">
        <v>65</v>
      </c>
      <c r="N19" s="61" t="s">
        <v>99</v>
      </c>
      <c r="O19" s="62" t="s">
        <v>100</v>
      </c>
      <c r="P19" s="63" t="s">
        <v>101</v>
      </c>
    </row>
    <row r="20" spans="1:16" ht="12.75" customHeight="1" thickBot="1">
      <c r="A20" s="14" t="str">
        <f t="shared" si="0"/>
        <v>IBVS 5583 </v>
      </c>
      <c r="B20" s="18" t="str">
        <f t="shared" si="1"/>
        <v>II</v>
      </c>
      <c r="C20" s="14">
        <f t="shared" si="2"/>
        <v>52901.413</v>
      </c>
      <c r="D20" s="16" t="str">
        <f t="shared" si="3"/>
        <v>vis</v>
      </c>
      <c r="E20" s="59">
        <f>VLOOKUP(C20,Active!C$21:E$972,3,FALSE)</f>
        <v>24310.608800409311</v>
      </c>
      <c r="F20" s="18" t="s">
        <v>60</v>
      </c>
      <c r="G20" s="16" t="str">
        <f t="shared" si="4"/>
        <v>52901.4130</v>
      </c>
      <c r="H20" s="14">
        <f t="shared" si="5"/>
        <v>24310.5</v>
      </c>
      <c r="I20" s="60" t="s">
        <v>102</v>
      </c>
      <c r="J20" s="61" t="s">
        <v>103</v>
      </c>
      <c r="K20" s="60" t="s">
        <v>104</v>
      </c>
      <c r="L20" s="60" t="s">
        <v>105</v>
      </c>
      <c r="M20" s="61" t="s">
        <v>65</v>
      </c>
      <c r="N20" s="61" t="s">
        <v>66</v>
      </c>
      <c r="O20" s="62" t="s">
        <v>67</v>
      </c>
      <c r="P20" s="63" t="s">
        <v>92</v>
      </c>
    </row>
    <row r="21" spans="1:16" ht="12.75" customHeight="1" thickBot="1">
      <c r="A21" s="14" t="str">
        <f t="shared" si="0"/>
        <v>IBVS 5583 </v>
      </c>
      <c r="B21" s="18" t="str">
        <f t="shared" si="1"/>
        <v>II</v>
      </c>
      <c r="C21" s="14">
        <f t="shared" si="2"/>
        <v>52949.3626</v>
      </c>
      <c r="D21" s="16" t="str">
        <f t="shared" si="3"/>
        <v>vis</v>
      </c>
      <c r="E21" s="59">
        <f>VLOOKUP(C21,Active!C$21:E$972,3,FALSE)</f>
        <v>24368.606011197971</v>
      </c>
      <c r="F21" s="18" t="s">
        <v>60</v>
      </c>
      <c r="G21" s="16" t="str">
        <f t="shared" si="4"/>
        <v>52949.3626</v>
      </c>
      <c r="H21" s="14">
        <f t="shared" si="5"/>
        <v>24368.5</v>
      </c>
      <c r="I21" s="60" t="s">
        <v>106</v>
      </c>
      <c r="J21" s="61" t="s">
        <v>107</v>
      </c>
      <c r="K21" s="60" t="s">
        <v>108</v>
      </c>
      <c r="L21" s="60" t="s">
        <v>109</v>
      </c>
      <c r="M21" s="61" t="s">
        <v>65</v>
      </c>
      <c r="N21" s="61" t="s">
        <v>66</v>
      </c>
      <c r="O21" s="62" t="s">
        <v>67</v>
      </c>
      <c r="P21" s="63" t="s">
        <v>92</v>
      </c>
    </row>
    <row r="22" spans="1:16" ht="12.75" customHeight="1" thickBot="1">
      <c r="A22" s="14" t="str">
        <f t="shared" si="0"/>
        <v>IBVS 5603 </v>
      </c>
      <c r="B22" s="18" t="str">
        <f t="shared" si="1"/>
        <v>I</v>
      </c>
      <c r="C22" s="14">
        <f t="shared" si="2"/>
        <v>53327.586000000003</v>
      </c>
      <c r="D22" s="16" t="str">
        <f t="shared" si="3"/>
        <v>vis</v>
      </c>
      <c r="E22" s="59">
        <f>VLOOKUP(C22,Active!C$21:E$972,3,FALSE)</f>
        <v>24826.084327075554</v>
      </c>
      <c r="F22" s="18" t="s">
        <v>60</v>
      </c>
      <c r="G22" s="16" t="str">
        <f t="shared" si="4"/>
        <v>53327.586</v>
      </c>
      <c r="H22" s="14">
        <f t="shared" si="5"/>
        <v>24826</v>
      </c>
      <c r="I22" s="60" t="s">
        <v>116</v>
      </c>
      <c r="J22" s="61" t="s">
        <v>117</v>
      </c>
      <c r="K22" s="60" t="s">
        <v>118</v>
      </c>
      <c r="L22" s="60" t="s">
        <v>119</v>
      </c>
      <c r="M22" s="61" t="s">
        <v>65</v>
      </c>
      <c r="N22" s="61" t="s">
        <v>66</v>
      </c>
      <c r="O22" s="62" t="s">
        <v>120</v>
      </c>
      <c r="P22" s="63" t="s">
        <v>121</v>
      </c>
    </row>
    <row r="23" spans="1:16" ht="12.75" customHeight="1" thickBot="1">
      <c r="A23" s="14" t="str">
        <f t="shared" si="0"/>
        <v>BAVM 183 </v>
      </c>
      <c r="B23" s="18" t="str">
        <f t="shared" si="1"/>
        <v>II</v>
      </c>
      <c r="C23" s="14">
        <f t="shared" si="2"/>
        <v>53917.440799999997</v>
      </c>
      <c r="D23" s="16" t="str">
        <f t="shared" si="3"/>
        <v>vis</v>
      </c>
      <c r="E23" s="59">
        <f>VLOOKUP(C23,Active!C$21:E$972,3,FALSE)</f>
        <v>25539.540396996937</v>
      </c>
      <c r="F23" s="18" t="s">
        <v>60</v>
      </c>
      <c r="G23" s="16" t="str">
        <f t="shared" si="4"/>
        <v>53917.4408</v>
      </c>
      <c r="H23" s="14">
        <f t="shared" si="5"/>
        <v>25539.5</v>
      </c>
      <c r="I23" s="60" t="s">
        <v>126</v>
      </c>
      <c r="J23" s="61" t="s">
        <v>127</v>
      </c>
      <c r="K23" s="60" t="s">
        <v>128</v>
      </c>
      <c r="L23" s="60" t="s">
        <v>129</v>
      </c>
      <c r="M23" s="61" t="s">
        <v>79</v>
      </c>
      <c r="N23" s="61" t="s">
        <v>80</v>
      </c>
      <c r="O23" s="62" t="s">
        <v>130</v>
      </c>
      <c r="P23" s="63" t="s">
        <v>131</v>
      </c>
    </row>
    <row r="24" spans="1:16" ht="12.75" customHeight="1" thickBot="1">
      <c r="A24" s="14" t="str">
        <f t="shared" si="0"/>
        <v>BAVM 183 </v>
      </c>
      <c r="B24" s="18" t="str">
        <f t="shared" si="1"/>
        <v>II</v>
      </c>
      <c r="C24" s="14">
        <f t="shared" si="2"/>
        <v>54018.303599999999</v>
      </c>
      <c r="D24" s="16" t="str">
        <f t="shared" si="3"/>
        <v>vis</v>
      </c>
      <c r="E24" s="59">
        <f>VLOOKUP(C24,Active!C$21:E$972,3,FALSE)</f>
        <v>25661.538517363628</v>
      </c>
      <c r="F24" s="18" t="s">
        <v>60</v>
      </c>
      <c r="G24" s="16" t="str">
        <f t="shared" si="4"/>
        <v>54018.3036</v>
      </c>
      <c r="H24" s="14">
        <f t="shared" si="5"/>
        <v>25661.5</v>
      </c>
      <c r="I24" s="60" t="s">
        <v>132</v>
      </c>
      <c r="J24" s="61" t="s">
        <v>133</v>
      </c>
      <c r="K24" s="60" t="s">
        <v>134</v>
      </c>
      <c r="L24" s="60" t="s">
        <v>135</v>
      </c>
      <c r="M24" s="61" t="s">
        <v>79</v>
      </c>
      <c r="N24" s="61" t="s">
        <v>99</v>
      </c>
      <c r="O24" s="62" t="s">
        <v>100</v>
      </c>
      <c r="P24" s="63" t="s">
        <v>131</v>
      </c>
    </row>
    <row r="25" spans="1:16" ht="12.75" customHeight="1" thickBot="1">
      <c r="A25" s="14" t="str">
        <f t="shared" si="0"/>
        <v>BAVM 228 </v>
      </c>
      <c r="B25" s="18" t="str">
        <f t="shared" si="1"/>
        <v>II</v>
      </c>
      <c r="C25" s="14">
        <f t="shared" si="2"/>
        <v>54222.501100000001</v>
      </c>
      <c r="D25" s="16" t="str">
        <f t="shared" si="3"/>
        <v>vis</v>
      </c>
      <c r="E25" s="59">
        <f>VLOOKUP(C25,Active!C$21:E$972,3,FALSE)</f>
        <v>25908.524632993736</v>
      </c>
      <c r="F25" s="18" t="s">
        <v>60</v>
      </c>
      <c r="G25" s="16" t="str">
        <f t="shared" si="4"/>
        <v>54222.5011</v>
      </c>
      <c r="H25" s="14">
        <f t="shared" si="5"/>
        <v>25908.5</v>
      </c>
      <c r="I25" s="60" t="s">
        <v>136</v>
      </c>
      <c r="J25" s="61" t="s">
        <v>137</v>
      </c>
      <c r="K25" s="60" t="s">
        <v>138</v>
      </c>
      <c r="L25" s="60" t="s">
        <v>139</v>
      </c>
      <c r="M25" s="61" t="s">
        <v>79</v>
      </c>
      <c r="N25" s="61" t="s">
        <v>80</v>
      </c>
      <c r="O25" s="62" t="s">
        <v>140</v>
      </c>
      <c r="P25" s="63" t="s">
        <v>141</v>
      </c>
    </row>
    <row r="26" spans="1:16" ht="12.75" customHeight="1" thickBot="1">
      <c r="A26" s="14" t="str">
        <f t="shared" si="0"/>
        <v>BAVM 215 </v>
      </c>
      <c r="B26" s="18" t="str">
        <f t="shared" si="1"/>
        <v>II</v>
      </c>
      <c r="C26" s="14">
        <f t="shared" si="2"/>
        <v>55391.470600000001</v>
      </c>
      <c r="D26" s="16" t="str">
        <f t="shared" si="3"/>
        <v>vis</v>
      </c>
      <c r="E26" s="59">
        <f>VLOOKUP(C26,Active!C$21:E$972,3,FALSE)</f>
        <v>27322.446135926279</v>
      </c>
      <c r="F26" s="18" t="s">
        <v>60</v>
      </c>
      <c r="G26" s="16" t="str">
        <f t="shared" si="4"/>
        <v>55391.4706</v>
      </c>
      <c r="H26" s="14">
        <f t="shared" si="5"/>
        <v>27322.5</v>
      </c>
      <c r="I26" s="60" t="s">
        <v>180</v>
      </c>
      <c r="J26" s="61" t="s">
        <v>181</v>
      </c>
      <c r="K26" s="60" t="s">
        <v>182</v>
      </c>
      <c r="L26" s="60" t="s">
        <v>183</v>
      </c>
      <c r="M26" s="61" t="s">
        <v>79</v>
      </c>
      <c r="N26" s="61" t="s">
        <v>99</v>
      </c>
      <c r="O26" s="62" t="s">
        <v>100</v>
      </c>
      <c r="P26" s="63" t="s">
        <v>184</v>
      </c>
    </row>
    <row r="27" spans="1:16" ht="12.75" customHeight="1" thickBot="1">
      <c r="A27" s="14" t="str">
        <f t="shared" si="0"/>
        <v>BAVM 215 </v>
      </c>
      <c r="B27" s="18" t="str">
        <f t="shared" si="1"/>
        <v>I</v>
      </c>
      <c r="C27" s="14">
        <f t="shared" si="2"/>
        <v>55460.503400000001</v>
      </c>
      <c r="D27" s="16" t="str">
        <f t="shared" si="3"/>
        <v>vis</v>
      </c>
      <c r="E27" s="59">
        <f>VLOOKUP(C27,Active!C$21:E$972,3,FALSE)</f>
        <v>27405.944431072254</v>
      </c>
      <c r="F27" s="18" t="s">
        <v>60</v>
      </c>
      <c r="G27" s="16" t="str">
        <f t="shared" si="4"/>
        <v>55460.5034</v>
      </c>
      <c r="H27" s="14">
        <f t="shared" si="5"/>
        <v>27406</v>
      </c>
      <c r="I27" s="60" t="s">
        <v>185</v>
      </c>
      <c r="J27" s="61" t="s">
        <v>186</v>
      </c>
      <c r="K27" s="60" t="s">
        <v>187</v>
      </c>
      <c r="L27" s="60" t="s">
        <v>188</v>
      </c>
      <c r="M27" s="61" t="s">
        <v>79</v>
      </c>
      <c r="N27" s="61" t="s">
        <v>99</v>
      </c>
      <c r="O27" s="62" t="s">
        <v>100</v>
      </c>
      <c r="P27" s="63" t="s">
        <v>184</v>
      </c>
    </row>
    <row r="28" spans="1:16" ht="12.75" customHeight="1" thickBot="1">
      <c r="A28" s="14" t="str">
        <f t="shared" si="0"/>
        <v>OEJV 0160 </v>
      </c>
      <c r="B28" s="18" t="str">
        <f t="shared" si="1"/>
        <v>II</v>
      </c>
      <c r="C28" s="14">
        <f t="shared" si="2"/>
        <v>56179.31869</v>
      </c>
      <c r="D28" s="16" t="str">
        <f t="shared" si="3"/>
        <v>vis</v>
      </c>
      <c r="E28" s="59">
        <f>VLOOKUP(C28,Active!C$21:E$972,3,FALSE)</f>
        <v>28275.384048759188</v>
      </c>
      <c r="F28" s="18" t="s">
        <v>60</v>
      </c>
      <c r="G28" s="16" t="str">
        <f t="shared" si="4"/>
        <v>56179.31869</v>
      </c>
      <c r="H28" s="14">
        <f t="shared" si="5"/>
        <v>28275.5</v>
      </c>
      <c r="I28" s="60" t="s">
        <v>198</v>
      </c>
      <c r="J28" s="61" t="s">
        <v>199</v>
      </c>
      <c r="K28" s="60" t="s">
        <v>200</v>
      </c>
      <c r="L28" s="60" t="s">
        <v>201</v>
      </c>
      <c r="M28" s="61" t="s">
        <v>79</v>
      </c>
      <c r="N28" s="61" t="s">
        <v>53</v>
      </c>
      <c r="O28" s="62" t="s">
        <v>202</v>
      </c>
      <c r="P28" s="63" t="s">
        <v>203</v>
      </c>
    </row>
    <row r="29" spans="1:16" ht="12.75" customHeight="1" thickBot="1">
      <c r="A29" s="14" t="str">
        <f t="shared" si="0"/>
        <v>IBVS 6042 </v>
      </c>
      <c r="B29" s="18" t="str">
        <f t="shared" si="1"/>
        <v>II</v>
      </c>
      <c r="C29" s="14">
        <f t="shared" si="2"/>
        <v>56220.653299999998</v>
      </c>
      <c r="D29" s="16" t="str">
        <f t="shared" si="3"/>
        <v>vis</v>
      </c>
      <c r="E29" s="59">
        <f>VLOOKUP(C29,Active!C$21:E$972,3,FALSE)</f>
        <v>28325.380129832585</v>
      </c>
      <c r="F29" s="18" t="s">
        <v>60</v>
      </c>
      <c r="G29" s="16" t="str">
        <f t="shared" si="4"/>
        <v>56220.6533</v>
      </c>
      <c r="H29" s="14">
        <f t="shared" si="5"/>
        <v>28325.5</v>
      </c>
      <c r="I29" s="60" t="s">
        <v>204</v>
      </c>
      <c r="J29" s="61" t="s">
        <v>205</v>
      </c>
      <c r="K29" s="60" t="s">
        <v>206</v>
      </c>
      <c r="L29" s="60" t="s">
        <v>207</v>
      </c>
      <c r="M29" s="61" t="s">
        <v>79</v>
      </c>
      <c r="N29" s="61" t="s">
        <v>60</v>
      </c>
      <c r="O29" s="62" t="s">
        <v>208</v>
      </c>
      <c r="P29" s="63" t="s">
        <v>209</v>
      </c>
    </row>
    <row r="30" spans="1:16" ht="12.75" customHeight="1" thickBot="1">
      <c r="A30" s="14" t="str">
        <f t="shared" si="0"/>
        <v>IBVS 5741 </v>
      </c>
      <c r="B30" s="18" t="str">
        <f t="shared" si="1"/>
        <v>II</v>
      </c>
      <c r="C30" s="14">
        <f t="shared" si="2"/>
        <v>53259.381999999998</v>
      </c>
      <c r="D30" s="16" t="str">
        <f t="shared" si="3"/>
        <v>vis</v>
      </c>
      <c r="E30" s="59">
        <f>VLOOKUP(C30,Active!C$21:E$972,3,FALSE)</f>
        <v>24743.588503030514</v>
      </c>
      <c r="F30" s="18" t="s">
        <v>60</v>
      </c>
      <c r="G30" s="16" t="str">
        <f t="shared" si="4"/>
        <v>53259.3820</v>
      </c>
      <c r="H30" s="14">
        <f t="shared" si="5"/>
        <v>24743.5</v>
      </c>
      <c r="I30" s="60" t="s">
        <v>110</v>
      </c>
      <c r="J30" s="61" t="s">
        <v>111</v>
      </c>
      <c r="K30" s="60" t="s">
        <v>112</v>
      </c>
      <c r="L30" s="60" t="s">
        <v>113</v>
      </c>
      <c r="M30" s="61" t="s">
        <v>65</v>
      </c>
      <c r="N30" s="61" t="s">
        <v>66</v>
      </c>
      <c r="O30" s="62" t="s">
        <v>114</v>
      </c>
      <c r="P30" s="63" t="s">
        <v>115</v>
      </c>
    </row>
    <row r="31" spans="1:16" ht="12.75" customHeight="1" thickBot="1">
      <c r="A31" s="14" t="str">
        <f t="shared" si="0"/>
        <v>IBVS 5741 </v>
      </c>
      <c r="B31" s="18" t="str">
        <f t="shared" si="1"/>
        <v>II</v>
      </c>
      <c r="C31" s="14">
        <f t="shared" si="2"/>
        <v>53674.393700000001</v>
      </c>
      <c r="D31" s="16" t="str">
        <f t="shared" si="3"/>
        <v>vis</v>
      </c>
      <c r="E31" s="59">
        <f>VLOOKUP(C31,Active!C$21:E$972,3,FALSE)</f>
        <v>25245.563932328365</v>
      </c>
      <c r="F31" s="18" t="s">
        <v>60</v>
      </c>
      <c r="G31" s="16" t="str">
        <f t="shared" si="4"/>
        <v>53674.3937</v>
      </c>
      <c r="H31" s="14">
        <f t="shared" si="5"/>
        <v>25245.5</v>
      </c>
      <c r="I31" s="60" t="s">
        <v>122</v>
      </c>
      <c r="J31" s="61" t="s">
        <v>123</v>
      </c>
      <c r="K31" s="60" t="s">
        <v>124</v>
      </c>
      <c r="L31" s="60" t="s">
        <v>125</v>
      </c>
      <c r="M31" s="61" t="s">
        <v>65</v>
      </c>
      <c r="N31" s="61" t="s">
        <v>66</v>
      </c>
      <c r="O31" s="62" t="s">
        <v>114</v>
      </c>
      <c r="P31" s="63" t="s">
        <v>115</v>
      </c>
    </row>
    <row r="32" spans="1:16" ht="12.75" customHeight="1" thickBot="1">
      <c r="A32" s="14" t="str">
        <f t="shared" si="0"/>
        <v>OEJV 0107 </v>
      </c>
      <c r="B32" s="18" t="str">
        <f t="shared" si="1"/>
        <v>II</v>
      </c>
      <c r="C32" s="14">
        <f t="shared" si="2"/>
        <v>54270.451399999998</v>
      </c>
      <c r="D32" s="16" t="str">
        <f t="shared" si="3"/>
        <v>vis</v>
      </c>
      <c r="E32" s="59" t="e">
        <f>VLOOKUP(C32,Active!C$21:E$972,3,FALSE)</f>
        <v>#N/A</v>
      </c>
      <c r="F32" s="18" t="s">
        <v>60</v>
      </c>
      <c r="G32" s="16" t="str">
        <f t="shared" si="4"/>
        <v>54270.4514</v>
      </c>
      <c r="H32" s="14">
        <f t="shared" si="5"/>
        <v>25966.5</v>
      </c>
      <c r="I32" s="60" t="s">
        <v>142</v>
      </c>
      <c r="J32" s="61" t="s">
        <v>143</v>
      </c>
      <c r="K32" s="60" t="s">
        <v>144</v>
      </c>
      <c r="L32" s="60" t="s">
        <v>145</v>
      </c>
      <c r="M32" s="61" t="s">
        <v>79</v>
      </c>
      <c r="N32" s="61" t="s">
        <v>146</v>
      </c>
      <c r="O32" s="62" t="s">
        <v>147</v>
      </c>
      <c r="P32" s="63" t="s">
        <v>148</v>
      </c>
    </row>
    <row r="33" spans="1:16" ht="12.75" customHeight="1" thickBot="1">
      <c r="A33" s="14" t="str">
        <f t="shared" si="0"/>
        <v>BAVM 193 </v>
      </c>
      <c r="B33" s="18" t="str">
        <f t="shared" si="1"/>
        <v>II</v>
      </c>
      <c r="C33" s="14">
        <f t="shared" si="2"/>
        <v>54337.412600000003</v>
      </c>
      <c r="D33" s="16" t="str">
        <f t="shared" si="3"/>
        <v>vis</v>
      </c>
      <c r="E33" s="59">
        <f>VLOOKUP(C33,Active!C$21:E$972,3,FALSE)</f>
        <v>26047.515291675794</v>
      </c>
      <c r="F33" s="18" t="s">
        <v>60</v>
      </c>
      <c r="G33" s="16" t="str">
        <f t="shared" si="4"/>
        <v>54337.4126</v>
      </c>
      <c r="H33" s="14">
        <f t="shared" si="5"/>
        <v>26047.5</v>
      </c>
      <c r="I33" s="60" t="s">
        <v>149</v>
      </c>
      <c r="J33" s="61" t="s">
        <v>150</v>
      </c>
      <c r="K33" s="60" t="s">
        <v>151</v>
      </c>
      <c r="L33" s="60" t="s">
        <v>152</v>
      </c>
      <c r="M33" s="61" t="s">
        <v>79</v>
      </c>
      <c r="N33" s="61" t="s">
        <v>99</v>
      </c>
      <c r="O33" s="62" t="s">
        <v>100</v>
      </c>
      <c r="P33" s="63" t="s">
        <v>153</v>
      </c>
    </row>
    <row r="34" spans="1:16" ht="12.75" customHeight="1" thickBot="1">
      <c r="A34" s="14" t="str">
        <f t="shared" si="0"/>
        <v>BAVM 203 </v>
      </c>
      <c r="B34" s="18" t="str">
        <f t="shared" si="1"/>
        <v>II</v>
      </c>
      <c r="C34" s="14">
        <f t="shared" si="2"/>
        <v>54704.4735</v>
      </c>
      <c r="D34" s="16" t="str">
        <f t="shared" si="3"/>
        <v>vis</v>
      </c>
      <c r="E34" s="59">
        <f>VLOOKUP(C34,Active!C$21:E$972,3,FALSE)</f>
        <v>26491.492058730681</v>
      </c>
      <c r="F34" s="18" t="s">
        <v>60</v>
      </c>
      <c r="G34" s="16" t="str">
        <f t="shared" si="4"/>
        <v>54704.4735</v>
      </c>
      <c r="H34" s="14">
        <f t="shared" si="5"/>
        <v>26491.5</v>
      </c>
      <c r="I34" s="60" t="s">
        <v>154</v>
      </c>
      <c r="J34" s="61" t="s">
        <v>155</v>
      </c>
      <c r="K34" s="60" t="s">
        <v>156</v>
      </c>
      <c r="L34" s="60" t="s">
        <v>157</v>
      </c>
      <c r="M34" s="61" t="s">
        <v>79</v>
      </c>
      <c r="N34" s="61" t="s">
        <v>99</v>
      </c>
      <c r="O34" s="62" t="s">
        <v>100</v>
      </c>
      <c r="P34" s="63" t="s">
        <v>158</v>
      </c>
    </row>
    <row r="35" spans="1:16" ht="12.75" customHeight="1" thickBot="1">
      <c r="A35" s="14" t="str">
        <f t="shared" si="0"/>
        <v>BAVM 203 </v>
      </c>
      <c r="B35" s="18" t="str">
        <f t="shared" si="1"/>
        <v>I</v>
      </c>
      <c r="C35" s="14">
        <f t="shared" si="2"/>
        <v>54706.542000000001</v>
      </c>
      <c r="D35" s="16" t="str">
        <f t="shared" si="3"/>
        <v>vis</v>
      </c>
      <c r="E35" s="59">
        <f>VLOOKUP(C35,Active!C$21:E$972,3,FALSE)</f>
        <v>26493.994003074666</v>
      </c>
      <c r="F35" s="18" t="s">
        <v>60</v>
      </c>
      <c r="G35" s="16" t="str">
        <f t="shared" si="4"/>
        <v>54706.5420</v>
      </c>
      <c r="H35" s="14">
        <f t="shared" si="5"/>
        <v>26494</v>
      </c>
      <c r="I35" s="60" t="s">
        <v>159</v>
      </c>
      <c r="J35" s="61" t="s">
        <v>160</v>
      </c>
      <c r="K35" s="60" t="s">
        <v>161</v>
      </c>
      <c r="L35" s="60" t="s">
        <v>162</v>
      </c>
      <c r="M35" s="61" t="s">
        <v>79</v>
      </c>
      <c r="N35" s="61" t="s">
        <v>99</v>
      </c>
      <c r="O35" s="62" t="s">
        <v>100</v>
      </c>
      <c r="P35" s="63" t="s">
        <v>158</v>
      </c>
    </row>
    <row r="36" spans="1:16" ht="12.75" customHeight="1" thickBot="1">
      <c r="A36" s="14" t="str">
        <f t="shared" si="0"/>
        <v>BAVM 212 </v>
      </c>
      <c r="B36" s="18" t="str">
        <f t="shared" si="1"/>
        <v>I</v>
      </c>
      <c r="C36" s="14">
        <f t="shared" si="2"/>
        <v>55050.450299999997</v>
      </c>
      <c r="D36" s="16" t="str">
        <f t="shared" si="3"/>
        <v>vis</v>
      </c>
      <c r="E36" s="59">
        <f>VLOOKUP(C36,Active!C$21:E$972,3,FALSE)</f>
        <v>26909.966652837531</v>
      </c>
      <c r="F36" s="18" t="s">
        <v>60</v>
      </c>
      <c r="G36" s="16" t="str">
        <f t="shared" si="4"/>
        <v>55050.4503</v>
      </c>
      <c r="H36" s="14">
        <f t="shared" si="5"/>
        <v>26910</v>
      </c>
      <c r="I36" s="60" t="s">
        <v>163</v>
      </c>
      <c r="J36" s="61" t="s">
        <v>164</v>
      </c>
      <c r="K36" s="60" t="s">
        <v>165</v>
      </c>
      <c r="L36" s="60" t="s">
        <v>166</v>
      </c>
      <c r="M36" s="61" t="s">
        <v>79</v>
      </c>
      <c r="N36" s="61" t="s">
        <v>99</v>
      </c>
      <c r="O36" s="62" t="s">
        <v>100</v>
      </c>
      <c r="P36" s="63" t="s">
        <v>167</v>
      </c>
    </row>
    <row r="37" spans="1:16" ht="12.75" customHeight="1" thickBot="1">
      <c r="A37" s="14" t="str">
        <f t="shared" si="0"/>
        <v>BAVM 212 </v>
      </c>
      <c r="B37" s="18" t="str">
        <f t="shared" si="1"/>
        <v>II</v>
      </c>
      <c r="C37" s="14">
        <f t="shared" si="2"/>
        <v>55062.436800000003</v>
      </c>
      <c r="D37" s="16" t="str">
        <f t="shared" si="3"/>
        <v>vis</v>
      </c>
      <c r="E37" s="59">
        <f>VLOOKUP(C37,Active!C$21:E$972,3,FALSE)</f>
        <v>26924.464866943981</v>
      </c>
      <c r="F37" s="18" t="s">
        <v>60</v>
      </c>
      <c r="G37" s="16" t="str">
        <f t="shared" si="4"/>
        <v>55062.4368</v>
      </c>
      <c r="H37" s="14">
        <f t="shared" si="5"/>
        <v>26924.5</v>
      </c>
      <c r="I37" s="60" t="s">
        <v>168</v>
      </c>
      <c r="J37" s="61" t="s">
        <v>169</v>
      </c>
      <c r="K37" s="60" t="s">
        <v>170</v>
      </c>
      <c r="L37" s="60" t="s">
        <v>171</v>
      </c>
      <c r="M37" s="61" t="s">
        <v>79</v>
      </c>
      <c r="N37" s="61" t="s">
        <v>99</v>
      </c>
      <c r="O37" s="62" t="s">
        <v>100</v>
      </c>
      <c r="P37" s="63" t="s">
        <v>167</v>
      </c>
    </row>
    <row r="38" spans="1:16" ht="12.75" customHeight="1" thickBot="1">
      <c r="A38" s="14" t="str">
        <f t="shared" si="0"/>
        <v>BAVM 212 </v>
      </c>
      <c r="B38" s="18" t="str">
        <f t="shared" si="1"/>
        <v>I</v>
      </c>
      <c r="C38" s="14">
        <f t="shared" si="2"/>
        <v>55064.508199999997</v>
      </c>
      <c r="D38" s="16" t="str">
        <f t="shared" si="3"/>
        <v>vis</v>
      </c>
      <c r="E38" s="59">
        <f>VLOOKUP(C38,Active!C$21:E$972,3,FALSE)</f>
        <v>26926.970318969175</v>
      </c>
      <c r="F38" s="18" t="s">
        <v>60</v>
      </c>
      <c r="G38" s="16" t="str">
        <f t="shared" si="4"/>
        <v>55064.5082</v>
      </c>
      <c r="H38" s="14">
        <f t="shared" si="5"/>
        <v>26927</v>
      </c>
      <c r="I38" s="60" t="s">
        <v>172</v>
      </c>
      <c r="J38" s="61" t="s">
        <v>173</v>
      </c>
      <c r="K38" s="60" t="s">
        <v>174</v>
      </c>
      <c r="L38" s="60" t="s">
        <v>175</v>
      </c>
      <c r="M38" s="61" t="s">
        <v>79</v>
      </c>
      <c r="N38" s="61" t="s">
        <v>99</v>
      </c>
      <c r="O38" s="62" t="s">
        <v>100</v>
      </c>
      <c r="P38" s="63" t="s">
        <v>167</v>
      </c>
    </row>
    <row r="39" spans="1:16" ht="12.75" customHeight="1" thickBot="1">
      <c r="A39" s="14" t="str">
        <f t="shared" si="0"/>
        <v>BAVM 212 </v>
      </c>
      <c r="B39" s="18" t="str">
        <f t="shared" si="1"/>
        <v>I</v>
      </c>
      <c r="C39" s="14">
        <f t="shared" si="2"/>
        <v>55074.432999999997</v>
      </c>
      <c r="D39" s="16" t="str">
        <f t="shared" si="3"/>
        <v>vis</v>
      </c>
      <c r="E39" s="59">
        <f>VLOOKUP(C39,Active!C$21:E$972,3,FALSE)</f>
        <v>26938.974813639314</v>
      </c>
      <c r="F39" s="18" t="s">
        <v>60</v>
      </c>
      <c r="G39" s="16" t="str">
        <f t="shared" si="4"/>
        <v>55074.4330</v>
      </c>
      <c r="H39" s="14">
        <f t="shared" si="5"/>
        <v>26939</v>
      </c>
      <c r="I39" s="60" t="s">
        <v>176</v>
      </c>
      <c r="J39" s="61" t="s">
        <v>177</v>
      </c>
      <c r="K39" s="60" t="s">
        <v>178</v>
      </c>
      <c r="L39" s="60" t="s">
        <v>179</v>
      </c>
      <c r="M39" s="61" t="s">
        <v>79</v>
      </c>
      <c r="N39" s="61" t="s">
        <v>99</v>
      </c>
      <c r="O39" s="62" t="s">
        <v>100</v>
      </c>
      <c r="P39" s="63" t="s">
        <v>167</v>
      </c>
    </row>
    <row r="40" spans="1:16" ht="12.75" customHeight="1" thickBot="1">
      <c r="A40" s="14" t="str">
        <f t="shared" si="0"/>
        <v>BAVM 225 </v>
      </c>
      <c r="B40" s="18" t="str">
        <f t="shared" si="1"/>
        <v>I</v>
      </c>
      <c r="C40" s="14">
        <f t="shared" si="2"/>
        <v>55799.448499999999</v>
      </c>
      <c r="D40" s="16" t="str">
        <f t="shared" si="3"/>
        <v>vis</v>
      </c>
      <c r="E40" s="59">
        <f>VLOOKUP(C40,Active!C$21:E$972,3,FALSE)</f>
        <v>27815.913865863851</v>
      </c>
      <c r="F40" s="18" t="s">
        <v>60</v>
      </c>
      <c r="G40" s="16" t="str">
        <f t="shared" si="4"/>
        <v>55799.4485</v>
      </c>
      <c r="H40" s="14">
        <f t="shared" si="5"/>
        <v>27816</v>
      </c>
      <c r="I40" s="60" t="s">
        <v>189</v>
      </c>
      <c r="J40" s="61" t="s">
        <v>190</v>
      </c>
      <c r="K40" s="60" t="s">
        <v>191</v>
      </c>
      <c r="L40" s="60" t="s">
        <v>192</v>
      </c>
      <c r="M40" s="61" t="s">
        <v>79</v>
      </c>
      <c r="N40" s="61" t="s">
        <v>99</v>
      </c>
      <c r="O40" s="62" t="s">
        <v>100</v>
      </c>
      <c r="P40" s="63" t="s">
        <v>193</v>
      </c>
    </row>
    <row r="41" spans="1:16" ht="12.75" customHeight="1" thickBot="1">
      <c r="A41" s="14" t="str">
        <f t="shared" si="0"/>
        <v>BAVM 225 </v>
      </c>
      <c r="B41" s="18" t="str">
        <f t="shared" si="1"/>
        <v>II</v>
      </c>
      <c r="C41" s="14">
        <f t="shared" si="2"/>
        <v>55815.566800000001</v>
      </c>
      <c r="D41" s="16" t="str">
        <f t="shared" si="3"/>
        <v>vis</v>
      </c>
      <c r="E41" s="59">
        <f>VLOOKUP(C41,Active!C$21:E$972,3,FALSE)</f>
        <v>27835.409679022978</v>
      </c>
      <c r="F41" s="18" t="s">
        <v>60</v>
      </c>
      <c r="G41" s="16" t="str">
        <f t="shared" si="4"/>
        <v>55815.5668</v>
      </c>
      <c r="H41" s="14">
        <f t="shared" si="5"/>
        <v>27835.5</v>
      </c>
      <c r="I41" s="60" t="s">
        <v>194</v>
      </c>
      <c r="J41" s="61" t="s">
        <v>195</v>
      </c>
      <c r="K41" s="60" t="s">
        <v>196</v>
      </c>
      <c r="L41" s="60" t="s">
        <v>197</v>
      </c>
      <c r="M41" s="61" t="s">
        <v>79</v>
      </c>
      <c r="N41" s="61" t="s">
        <v>99</v>
      </c>
      <c r="O41" s="62" t="s">
        <v>100</v>
      </c>
      <c r="P41" s="63" t="s">
        <v>193</v>
      </c>
    </row>
    <row r="42" spans="1:16">
      <c r="B42" s="18"/>
      <c r="F42" s="18"/>
    </row>
    <row r="43" spans="1:16">
      <c r="B43" s="18"/>
      <c r="F43" s="18"/>
    </row>
    <row r="44" spans="1:16">
      <c r="B44" s="18"/>
      <c r="F44" s="18"/>
    </row>
    <row r="45" spans="1:16">
      <c r="B45" s="18"/>
      <c r="F45" s="18"/>
    </row>
    <row r="46" spans="1:16">
      <c r="B46" s="18"/>
      <c r="F46" s="18"/>
    </row>
    <row r="47" spans="1:16">
      <c r="B47" s="18"/>
      <c r="F47" s="18"/>
    </row>
    <row r="48" spans="1:16">
      <c r="B48" s="18"/>
      <c r="F48" s="18"/>
    </row>
    <row r="49" spans="2:6">
      <c r="B49" s="18"/>
      <c r="F49" s="18"/>
    </row>
    <row r="50" spans="2:6">
      <c r="B50" s="18"/>
      <c r="F50" s="18"/>
    </row>
    <row r="51" spans="2:6">
      <c r="B51" s="18"/>
      <c r="F51" s="18"/>
    </row>
    <row r="52" spans="2:6">
      <c r="B52" s="18"/>
      <c r="F52" s="18"/>
    </row>
    <row r="53" spans="2:6">
      <c r="B53" s="18"/>
      <c r="F53" s="18"/>
    </row>
    <row r="54" spans="2:6">
      <c r="B54" s="18"/>
      <c r="F54" s="18"/>
    </row>
    <row r="55" spans="2:6">
      <c r="B55" s="18"/>
      <c r="F55" s="18"/>
    </row>
    <row r="56" spans="2:6">
      <c r="B56" s="18"/>
      <c r="F56" s="18"/>
    </row>
    <row r="57" spans="2:6">
      <c r="B57" s="18"/>
      <c r="F57" s="18"/>
    </row>
    <row r="58" spans="2:6">
      <c r="B58" s="18"/>
      <c r="F58" s="18"/>
    </row>
    <row r="59" spans="2:6">
      <c r="B59" s="18"/>
      <c r="F59" s="18"/>
    </row>
    <row r="60" spans="2:6">
      <c r="B60" s="18"/>
      <c r="F60" s="18"/>
    </row>
    <row r="61" spans="2:6">
      <c r="B61" s="18"/>
      <c r="F61" s="18"/>
    </row>
    <row r="62" spans="2:6">
      <c r="B62" s="18"/>
      <c r="F62" s="18"/>
    </row>
    <row r="63" spans="2:6">
      <c r="B63" s="18"/>
      <c r="F63" s="18"/>
    </row>
    <row r="64" spans="2:6">
      <c r="B64" s="18"/>
      <c r="F64" s="18"/>
    </row>
    <row r="65" spans="2:6">
      <c r="B65" s="18"/>
      <c r="F65" s="18"/>
    </row>
    <row r="66" spans="2:6">
      <c r="B66" s="18"/>
      <c r="F66" s="18"/>
    </row>
    <row r="67" spans="2:6">
      <c r="B67" s="18"/>
      <c r="F67" s="18"/>
    </row>
    <row r="68" spans="2:6">
      <c r="B68" s="18"/>
      <c r="F68" s="18"/>
    </row>
    <row r="69" spans="2:6">
      <c r="B69" s="18"/>
      <c r="F69" s="18"/>
    </row>
    <row r="70" spans="2:6">
      <c r="B70" s="18"/>
      <c r="F70" s="18"/>
    </row>
    <row r="71" spans="2:6">
      <c r="B71" s="18"/>
      <c r="F71" s="18"/>
    </row>
    <row r="72" spans="2:6">
      <c r="B72" s="18"/>
      <c r="F72" s="18"/>
    </row>
    <row r="73" spans="2:6">
      <c r="B73" s="18"/>
      <c r="F73" s="18"/>
    </row>
    <row r="74" spans="2:6">
      <c r="B74" s="18"/>
      <c r="F74" s="18"/>
    </row>
    <row r="75" spans="2:6">
      <c r="B75" s="18"/>
      <c r="F75" s="18"/>
    </row>
    <row r="76" spans="2:6">
      <c r="B76" s="18"/>
      <c r="F76" s="18"/>
    </row>
    <row r="77" spans="2:6">
      <c r="B77" s="18"/>
      <c r="F77" s="18"/>
    </row>
    <row r="78" spans="2:6">
      <c r="B78" s="18"/>
      <c r="F78" s="18"/>
    </row>
    <row r="79" spans="2:6">
      <c r="B79" s="18"/>
      <c r="F79" s="18"/>
    </row>
    <row r="80" spans="2: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  <row r="770" spans="2:6">
      <c r="B770" s="18"/>
      <c r="F770" s="18"/>
    </row>
    <row r="771" spans="2:6">
      <c r="B771" s="18"/>
      <c r="F771" s="18"/>
    </row>
    <row r="772" spans="2:6">
      <c r="B772" s="18"/>
      <c r="F772" s="18"/>
    </row>
    <row r="773" spans="2:6">
      <c r="B773" s="18"/>
      <c r="F773" s="18"/>
    </row>
    <row r="774" spans="2:6">
      <c r="B774" s="18"/>
      <c r="F774" s="18"/>
    </row>
    <row r="775" spans="2:6">
      <c r="B775" s="18"/>
      <c r="F775" s="18"/>
    </row>
    <row r="776" spans="2:6">
      <c r="B776" s="18"/>
      <c r="F776" s="18"/>
    </row>
    <row r="777" spans="2:6">
      <c r="B777" s="18"/>
      <c r="F777" s="18"/>
    </row>
    <row r="778" spans="2:6">
      <c r="B778" s="18"/>
      <c r="F778" s="18"/>
    </row>
    <row r="779" spans="2:6">
      <c r="B779" s="18"/>
      <c r="F779" s="18"/>
    </row>
    <row r="780" spans="2:6">
      <c r="B780" s="18"/>
      <c r="F780" s="18"/>
    </row>
    <row r="781" spans="2:6">
      <c r="B781" s="18"/>
      <c r="F781" s="18"/>
    </row>
    <row r="782" spans="2:6">
      <c r="B782" s="18"/>
      <c r="F782" s="18"/>
    </row>
    <row r="783" spans="2:6">
      <c r="B783" s="18"/>
      <c r="F783" s="18"/>
    </row>
    <row r="784" spans="2:6">
      <c r="B784" s="18"/>
      <c r="F784" s="18"/>
    </row>
    <row r="785" spans="2:6">
      <c r="B785" s="18"/>
      <c r="F785" s="18"/>
    </row>
    <row r="786" spans="2:6">
      <c r="B786" s="18"/>
      <c r="F786" s="18"/>
    </row>
    <row r="787" spans="2:6">
      <c r="B787" s="18"/>
      <c r="F787" s="18"/>
    </row>
    <row r="788" spans="2:6">
      <c r="B788" s="18"/>
      <c r="F788" s="18"/>
    </row>
    <row r="789" spans="2:6">
      <c r="B789" s="18"/>
      <c r="F789" s="18"/>
    </row>
    <row r="790" spans="2:6">
      <c r="B790" s="18"/>
      <c r="F790" s="18"/>
    </row>
    <row r="791" spans="2:6">
      <c r="B791" s="18"/>
      <c r="F791" s="18"/>
    </row>
    <row r="792" spans="2:6">
      <c r="B792" s="18"/>
      <c r="F792" s="18"/>
    </row>
    <row r="793" spans="2:6">
      <c r="B793" s="18"/>
      <c r="F793" s="18"/>
    </row>
    <row r="794" spans="2:6">
      <c r="B794" s="18"/>
      <c r="F794" s="18"/>
    </row>
    <row r="795" spans="2:6">
      <c r="B795" s="18"/>
      <c r="F795" s="18"/>
    </row>
    <row r="796" spans="2:6">
      <c r="B796" s="18"/>
      <c r="F796" s="18"/>
    </row>
    <row r="797" spans="2:6">
      <c r="B797" s="18"/>
      <c r="F797" s="18"/>
    </row>
    <row r="798" spans="2:6">
      <c r="B798" s="18"/>
      <c r="F798" s="18"/>
    </row>
    <row r="799" spans="2:6">
      <c r="B799" s="18"/>
      <c r="F799" s="18"/>
    </row>
    <row r="800" spans="2:6">
      <c r="B800" s="18"/>
      <c r="F800" s="18"/>
    </row>
    <row r="801" spans="2:6">
      <c r="B801" s="18"/>
      <c r="F801" s="18"/>
    </row>
    <row r="802" spans="2:6">
      <c r="B802" s="18"/>
      <c r="F802" s="18"/>
    </row>
    <row r="803" spans="2:6">
      <c r="B803" s="18"/>
      <c r="F803" s="18"/>
    </row>
    <row r="804" spans="2:6">
      <c r="B804" s="18"/>
      <c r="F804" s="18"/>
    </row>
    <row r="805" spans="2:6">
      <c r="B805" s="18"/>
      <c r="F805" s="18"/>
    </row>
    <row r="806" spans="2:6">
      <c r="B806" s="18"/>
      <c r="F806" s="18"/>
    </row>
  </sheetData>
  <phoneticPr fontId="7" type="noConversion"/>
  <hyperlinks>
    <hyperlink ref="P11" r:id="rId1" display="http://www.konkoly.hu/cgi-bin/IBVS?5263"/>
    <hyperlink ref="P12" r:id="rId2" display="http://www.konkoly.hu/cgi-bin/IBVS?5287"/>
    <hyperlink ref="P13" r:id="rId3" display="http://www.konkoly.hu/cgi-bin/IBVS?5287"/>
    <hyperlink ref="P14" r:id="rId4" display="http://var.astro.cz/oejv/issues/oejv0074.pdf"/>
    <hyperlink ref="P15" r:id="rId5" display="http://www.konkoly.hu/cgi-bin/IBVS?5287"/>
    <hyperlink ref="P16" r:id="rId6" display="http://www.konkoly.hu/cgi-bin/IBVS?5287"/>
    <hyperlink ref="P17" r:id="rId7" display="http://www.konkoly.hu/cgi-bin/IBVS?5583"/>
    <hyperlink ref="P18" r:id="rId8" display="http://www.konkoly.hu/cgi-bin/IBVS?5583"/>
    <hyperlink ref="P19" r:id="rId9" display="http://www.bav-astro.de/sfs/BAVM_link.php?BAVMnr=172"/>
    <hyperlink ref="P20" r:id="rId10" display="http://www.konkoly.hu/cgi-bin/IBVS?5583"/>
    <hyperlink ref="P21" r:id="rId11" display="http://www.konkoly.hu/cgi-bin/IBVS?5583"/>
    <hyperlink ref="P30" r:id="rId12" display="http://www.konkoly.hu/cgi-bin/IBVS?5741"/>
    <hyperlink ref="P22" r:id="rId13" display="http://www.konkoly.hu/cgi-bin/IBVS?5603"/>
    <hyperlink ref="P31" r:id="rId14" display="http://www.konkoly.hu/cgi-bin/IBVS?5741"/>
    <hyperlink ref="P23" r:id="rId15" display="http://www.bav-astro.de/sfs/BAVM_link.php?BAVMnr=183"/>
    <hyperlink ref="P24" r:id="rId16" display="http://www.bav-astro.de/sfs/BAVM_link.php?BAVMnr=183"/>
    <hyperlink ref="P25" r:id="rId17" display="http://www.bav-astro.de/sfs/BAVM_link.php?BAVMnr=228"/>
    <hyperlink ref="P32" r:id="rId18" display="http://var.astro.cz/oejv/issues/oejv0107.pdf"/>
    <hyperlink ref="P33" r:id="rId19" display="http://www.bav-astro.de/sfs/BAVM_link.php?BAVMnr=193"/>
    <hyperlink ref="P34" r:id="rId20" display="http://www.bav-astro.de/sfs/BAVM_link.php?BAVMnr=203"/>
    <hyperlink ref="P35" r:id="rId21" display="http://www.bav-astro.de/sfs/BAVM_link.php?BAVMnr=203"/>
    <hyperlink ref="P36" r:id="rId22" display="http://www.bav-astro.de/sfs/BAVM_link.php?BAVMnr=212"/>
    <hyperlink ref="P37" r:id="rId23" display="http://www.bav-astro.de/sfs/BAVM_link.php?BAVMnr=212"/>
    <hyperlink ref="P38" r:id="rId24" display="http://www.bav-astro.de/sfs/BAVM_link.php?BAVMnr=212"/>
    <hyperlink ref="P39" r:id="rId25" display="http://www.bav-astro.de/sfs/BAVM_link.php?BAVMnr=212"/>
    <hyperlink ref="P26" r:id="rId26" display="http://www.bav-astro.de/sfs/BAVM_link.php?BAVMnr=215"/>
    <hyperlink ref="P27" r:id="rId27" display="http://www.bav-astro.de/sfs/BAVM_link.php?BAVMnr=215"/>
    <hyperlink ref="P40" r:id="rId28" display="http://www.bav-astro.de/sfs/BAVM_link.php?BAVMnr=225"/>
    <hyperlink ref="P41" r:id="rId29" display="http://www.bav-astro.de/sfs/BAVM_link.php?BAVMnr=225"/>
    <hyperlink ref="P28" r:id="rId30" display="http://var.astro.cz/oejv/issues/oejv0160.pdf"/>
    <hyperlink ref="P29" r:id="rId31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2024-01-31T04:52:56Z</dcterms:modified>
</cp:coreProperties>
</file>