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9711863-33C0-4153-8F07-AAA72AD753A1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54" i="1" l="1"/>
  <c r="Q148" i="1"/>
  <c r="C7" i="1"/>
  <c r="E94" i="1"/>
  <c r="F94" i="1"/>
  <c r="C8" i="1"/>
  <c r="Q147" i="1"/>
  <c r="Q146" i="1"/>
  <c r="Q134" i="1"/>
  <c r="Q133" i="1"/>
  <c r="Q131" i="1"/>
  <c r="Q123" i="1"/>
  <c r="Q122" i="1"/>
  <c r="E122" i="1"/>
  <c r="F122" i="1"/>
  <c r="Q121" i="1"/>
  <c r="Q120" i="1"/>
  <c r="Q119" i="1"/>
  <c r="Q118" i="1"/>
  <c r="Q117" i="1"/>
  <c r="Q116" i="1"/>
  <c r="Q110" i="1"/>
  <c r="Q109" i="1"/>
  <c r="E109" i="1"/>
  <c r="F109" i="1"/>
  <c r="Q108" i="1"/>
  <c r="Q105" i="1"/>
  <c r="E105" i="1"/>
  <c r="F105" i="1"/>
  <c r="G105" i="1"/>
  <c r="J105" i="1"/>
  <c r="Q98" i="1"/>
  <c r="Q97" i="1"/>
  <c r="E97" i="1"/>
  <c r="F97" i="1"/>
  <c r="G97" i="1"/>
  <c r="I97" i="1"/>
  <c r="Q94" i="1"/>
  <c r="Q93" i="1"/>
  <c r="E93" i="1"/>
  <c r="F93" i="1"/>
  <c r="G93" i="1"/>
  <c r="I93" i="1"/>
  <c r="Q92" i="1"/>
  <c r="Q91" i="1"/>
  <c r="E91" i="1"/>
  <c r="F91" i="1"/>
  <c r="G91" i="1"/>
  <c r="I91" i="1"/>
  <c r="Q87" i="1"/>
  <c r="Q83" i="1"/>
  <c r="E83" i="1"/>
  <c r="F83" i="1"/>
  <c r="G83" i="1"/>
  <c r="I83" i="1"/>
  <c r="Q82" i="1"/>
  <c r="Q81" i="1"/>
  <c r="E81" i="1"/>
  <c r="F81" i="1"/>
  <c r="G81" i="1"/>
  <c r="I81" i="1"/>
  <c r="Q80" i="1"/>
  <c r="Q79" i="1"/>
  <c r="E79" i="1"/>
  <c r="F79" i="1"/>
  <c r="G79" i="1"/>
  <c r="I79" i="1"/>
  <c r="Q78" i="1"/>
  <c r="Q77" i="1"/>
  <c r="E77" i="1"/>
  <c r="F77" i="1"/>
  <c r="G77" i="1"/>
  <c r="I77" i="1"/>
  <c r="Q76" i="1"/>
  <c r="E76" i="1"/>
  <c r="F76" i="1"/>
  <c r="G76" i="1"/>
  <c r="I76" i="1"/>
  <c r="Q75" i="1"/>
  <c r="E75" i="1"/>
  <c r="F75" i="1"/>
  <c r="G75" i="1"/>
  <c r="I75" i="1"/>
  <c r="Q74" i="1"/>
  <c r="E74" i="1"/>
  <c r="F74" i="1"/>
  <c r="G74" i="1"/>
  <c r="I74" i="1"/>
  <c r="Q73" i="1"/>
  <c r="E73" i="1"/>
  <c r="F73" i="1"/>
  <c r="G73" i="1"/>
  <c r="I73" i="1"/>
  <c r="Q72" i="1"/>
  <c r="E72" i="1"/>
  <c r="F72" i="1"/>
  <c r="G72" i="1"/>
  <c r="I72" i="1"/>
  <c r="Q71" i="1"/>
  <c r="E71" i="1"/>
  <c r="F71" i="1"/>
  <c r="G71" i="1"/>
  <c r="I71" i="1"/>
  <c r="Q70" i="1"/>
  <c r="E70" i="1"/>
  <c r="F70" i="1"/>
  <c r="G70" i="1"/>
  <c r="I70" i="1"/>
  <c r="Q69" i="1"/>
  <c r="E69" i="1"/>
  <c r="F69" i="1"/>
  <c r="G69" i="1"/>
  <c r="I69" i="1"/>
  <c r="Q68" i="1"/>
  <c r="E68" i="1"/>
  <c r="F68" i="1"/>
  <c r="G68" i="1"/>
  <c r="I68" i="1"/>
  <c r="Q67" i="1"/>
  <c r="E67" i="1"/>
  <c r="F67" i="1"/>
  <c r="G67" i="1"/>
  <c r="I67" i="1"/>
  <c r="Q66" i="1"/>
  <c r="E66" i="1"/>
  <c r="F66" i="1"/>
  <c r="G66" i="1"/>
  <c r="I66" i="1"/>
  <c r="Q65" i="1"/>
  <c r="E65" i="1"/>
  <c r="F65" i="1"/>
  <c r="G65" i="1"/>
  <c r="I65" i="1"/>
  <c r="Q64" i="1"/>
  <c r="E64" i="1"/>
  <c r="F64" i="1"/>
  <c r="G64" i="1"/>
  <c r="I64" i="1"/>
  <c r="Q63" i="1"/>
  <c r="E63" i="1"/>
  <c r="F63" i="1"/>
  <c r="G63" i="1"/>
  <c r="J63" i="1"/>
  <c r="Q62" i="1"/>
  <c r="E62" i="1"/>
  <c r="F62" i="1"/>
  <c r="G62" i="1"/>
  <c r="I62" i="1"/>
  <c r="Q61" i="1"/>
  <c r="E61" i="1"/>
  <c r="F61" i="1"/>
  <c r="G61" i="1"/>
  <c r="I61" i="1"/>
  <c r="Q60" i="1"/>
  <c r="E60" i="1"/>
  <c r="F60" i="1"/>
  <c r="G60" i="1"/>
  <c r="I60" i="1"/>
  <c r="Q59" i="1"/>
  <c r="E59" i="1"/>
  <c r="F59" i="1"/>
  <c r="G59" i="1"/>
  <c r="I59" i="1"/>
  <c r="Q58" i="1"/>
  <c r="E58" i="1"/>
  <c r="F58" i="1"/>
  <c r="G58" i="1"/>
  <c r="I58" i="1"/>
  <c r="Q57" i="1"/>
  <c r="E57" i="1"/>
  <c r="F57" i="1"/>
  <c r="G57" i="1"/>
  <c r="I57" i="1"/>
  <c r="Q56" i="1"/>
  <c r="E56" i="1"/>
  <c r="F56" i="1"/>
  <c r="G56" i="1"/>
  <c r="I56" i="1"/>
  <c r="Q55" i="1"/>
  <c r="E55" i="1"/>
  <c r="F55" i="1"/>
  <c r="G55" i="1"/>
  <c r="I55" i="1"/>
  <c r="Q54" i="1"/>
  <c r="E54" i="1"/>
  <c r="F54" i="1"/>
  <c r="G54" i="1"/>
  <c r="I54" i="1"/>
  <c r="Q53" i="1"/>
  <c r="E53" i="1"/>
  <c r="F53" i="1"/>
  <c r="G53" i="1"/>
  <c r="I53" i="1"/>
  <c r="Q52" i="1"/>
  <c r="E52" i="1"/>
  <c r="F52" i="1"/>
  <c r="G52" i="1"/>
  <c r="I52" i="1"/>
  <c r="Q51" i="1"/>
  <c r="E51" i="1"/>
  <c r="F51" i="1"/>
  <c r="G51" i="1"/>
  <c r="I51" i="1"/>
  <c r="Q50" i="1"/>
  <c r="E50" i="1"/>
  <c r="F50" i="1"/>
  <c r="G50" i="1"/>
  <c r="I50" i="1"/>
  <c r="Q49" i="1"/>
  <c r="E49" i="1"/>
  <c r="F49" i="1"/>
  <c r="G49" i="1"/>
  <c r="I49" i="1"/>
  <c r="Q48" i="1"/>
  <c r="E48" i="1"/>
  <c r="F48" i="1"/>
  <c r="G48" i="1"/>
  <c r="I48" i="1"/>
  <c r="Q47" i="1"/>
  <c r="E47" i="1"/>
  <c r="F47" i="1"/>
  <c r="G47" i="1"/>
  <c r="I47" i="1"/>
  <c r="Q46" i="1"/>
  <c r="E46" i="1"/>
  <c r="F46" i="1"/>
  <c r="G46" i="1"/>
  <c r="I46" i="1"/>
  <c r="Q45" i="1"/>
  <c r="E45" i="1"/>
  <c r="F45" i="1"/>
  <c r="G45" i="1"/>
  <c r="I45" i="1"/>
  <c r="Q44" i="1"/>
  <c r="E44" i="1"/>
  <c r="F44" i="1"/>
  <c r="G44" i="1"/>
  <c r="I44" i="1"/>
  <c r="Q43" i="1"/>
  <c r="E43" i="1"/>
  <c r="F43" i="1"/>
  <c r="G43" i="1"/>
  <c r="I43" i="1"/>
  <c r="Q42" i="1"/>
  <c r="E42" i="1"/>
  <c r="F42" i="1"/>
  <c r="G42" i="1"/>
  <c r="I42" i="1"/>
  <c r="Q41" i="1"/>
  <c r="E41" i="1"/>
  <c r="F41" i="1"/>
  <c r="G41" i="1"/>
  <c r="I41" i="1"/>
  <c r="Q40" i="1"/>
  <c r="E40" i="1"/>
  <c r="F40" i="1"/>
  <c r="G40" i="1"/>
  <c r="I40" i="1"/>
  <c r="Q39" i="1"/>
  <c r="E39" i="1"/>
  <c r="F39" i="1"/>
  <c r="G39" i="1"/>
  <c r="I39" i="1"/>
  <c r="Q38" i="1"/>
  <c r="E38" i="1"/>
  <c r="F38" i="1"/>
  <c r="G38" i="1"/>
  <c r="I38" i="1"/>
  <c r="Q37" i="1"/>
  <c r="E37" i="1"/>
  <c r="F37" i="1"/>
  <c r="G37" i="1"/>
  <c r="I37" i="1"/>
  <c r="Q36" i="1"/>
  <c r="E36" i="1"/>
  <c r="F36" i="1"/>
  <c r="G36" i="1"/>
  <c r="I36" i="1"/>
  <c r="Q35" i="1"/>
  <c r="E35" i="1"/>
  <c r="F35" i="1"/>
  <c r="G35" i="1"/>
  <c r="I35" i="1"/>
  <c r="Q34" i="1"/>
  <c r="E34" i="1"/>
  <c r="F34" i="1"/>
  <c r="G34" i="1"/>
  <c r="I34" i="1"/>
  <c r="Q33" i="1"/>
  <c r="E33" i="1"/>
  <c r="F33" i="1"/>
  <c r="G33" i="1"/>
  <c r="I33" i="1"/>
  <c r="Q32" i="1"/>
  <c r="E32" i="1"/>
  <c r="F32" i="1"/>
  <c r="G32" i="1"/>
  <c r="I32" i="1"/>
  <c r="Q31" i="1"/>
  <c r="E31" i="1"/>
  <c r="F31" i="1"/>
  <c r="G31" i="1"/>
  <c r="I31" i="1"/>
  <c r="Q30" i="1"/>
  <c r="E30" i="1"/>
  <c r="F30" i="1"/>
  <c r="G30" i="1"/>
  <c r="I30" i="1"/>
  <c r="Q29" i="1"/>
  <c r="E29" i="1"/>
  <c r="F29" i="1"/>
  <c r="G29" i="1"/>
  <c r="I29" i="1"/>
  <c r="Q28" i="1"/>
  <c r="E28" i="1"/>
  <c r="F28" i="1"/>
  <c r="G28" i="1"/>
  <c r="I28" i="1"/>
  <c r="Q26" i="1"/>
  <c r="E26" i="1"/>
  <c r="F26" i="1"/>
  <c r="G26" i="1"/>
  <c r="I26" i="1"/>
  <c r="Q25" i="1"/>
  <c r="E25" i="1"/>
  <c r="F25" i="1"/>
  <c r="G25" i="1"/>
  <c r="I25" i="1"/>
  <c r="Q24" i="1"/>
  <c r="E24" i="1"/>
  <c r="F24" i="1"/>
  <c r="G24" i="1"/>
  <c r="I24" i="1"/>
  <c r="Q23" i="1"/>
  <c r="E23" i="1"/>
  <c r="F23" i="1"/>
  <c r="G23" i="1"/>
  <c r="I23" i="1"/>
  <c r="Q22" i="1"/>
  <c r="E22" i="1"/>
  <c r="F22" i="1"/>
  <c r="G22" i="1"/>
  <c r="I22" i="1"/>
  <c r="Q21" i="1"/>
  <c r="E21" i="1"/>
  <c r="F21" i="1"/>
  <c r="G21" i="1"/>
  <c r="I21" i="1"/>
  <c r="G46" i="2"/>
  <c r="C46" i="2"/>
  <c r="G45" i="2"/>
  <c r="C45" i="2"/>
  <c r="G44" i="2"/>
  <c r="C44" i="2"/>
  <c r="G43" i="2"/>
  <c r="C43" i="2"/>
  <c r="G42" i="2"/>
  <c r="C42" i="2"/>
  <c r="G140" i="2"/>
  <c r="C140" i="2"/>
  <c r="G139" i="2"/>
  <c r="C139" i="2"/>
  <c r="G138" i="2"/>
  <c r="C138" i="2"/>
  <c r="G41" i="2"/>
  <c r="C41" i="2"/>
  <c r="G40" i="2"/>
  <c r="C40" i="2"/>
  <c r="G137" i="2"/>
  <c r="C137" i="2"/>
  <c r="E137" i="2"/>
  <c r="G39" i="2"/>
  <c r="C39" i="2"/>
  <c r="G38" i="2"/>
  <c r="C38" i="2"/>
  <c r="E38" i="2"/>
  <c r="E140" i="1"/>
  <c r="G37" i="2"/>
  <c r="C37" i="2"/>
  <c r="G136" i="2"/>
  <c r="C136" i="2"/>
  <c r="E136" i="2"/>
  <c r="G36" i="2"/>
  <c r="C36" i="2"/>
  <c r="G35" i="2"/>
  <c r="C35" i="2"/>
  <c r="G34" i="2"/>
  <c r="C34" i="2"/>
  <c r="G135" i="2"/>
  <c r="C135" i="2"/>
  <c r="G134" i="2"/>
  <c r="C134" i="2"/>
  <c r="G33" i="2"/>
  <c r="C33" i="2"/>
  <c r="E33" i="2"/>
  <c r="E132" i="1"/>
  <c r="F132" i="1"/>
  <c r="G132" i="1"/>
  <c r="K132" i="1"/>
  <c r="G133" i="2"/>
  <c r="C133" i="2"/>
  <c r="G132" i="2"/>
  <c r="C132" i="2"/>
  <c r="E132" i="2"/>
  <c r="G32" i="2"/>
  <c r="C32" i="2"/>
  <c r="E32" i="2"/>
  <c r="E129" i="1"/>
  <c r="G131" i="2"/>
  <c r="C131" i="2"/>
  <c r="E131" i="2"/>
  <c r="G130" i="2"/>
  <c r="C130" i="2"/>
  <c r="E130" i="2"/>
  <c r="G129" i="2"/>
  <c r="C129" i="2"/>
  <c r="E129" i="2"/>
  <c r="G128" i="2"/>
  <c r="C128" i="2"/>
  <c r="E128" i="2"/>
  <c r="G31" i="2"/>
  <c r="C31" i="2"/>
  <c r="E31" i="2"/>
  <c r="E124" i="1"/>
  <c r="G127" i="2"/>
  <c r="C127" i="2"/>
  <c r="G126" i="2"/>
  <c r="C126" i="2"/>
  <c r="E126" i="2"/>
  <c r="G125" i="2"/>
  <c r="C125" i="2"/>
  <c r="G124" i="2"/>
  <c r="C124" i="2"/>
  <c r="G123" i="2"/>
  <c r="C123" i="2"/>
  <c r="E123" i="2"/>
  <c r="G122" i="2"/>
  <c r="C122" i="2"/>
  <c r="G121" i="2"/>
  <c r="C121" i="2"/>
  <c r="G120" i="2"/>
  <c r="C120" i="2"/>
  <c r="G30" i="2"/>
  <c r="C30" i="2"/>
  <c r="E30" i="2"/>
  <c r="E115" i="1"/>
  <c r="G29" i="2"/>
  <c r="C29" i="2"/>
  <c r="E29" i="2"/>
  <c r="G28" i="2"/>
  <c r="C28" i="2"/>
  <c r="G27" i="2"/>
  <c r="C27" i="2"/>
  <c r="G26" i="2"/>
  <c r="C26" i="2"/>
  <c r="E26" i="2"/>
  <c r="E111" i="1"/>
  <c r="G119" i="2"/>
  <c r="C119" i="2"/>
  <c r="G118" i="2"/>
  <c r="C118" i="2"/>
  <c r="E118" i="2"/>
  <c r="G117" i="2"/>
  <c r="C117" i="2"/>
  <c r="G25" i="2"/>
  <c r="C25" i="2"/>
  <c r="E106" i="1"/>
  <c r="F106" i="1"/>
  <c r="G116" i="2"/>
  <c r="C116" i="2"/>
  <c r="E116" i="2"/>
  <c r="G24" i="2"/>
  <c r="C24" i="2"/>
  <c r="E24" i="2"/>
  <c r="E104" i="1"/>
  <c r="G23" i="2"/>
  <c r="C23" i="2"/>
  <c r="E23" i="2"/>
  <c r="E103" i="1"/>
  <c r="G22" i="2"/>
  <c r="C22" i="2"/>
  <c r="E22" i="2"/>
  <c r="E102" i="1"/>
  <c r="G21" i="2"/>
  <c r="C21" i="2"/>
  <c r="E21" i="2"/>
  <c r="E101" i="1"/>
  <c r="G20" i="2"/>
  <c r="C20" i="2"/>
  <c r="E20" i="2"/>
  <c r="E100" i="1"/>
  <c r="G19" i="2"/>
  <c r="C19" i="2"/>
  <c r="E19" i="2"/>
  <c r="E99" i="1"/>
  <c r="G115" i="2"/>
  <c r="C115" i="2"/>
  <c r="E115" i="2"/>
  <c r="G114" i="2"/>
  <c r="C114" i="2"/>
  <c r="E114" i="2"/>
  <c r="G18" i="2"/>
  <c r="C18" i="2"/>
  <c r="E18" i="2"/>
  <c r="E96" i="1"/>
  <c r="G17" i="2"/>
  <c r="C17" i="2"/>
  <c r="E17" i="2"/>
  <c r="E95" i="1"/>
  <c r="G113" i="2"/>
  <c r="C113" i="2"/>
  <c r="G112" i="2"/>
  <c r="C112" i="2"/>
  <c r="E112" i="2"/>
  <c r="G111" i="2"/>
  <c r="C111" i="2"/>
  <c r="G110" i="2"/>
  <c r="C110" i="2"/>
  <c r="E110" i="2"/>
  <c r="G16" i="2"/>
  <c r="C16" i="2"/>
  <c r="E16" i="2"/>
  <c r="E90" i="1"/>
  <c r="G15" i="2"/>
  <c r="C15" i="2"/>
  <c r="E15" i="2"/>
  <c r="E89" i="1"/>
  <c r="G14" i="2"/>
  <c r="C14" i="2"/>
  <c r="E14" i="2"/>
  <c r="E88" i="1"/>
  <c r="G109" i="2"/>
  <c r="C109" i="2"/>
  <c r="G13" i="2"/>
  <c r="C13" i="2"/>
  <c r="E13" i="2"/>
  <c r="E86" i="1"/>
  <c r="F86" i="1"/>
  <c r="G86" i="1"/>
  <c r="I86" i="1"/>
  <c r="G12" i="2"/>
  <c r="C12" i="2"/>
  <c r="E12" i="2"/>
  <c r="E85" i="1"/>
  <c r="G11" i="2"/>
  <c r="C11" i="2"/>
  <c r="E11" i="2"/>
  <c r="E84" i="1"/>
  <c r="F84" i="1"/>
  <c r="G84" i="1"/>
  <c r="I84" i="1"/>
  <c r="G108" i="2"/>
  <c r="C108" i="2"/>
  <c r="E108" i="2"/>
  <c r="G107" i="2"/>
  <c r="C107" i="2"/>
  <c r="G106" i="2"/>
  <c r="C106" i="2"/>
  <c r="G105" i="2"/>
  <c r="C105" i="2"/>
  <c r="E105" i="2"/>
  <c r="G104" i="2"/>
  <c r="C104" i="2"/>
  <c r="E104" i="2"/>
  <c r="G103" i="2"/>
  <c r="C103" i="2"/>
  <c r="G102" i="2"/>
  <c r="C102" i="2"/>
  <c r="E102" i="2"/>
  <c r="G101" i="2"/>
  <c r="C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41" i="2"/>
  <c r="B41" i="2"/>
  <c r="D41" i="2"/>
  <c r="A41" i="2"/>
  <c r="H40" i="2"/>
  <c r="B40" i="2"/>
  <c r="D40" i="2"/>
  <c r="A40" i="2"/>
  <c r="H137" i="2"/>
  <c r="B137" i="2"/>
  <c r="D137" i="2"/>
  <c r="A137" i="2"/>
  <c r="H39" i="2"/>
  <c r="B39" i="2"/>
  <c r="D39" i="2"/>
  <c r="A39" i="2"/>
  <c r="H38" i="2"/>
  <c r="B38" i="2"/>
  <c r="D38" i="2"/>
  <c r="A38" i="2"/>
  <c r="H37" i="2"/>
  <c r="B37" i="2"/>
  <c r="D37" i="2"/>
  <c r="A37" i="2"/>
  <c r="H136" i="2"/>
  <c r="B136" i="2"/>
  <c r="D136" i="2"/>
  <c r="A136" i="2"/>
  <c r="H36" i="2"/>
  <c r="B36" i="2"/>
  <c r="D36" i="2"/>
  <c r="A36" i="2"/>
  <c r="H35" i="2"/>
  <c r="B35" i="2"/>
  <c r="D35" i="2"/>
  <c r="A35" i="2"/>
  <c r="H34" i="2"/>
  <c r="B34" i="2"/>
  <c r="D34" i="2"/>
  <c r="A34" i="2"/>
  <c r="H135" i="2"/>
  <c r="B135" i="2"/>
  <c r="D135" i="2"/>
  <c r="A135" i="2"/>
  <c r="H134" i="2"/>
  <c r="B134" i="2"/>
  <c r="D134" i="2"/>
  <c r="A134" i="2"/>
  <c r="H33" i="2"/>
  <c r="B33" i="2"/>
  <c r="D33" i="2"/>
  <c r="A33" i="2"/>
  <c r="H133" i="2"/>
  <c r="B133" i="2"/>
  <c r="D133" i="2"/>
  <c r="A133" i="2"/>
  <c r="H132" i="2"/>
  <c r="B132" i="2"/>
  <c r="D132" i="2"/>
  <c r="A132" i="2"/>
  <c r="H32" i="2"/>
  <c r="B32" i="2"/>
  <c r="D32" i="2"/>
  <c r="A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31" i="2"/>
  <c r="B31" i="2"/>
  <c r="D31" i="2"/>
  <c r="A31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25" i="2"/>
  <c r="B25" i="2"/>
  <c r="D25" i="2"/>
  <c r="A25" i="2"/>
  <c r="H116" i="2"/>
  <c r="B116" i="2"/>
  <c r="D116" i="2"/>
  <c r="A116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15" i="2"/>
  <c r="B115" i="2"/>
  <c r="D115" i="2"/>
  <c r="A115" i="2"/>
  <c r="H114" i="2"/>
  <c r="B114" i="2"/>
  <c r="D114" i="2"/>
  <c r="A114" i="2"/>
  <c r="H18" i="2"/>
  <c r="B18" i="2"/>
  <c r="D18" i="2"/>
  <c r="A18" i="2"/>
  <c r="H17" i="2"/>
  <c r="B17" i="2"/>
  <c r="D17" i="2"/>
  <c r="A17" i="2"/>
  <c r="H113" i="2"/>
  <c r="B113" i="2"/>
  <c r="D113" i="2"/>
  <c r="A113" i="2"/>
  <c r="H112" i="2"/>
  <c r="B112" i="2"/>
  <c r="F112" i="2"/>
  <c r="D112" i="2"/>
  <c r="A112" i="2"/>
  <c r="H111" i="2"/>
  <c r="B111" i="2"/>
  <c r="F111" i="2"/>
  <c r="D111" i="2"/>
  <c r="A111" i="2"/>
  <c r="H110" i="2"/>
  <c r="B110" i="2"/>
  <c r="F110" i="2"/>
  <c r="D110" i="2"/>
  <c r="A110" i="2"/>
  <c r="H16" i="2"/>
  <c r="B16" i="2"/>
  <c r="F16" i="2"/>
  <c r="D16" i="2"/>
  <c r="A16" i="2"/>
  <c r="H15" i="2"/>
  <c r="B15" i="2"/>
  <c r="F15" i="2"/>
  <c r="D15" i="2"/>
  <c r="A15" i="2"/>
  <c r="H14" i="2"/>
  <c r="B14" i="2"/>
  <c r="D14" i="2"/>
  <c r="A14" i="2"/>
  <c r="H109" i="2"/>
  <c r="B109" i="2"/>
  <c r="D109" i="2"/>
  <c r="A109" i="2"/>
  <c r="H13" i="2"/>
  <c r="B13" i="2"/>
  <c r="D13" i="2"/>
  <c r="A13" i="2"/>
  <c r="H12" i="2"/>
  <c r="B12" i="2"/>
  <c r="D12" i="2"/>
  <c r="A12" i="2"/>
  <c r="H11" i="2"/>
  <c r="B11" i="2"/>
  <c r="D11" i="2"/>
  <c r="A11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C9" i="1"/>
  <c r="D9" i="1"/>
  <c r="F101" i="1"/>
  <c r="G101" i="1"/>
  <c r="I101" i="1"/>
  <c r="F102" i="1"/>
  <c r="G102" i="1"/>
  <c r="I102" i="1"/>
  <c r="F103" i="1"/>
  <c r="G103" i="1"/>
  <c r="I103" i="1"/>
  <c r="F104" i="1"/>
  <c r="G104" i="1"/>
  <c r="I104" i="1"/>
  <c r="G106" i="1"/>
  <c r="I106" i="1"/>
  <c r="E107" i="1"/>
  <c r="F107" i="1"/>
  <c r="G107" i="1"/>
  <c r="I107" i="1"/>
  <c r="F115" i="1"/>
  <c r="G115" i="1"/>
  <c r="I115" i="1"/>
  <c r="F85" i="1"/>
  <c r="G85" i="1"/>
  <c r="F88" i="1"/>
  <c r="G88" i="1"/>
  <c r="I88" i="1"/>
  <c r="F90" i="1"/>
  <c r="G90" i="1"/>
  <c r="I90" i="1"/>
  <c r="F95" i="1"/>
  <c r="G95" i="1"/>
  <c r="I95" i="1"/>
  <c r="F96" i="1"/>
  <c r="G96" i="1"/>
  <c r="I96" i="1"/>
  <c r="F99" i="1"/>
  <c r="G99" i="1"/>
  <c r="I99" i="1"/>
  <c r="F100" i="1"/>
  <c r="G100" i="1"/>
  <c r="I100" i="1"/>
  <c r="E27" i="1"/>
  <c r="F27" i="1"/>
  <c r="G27" i="1"/>
  <c r="H27" i="1"/>
  <c r="F111" i="1"/>
  <c r="G111" i="1"/>
  <c r="J111" i="1"/>
  <c r="E145" i="1"/>
  <c r="F145" i="1"/>
  <c r="G145" i="1"/>
  <c r="K145" i="1"/>
  <c r="F140" i="1"/>
  <c r="G140" i="1"/>
  <c r="I140" i="1"/>
  <c r="F124" i="1"/>
  <c r="G124" i="1"/>
  <c r="K124" i="1"/>
  <c r="E125" i="1"/>
  <c r="F125" i="1"/>
  <c r="G125" i="1"/>
  <c r="K125" i="1"/>
  <c r="E126" i="1"/>
  <c r="F126" i="1"/>
  <c r="G126" i="1"/>
  <c r="K126" i="1"/>
  <c r="E127" i="1"/>
  <c r="F127" i="1"/>
  <c r="G127" i="1"/>
  <c r="K127" i="1"/>
  <c r="E128" i="1"/>
  <c r="F128" i="1"/>
  <c r="G128" i="1"/>
  <c r="K128" i="1"/>
  <c r="F129" i="1"/>
  <c r="G129" i="1"/>
  <c r="K129" i="1"/>
  <c r="E130" i="1"/>
  <c r="F130" i="1"/>
  <c r="G130" i="1"/>
  <c r="K130" i="1"/>
  <c r="E138" i="1"/>
  <c r="F138" i="1"/>
  <c r="G138" i="1"/>
  <c r="K138" i="1"/>
  <c r="E142" i="1"/>
  <c r="F142" i="1"/>
  <c r="G142" i="1"/>
  <c r="K142" i="1"/>
  <c r="F89" i="1"/>
  <c r="Q153" i="1"/>
  <c r="Q137" i="1"/>
  <c r="Q149" i="1"/>
  <c r="Q151" i="1"/>
  <c r="Q152" i="1"/>
  <c r="Q140" i="1"/>
  <c r="F16" i="1"/>
  <c r="F17" i="1" s="1"/>
  <c r="C17" i="1"/>
  <c r="Q150" i="1"/>
  <c r="Q142" i="1"/>
  <c r="Q138" i="1"/>
  <c r="Q132" i="1"/>
  <c r="Q130" i="1"/>
  <c r="Q129" i="1"/>
  <c r="Q128" i="1"/>
  <c r="Q127" i="1"/>
  <c r="Q126" i="1"/>
  <c r="Q125" i="1"/>
  <c r="Q124" i="1"/>
  <c r="Q145" i="1"/>
  <c r="Q143" i="1"/>
  <c r="Q144" i="1"/>
  <c r="Q141" i="1"/>
  <c r="Q135" i="1"/>
  <c r="Q136" i="1"/>
  <c r="Q139" i="1"/>
  <c r="Q84" i="1"/>
  <c r="I85" i="1"/>
  <c r="Q85" i="1"/>
  <c r="Q86" i="1"/>
  <c r="Q88" i="1"/>
  <c r="Q89" i="1"/>
  <c r="Q90" i="1"/>
  <c r="Q95" i="1"/>
  <c r="Q96" i="1"/>
  <c r="Q99" i="1"/>
  <c r="Q100" i="1"/>
  <c r="Q101" i="1"/>
  <c r="Q102" i="1"/>
  <c r="Q103" i="1"/>
  <c r="Q104" i="1"/>
  <c r="Q106" i="1"/>
  <c r="Q107" i="1"/>
  <c r="Q115" i="1"/>
  <c r="Q111" i="1"/>
  <c r="Q112" i="1"/>
  <c r="Q113" i="1"/>
  <c r="Q114" i="1"/>
  <c r="Q27" i="1"/>
  <c r="E101" i="2"/>
  <c r="E113" i="2"/>
  <c r="E25" i="2"/>
  <c r="E56" i="2"/>
  <c r="E72" i="2"/>
  <c r="E140" i="2"/>
  <c r="E78" i="1"/>
  <c r="F78" i="1"/>
  <c r="G78" i="1"/>
  <c r="I78" i="1"/>
  <c r="E82" i="1"/>
  <c r="F82" i="1"/>
  <c r="G82" i="1"/>
  <c r="I82" i="1"/>
  <c r="E92" i="1"/>
  <c r="F92" i="1"/>
  <c r="G92" i="1"/>
  <c r="I92" i="1"/>
  <c r="E98" i="1"/>
  <c r="F98" i="1"/>
  <c r="G98" i="1"/>
  <c r="I98" i="1"/>
  <c r="E110" i="1"/>
  <c r="F110" i="1"/>
  <c r="E119" i="1"/>
  <c r="F119" i="1"/>
  <c r="E123" i="1"/>
  <c r="F123" i="1"/>
  <c r="E146" i="1"/>
  <c r="E138" i="2"/>
  <c r="E139" i="1"/>
  <c r="F139" i="1"/>
  <c r="G139" i="1"/>
  <c r="K139" i="1"/>
  <c r="E136" i="1"/>
  <c r="E135" i="1"/>
  <c r="F135" i="1"/>
  <c r="G135" i="1"/>
  <c r="K135" i="1"/>
  <c r="E137" i="1"/>
  <c r="F137" i="1"/>
  <c r="G137" i="1"/>
  <c r="K137" i="1"/>
  <c r="E150" i="1"/>
  <c r="F150" i="1"/>
  <c r="G150" i="1"/>
  <c r="K150" i="1"/>
  <c r="E153" i="1"/>
  <c r="F153" i="1"/>
  <c r="G153" i="1"/>
  <c r="J153" i="1"/>
  <c r="E152" i="1"/>
  <c r="F152" i="1"/>
  <c r="G152" i="1"/>
  <c r="J152" i="1"/>
  <c r="E151" i="1"/>
  <c r="F151" i="1"/>
  <c r="G151" i="1"/>
  <c r="J151" i="1"/>
  <c r="E149" i="1"/>
  <c r="F149" i="1"/>
  <c r="G149" i="1"/>
  <c r="J149" i="1"/>
  <c r="E144" i="1"/>
  <c r="F144" i="1"/>
  <c r="E143" i="1"/>
  <c r="F143" i="1"/>
  <c r="G143" i="1"/>
  <c r="J143" i="1"/>
  <c r="E141" i="1"/>
  <c r="E39" i="2"/>
  <c r="E114" i="1"/>
  <c r="F114" i="1"/>
  <c r="G114" i="1"/>
  <c r="J114" i="1"/>
  <c r="E113" i="1"/>
  <c r="F113" i="1"/>
  <c r="G113" i="1"/>
  <c r="E112" i="1"/>
  <c r="F112" i="1"/>
  <c r="G112" i="1"/>
  <c r="J112" i="1"/>
  <c r="E80" i="1"/>
  <c r="F80" i="1"/>
  <c r="G80" i="1"/>
  <c r="I80" i="1"/>
  <c r="E87" i="1"/>
  <c r="F87" i="1"/>
  <c r="G87" i="1"/>
  <c r="I87" i="1"/>
  <c r="E108" i="1"/>
  <c r="E117" i="2"/>
  <c r="G110" i="1"/>
  <c r="J110" i="1"/>
  <c r="E117" i="1"/>
  <c r="G119" i="1"/>
  <c r="J119" i="1"/>
  <c r="E121" i="1"/>
  <c r="F121" i="1"/>
  <c r="G121" i="1"/>
  <c r="J121" i="1"/>
  <c r="G123" i="1"/>
  <c r="I123" i="1"/>
  <c r="E133" i="1"/>
  <c r="F133" i="1"/>
  <c r="G133" i="1"/>
  <c r="I133" i="1"/>
  <c r="E148" i="1"/>
  <c r="F148" i="1"/>
  <c r="G148" i="1"/>
  <c r="K148" i="1"/>
  <c r="G144" i="1"/>
  <c r="J144" i="1"/>
  <c r="J113" i="1"/>
  <c r="F136" i="1"/>
  <c r="G136" i="1"/>
  <c r="K136" i="1"/>
  <c r="E35" i="2"/>
  <c r="E40" i="2"/>
  <c r="E41" i="2"/>
  <c r="E134" i="2"/>
  <c r="E107" i="2"/>
  <c r="E45" i="2"/>
  <c r="E103" i="2"/>
  <c r="F117" i="1"/>
  <c r="G117" i="1"/>
  <c r="J117" i="1"/>
  <c r="E121" i="2"/>
  <c r="F146" i="1"/>
  <c r="G146" i="1"/>
  <c r="K146" i="1"/>
  <c r="E46" i="2"/>
  <c r="E119" i="2"/>
  <c r="E127" i="2"/>
  <c r="E109" i="2"/>
  <c r="E34" i="2"/>
  <c r="E44" i="2"/>
  <c r="E37" i="2"/>
  <c r="E111" i="2"/>
  <c r="E27" i="2"/>
  <c r="E139" i="2"/>
  <c r="E125" i="2"/>
  <c r="F108" i="1"/>
  <c r="G108" i="1"/>
  <c r="J108" i="1"/>
  <c r="F141" i="1"/>
  <c r="G141" i="1"/>
  <c r="J141" i="1"/>
  <c r="E28" i="2"/>
  <c r="E106" i="2"/>
  <c r="E124" i="2"/>
  <c r="E36" i="2"/>
  <c r="E42" i="2"/>
  <c r="E120" i="2"/>
  <c r="E43" i="2"/>
  <c r="G147" i="1"/>
  <c r="E120" i="1"/>
  <c r="F120" i="1"/>
  <c r="G120" i="1"/>
  <c r="I120" i="1"/>
  <c r="G134" i="1"/>
  <c r="I134" i="1"/>
  <c r="E147" i="1"/>
  <c r="F147" i="1"/>
  <c r="G116" i="1"/>
  <c r="J116" i="1"/>
  <c r="E118" i="1"/>
  <c r="F118" i="1"/>
  <c r="G118" i="1"/>
  <c r="J118" i="1"/>
  <c r="E134" i="1"/>
  <c r="F134" i="1"/>
  <c r="G94" i="1"/>
  <c r="I94" i="1"/>
  <c r="G109" i="1"/>
  <c r="J109" i="1"/>
  <c r="E116" i="1"/>
  <c r="F116" i="1"/>
  <c r="G122" i="1"/>
  <c r="J122" i="1"/>
  <c r="E131" i="1"/>
  <c r="F131" i="1"/>
  <c r="G131" i="1"/>
  <c r="I131" i="1"/>
  <c r="E154" i="1"/>
  <c r="F154" i="1"/>
  <c r="G154" i="1"/>
  <c r="K154" i="1"/>
  <c r="K147" i="1"/>
  <c r="E135" i="2"/>
  <c r="E122" i="2"/>
  <c r="E133" i="2"/>
  <c r="C11" i="1"/>
  <c r="C12" i="1"/>
  <c r="C16" i="1" l="1"/>
  <c r="D18" i="1" s="1"/>
  <c r="O137" i="1"/>
  <c r="O144" i="1"/>
  <c r="O150" i="1"/>
  <c r="O138" i="1"/>
  <c r="O142" i="1"/>
  <c r="O143" i="1"/>
  <c r="O151" i="1"/>
  <c r="O153" i="1"/>
  <c r="O152" i="1"/>
  <c r="O141" i="1"/>
  <c r="O145" i="1"/>
  <c r="O136" i="1"/>
  <c r="C15" i="1"/>
  <c r="O149" i="1"/>
  <c r="O140" i="1"/>
  <c r="O139" i="1"/>
  <c r="O135" i="1"/>
  <c r="C18" i="1" l="1"/>
  <c r="F18" i="1"/>
  <c r="F19" i="1" s="1"/>
</calcChain>
</file>

<file path=xl/sharedStrings.xml><?xml version="1.0" encoding="utf-8"?>
<sst xmlns="http://schemas.openxmlformats.org/spreadsheetml/2006/main" count="1367" uniqueCount="517">
  <si>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</si>
  <si>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</si>
  <si>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</si>
  <si>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</si>
  <si>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</si>
  <si>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</si>
  <si>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</si>
  <si>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</si>
  <si>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</si>
  <si>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</si>
  <si>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</si>
  <si>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</si>
  <si>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</si>
  <si>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</si>
  <si>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</si>
  <si>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</si>
  <si>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</si>
  <si>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</si>
  <si>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</si>
  <si>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</si>
  <si>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</si>
  <si>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</si>
  <si>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</si>
  <si>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</si>
  <si>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</si>
  <si>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4912</t>
  </si>
  <si>
    <t>I</t>
  </si>
  <si>
    <t>Locher K</t>
  </si>
  <si>
    <t>BBSAG Bull.84</t>
  </si>
  <si>
    <t>B</t>
  </si>
  <si>
    <t>BBSAG Bull.86</t>
  </si>
  <si>
    <t>BBSAG Bull.88</t>
  </si>
  <si>
    <t>BBSAG Bull.89</t>
  </si>
  <si>
    <t>BBSAG Bull.90</t>
  </si>
  <si>
    <t>BBSAG Bull.92</t>
  </si>
  <si>
    <t>BBSAG Bull.93</t>
  </si>
  <si>
    <t>BBSAG Bull.95</t>
  </si>
  <si>
    <t>BBSAG Bull.98</t>
  </si>
  <si>
    <t>BBSAG Bull.99</t>
  </si>
  <si>
    <t>BBSAG Bull.101</t>
  </si>
  <si>
    <t>BBSAG Bull.104</t>
  </si>
  <si>
    <t>BBSAG Bull.107</t>
  </si>
  <si>
    <t>BBSAG Bull.109</t>
  </si>
  <si>
    <t>BBSAG Bull.112</t>
  </si>
  <si>
    <t>BBSAG Bull.115</t>
  </si>
  <si>
    <t>EA/D:</t>
  </si>
  <si>
    <t>IBVS 5543</t>
  </si>
  <si>
    <t>IBVS 5603</t>
  </si>
  <si>
    <t># of data points:</t>
  </si>
  <si>
    <t>IBVS 5672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</si>
  <si>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</si>
  <si>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</si>
  <si>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</si>
  <si>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</si>
  <si>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</si>
  <si>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</si>
  <si>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</si>
  <si>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</si>
  <si>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5875</t>
  </si>
  <si>
    <t>OEJV 0074</t>
  </si>
  <si>
    <t>CCD</t>
  </si>
  <si>
    <t>vis</t>
  </si>
  <si>
    <t>IBVS 5945</t>
  </si>
  <si>
    <t>Add cycle</t>
  </si>
  <si>
    <t>Old Cycle</t>
  </si>
  <si>
    <t>IBVS 5959</t>
  </si>
  <si>
    <t>IBVS 6010</t>
  </si>
  <si>
    <t>OEJV 0003</t>
  </si>
  <si>
    <t>BAD</t>
  </si>
  <si>
    <t>V0726 Cyg / gsc 3155-1619</t>
  </si>
  <si>
    <t>JAVSO..41..122</t>
  </si>
  <si>
    <t>IBVS 6118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</si>
  <si>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</si>
  <si>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</si>
  <si>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</si>
  <si>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</si>
  <si>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</si>
  <si>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</si>
  <si>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</si>
  <si>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</si>
  <si>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</si>
  <si>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</si>
  <si>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</si>
  <si>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2417052.428 </t>
  </si>
  <si>
    <t> 25.07.1905 22:16 </t>
  </si>
  <si>
    <t> 0.084 </t>
  </si>
  <si>
    <t>P </t>
  </si>
  <si>
    <t> W.J.Miller </t>
  </si>
  <si>
    <t> RIA 3.32 </t>
  </si>
  <si>
    <t>2429225.271 </t>
  </si>
  <si>
    <t> 22.11.1938 18:30 </t>
  </si>
  <si>
    <t> 0.026 </t>
  </si>
  <si>
    <t>2431711.618 </t>
  </si>
  <si>
    <t> 13.09.1945 02:49 </t>
  </si>
  <si>
    <t> 0.004 </t>
  </si>
  <si>
    <t>2432169.250 </t>
  </si>
  <si>
    <t> 14.12.1946 18:00 </t>
  </si>
  <si>
    <t> 0.001 </t>
  </si>
  <si>
    <t>2432720.505 </t>
  </si>
  <si>
    <t> 18.06.1948 00:07 </t>
  </si>
  <si>
    <t> 0.002 </t>
  </si>
  <si>
    <t>2433072.568 </t>
  </si>
  <si>
    <t> 05.06.1949 01:37 </t>
  </si>
  <si>
    <t> -0.001 </t>
  </si>
  <si>
    <t>2433455.509 </t>
  </si>
  <si>
    <t> 23.06.1950 00:12 </t>
  </si>
  <si>
    <t> 0.000 </t>
  </si>
  <si>
    <t>2433652.205 </t>
  </si>
  <si>
    <t> 05.01.1951 16:55 </t>
  </si>
  <si>
    <t> -0.002 </t>
  </si>
  <si>
    <t>2433824.502 </t>
  </si>
  <si>
    <t> 27.06.1951 00:02 </t>
  </si>
  <si>
    <t>2433838.446 </t>
  </si>
  <si>
    <t> 10.07.1951 22:42 </t>
  </si>
  <si>
    <t>2433850.401 </t>
  </si>
  <si>
    <t> 22.07.1951 21:37 </t>
  </si>
  <si>
    <t>2433855.383 </t>
  </si>
  <si>
    <t> 27.07.1951 21:11 </t>
  </si>
  <si>
    <t>2434158.640 </t>
  </si>
  <si>
    <t> 26.05.1952 03:21 </t>
  </si>
  <si>
    <t> -0.004 </t>
  </si>
  <si>
    <t>2434188.517 </t>
  </si>
  <si>
    <t> 25.06.1952 00:24 </t>
  </si>
  <si>
    <t> -0.005 </t>
  </si>
  <si>
    <t>2434208.439 </t>
  </si>
  <si>
    <t> 14.07.1952 22:32 </t>
  </si>
  <si>
    <t>2434213.416 </t>
  </si>
  <si>
    <t> 19.07.1952 21:59 </t>
  </si>
  <si>
    <t>2434237.314 </t>
  </si>
  <si>
    <t> 12.08.1952 19:32 </t>
  </si>
  <si>
    <t> -0.009 </t>
  </si>
  <si>
    <t>2434356.332 </t>
  </si>
  <si>
    <t> 09.12.1952 19:58 </t>
  </si>
  <si>
    <t> -0.006 </t>
  </si>
  <si>
    <t>2434573.449 </t>
  </si>
  <si>
    <t> 14.07.1953 22:46 </t>
  </si>
  <si>
    <t> G.Romano </t>
  </si>
  <si>
    <t> MSAI 40.398 </t>
  </si>
  <si>
    <t>2434575.431 </t>
  </si>
  <si>
    <t> 16.07.1953 22:20 </t>
  </si>
  <si>
    <t> -0.014 </t>
  </si>
  <si>
    <t>2434576.454 </t>
  </si>
  <si>
    <t> 17.07.1953 22:53 </t>
  </si>
  <si>
    <t> 0.013 </t>
  </si>
  <si>
    <t>2434946.434 </t>
  </si>
  <si>
    <t> 22.07.1954 22:24 </t>
  </si>
  <si>
    <t>2434947.399 </t>
  </si>
  <si>
    <t> 23.07.1954 21:34 </t>
  </si>
  <si>
    <t> -0.031 </t>
  </si>
  <si>
    <t>2436781.478 </t>
  </si>
  <si>
    <t> 31.07.1959 23:28 </t>
  </si>
  <si>
    <t> 0.021 </t>
  </si>
  <si>
    <t>2436785.451 </t>
  </si>
  <si>
    <t> 04.08.1959 22:49 </t>
  </si>
  <si>
    <t> 0.010 </t>
  </si>
  <si>
    <t>2436788.420 </t>
  </si>
  <si>
    <t> 07.08.1959 22:04 </t>
  </si>
  <si>
    <t> -0.008 </t>
  </si>
  <si>
    <t>2436805.358 </t>
  </si>
  <si>
    <t> 24.08.1959 20:35 </t>
  </si>
  <si>
    <t>2437140.507 </t>
  </si>
  <si>
    <t> 25.07.1960 00:10 </t>
  </si>
  <si>
    <t>2437167.424 </t>
  </si>
  <si>
    <t> 20.08.1960 22:10 </t>
  </si>
  <si>
    <t> 0.040 </t>
  </si>
  <si>
    <t>2437188.322 </t>
  </si>
  <si>
    <t> 10.09.1960 19:43 </t>
  </si>
  <si>
    <t> 0.023 </t>
  </si>
  <si>
    <t>2437516.463 </t>
  </si>
  <si>
    <t> 04.08.1961 23:06 </t>
  </si>
  <si>
    <t>2437519.440 </t>
  </si>
  <si>
    <t> 07.08.1961 22:33 </t>
  </si>
  <si>
    <t> -0.010 </t>
  </si>
  <si>
    <t>2437520.435 </t>
  </si>
  <si>
    <t> 08.08.1961 22:26 </t>
  </si>
  <si>
    <t> -0.011 </t>
  </si>
  <si>
    <t>2437522.459 </t>
  </si>
  <si>
    <t> 10.08.1961 23:00 </t>
  </si>
  <si>
    <t>2437880.475 </t>
  </si>
  <si>
    <t> 03.08.1962 23:24 </t>
  </si>
  <si>
    <t>2439739.397 </t>
  </si>
  <si>
    <t> 05.09.1967 21:31 </t>
  </si>
  <si>
    <t>2439757.302 </t>
  </si>
  <si>
    <t> 23.09.1967 19:14 </t>
  </si>
  <si>
    <t> -0.030 </t>
  </si>
  <si>
    <t>2439759.322 </t>
  </si>
  <si>
    <t> 25.09.1967 19:43 </t>
  </si>
  <si>
    <t>2440116.361 </t>
  </si>
  <si>
    <t> 16.09.1968 20:39 </t>
  </si>
  <si>
    <t>2440117.346 </t>
  </si>
  <si>
    <t> 17.09.1968 20:18 </t>
  </si>
  <si>
    <t> -0.019 </t>
  </si>
  <si>
    <t>2440119.348 </t>
  </si>
  <si>
    <t> 19.09.1968 20:21 </t>
  </si>
  <si>
    <t>2444925.284 </t>
  </si>
  <si>
    <t> 16.11.1981 18:48 </t>
  </si>
  <si>
    <t> 0.009 </t>
  </si>
  <si>
    <t>V </t>
  </si>
  <si>
    <t> J.Manek </t>
  </si>
  <si>
    <t> BRNO 26 </t>
  </si>
  <si>
    <t>2445991.451 </t>
  </si>
  <si>
    <t> 17.10.1984 22:49 </t>
  </si>
  <si>
    <t> J.Borovicka </t>
  </si>
  <si>
    <t> BRNO 27 </t>
  </si>
  <si>
    <t>2445991.458 </t>
  </si>
  <si>
    <t> 17.10.1984 22:59 </t>
  </si>
  <si>
    <t> 0.028 </t>
  </si>
  <si>
    <t> V.Wagner </t>
  </si>
  <si>
    <t>2445993.439 </t>
  </si>
  <si>
    <t> 19.10.1984 22:32 </t>
  </si>
  <si>
    <t> 0.017 </t>
  </si>
  <si>
    <t>2445993.444 </t>
  </si>
  <si>
    <t> 19.10.1984 22:39 </t>
  </si>
  <si>
    <t> 0.022 </t>
  </si>
  <si>
    <t>2445994.436 </t>
  </si>
  <si>
    <t> 20.10.1984 22:27 </t>
  </si>
  <si>
    <t> 0.018 </t>
  </si>
  <si>
    <t>2445994.437 </t>
  </si>
  <si>
    <t> 20.10.1984 22:29 </t>
  </si>
  <si>
    <t> 0.019 </t>
  </si>
  <si>
    <t>2446354.473 </t>
  </si>
  <si>
    <t> 15.10.1985 23:21 </t>
  </si>
  <si>
    <t>2446354.478 </t>
  </si>
  <si>
    <t> 15.10.1985 23:28 </t>
  </si>
  <si>
    <t> 0.027 </t>
  </si>
  <si>
    <t>2446359.448 </t>
  </si>
  <si>
    <t> 20.10.1985 22:45 </t>
  </si>
  <si>
    <t> A.Slatinsky </t>
  </si>
  <si>
    <t>2446359.455 </t>
  </si>
  <si>
    <t> 20.10.1985 22:55 </t>
  </si>
  <si>
    <t> 0.024 </t>
  </si>
  <si>
    <t>2446362.439 </t>
  </si>
  <si>
    <t> 23.10.1985 22:32 </t>
  </si>
  <si>
    <t> 0.020 </t>
  </si>
  <si>
    <t>2446614.417 </t>
  </si>
  <si>
    <t> 02.07.1986 22:00 </t>
  </si>
  <si>
    <t> 0.025 </t>
  </si>
  <si>
    <t> D.Hanzl </t>
  </si>
  <si>
    <t> BRNO 28 </t>
  </si>
  <si>
    <t>2446614.418 </t>
  </si>
  <si>
    <t> 02.07.1986 22:01 </t>
  </si>
  <si>
    <t> T.Cervinka </t>
  </si>
  <si>
    <t>2446614.421 </t>
  </si>
  <si>
    <t> 02.07.1986 22:06 </t>
  </si>
  <si>
    <t> 0.029 </t>
  </si>
  <si>
    <t> P.Lutcha </t>
  </si>
  <si>
    <t>2446614.422 </t>
  </si>
  <si>
    <t> 02.07.1986 22:07 </t>
  </si>
  <si>
    <t> 0.030 </t>
  </si>
  <si>
    <t> V.Bulant </t>
  </si>
  <si>
    <t> P.Svoboda </t>
  </si>
  <si>
    <t>2446614.425 </t>
  </si>
  <si>
    <t> 02.07.1986 22:12 </t>
  </si>
  <si>
    <t> 0.033 </t>
  </si>
  <si>
    <t> P.Wagner </t>
  </si>
  <si>
    <t>2446614.427 </t>
  </si>
  <si>
    <t> 02.07.1986 22:14 </t>
  </si>
  <si>
    <t> 0.035 </t>
  </si>
  <si>
    <t> P.Hajek </t>
  </si>
  <si>
    <t>2446932.629 </t>
  </si>
  <si>
    <t> 17.05.1987 03:05 </t>
  </si>
  <si>
    <t> K.Locher </t>
  </si>
  <si>
    <t> BBS 84 </t>
  </si>
  <si>
    <t>2447107.406 </t>
  </si>
  <si>
    <t> 07.11.1987 21:44 </t>
  </si>
  <si>
    <t> BBS 86 </t>
  </si>
  <si>
    <t>2447321.548 </t>
  </si>
  <si>
    <t> 09.06.1988 01:09 </t>
  </si>
  <si>
    <t> 0.037 </t>
  </si>
  <si>
    <t> BBS 88 </t>
  </si>
  <si>
    <t>2447329.503 </t>
  </si>
  <si>
    <t> 17.06.1988 00:04 </t>
  </si>
  <si>
    <t> A.Dedoch </t>
  </si>
  <si>
    <t> BRNO 30 </t>
  </si>
  <si>
    <t>2447353.403 </t>
  </si>
  <si>
    <t> 10.07.1988 21:40 </t>
  </si>
  <si>
    <t> BBS 89 </t>
  </si>
  <si>
    <t>2447491.305 </t>
  </si>
  <si>
    <t> 25.11.1988 19:19 </t>
  </si>
  <si>
    <t> BBS 90 </t>
  </si>
  <si>
    <t>2447692.524 </t>
  </si>
  <si>
    <t> 15.06.1989 00:34 </t>
  </si>
  <si>
    <t> BBS 92 </t>
  </si>
  <si>
    <t>2447706.471 </t>
  </si>
  <si>
    <t> 28.06.1989 23:18 </t>
  </si>
  <si>
    <t> M.Jechumtal </t>
  </si>
  <si>
    <t>2447713.431 </t>
  </si>
  <si>
    <t> 05.07.1989 22:20 </t>
  </si>
  <si>
    <t>2447713.437 </t>
  </si>
  <si>
    <t> 05.07.1989 22:29 </t>
  </si>
  <si>
    <t>2447713.443 </t>
  </si>
  <si>
    <t> 05.07.1989 22:37 </t>
  </si>
  <si>
    <t> F.Hroch </t>
  </si>
  <si>
    <t>2447859.337 </t>
  </si>
  <si>
    <t> 28.11.1989 20:05 </t>
  </si>
  <si>
    <t> BBS 93 </t>
  </si>
  <si>
    <t>2448061.525 </t>
  </si>
  <si>
    <t> 19.06.1990 00:36 </t>
  </si>
  <si>
    <t> BBS 95 </t>
  </si>
  <si>
    <t>2448453.430 </t>
  </si>
  <si>
    <t> 15.07.1991 22:19 </t>
  </si>
  <si>
    <t> 0.031 </t>
  </si>
  <si>
    <t> J.Zahajsky </t>
  </si>
  <si>
    <t> BRNO 31 </t>
  </si>
  <si>
    <t>2448453.435 </t>
  </si>
  <si>
    <t> 15.07.1991 22:26 </t>
  </si>
  <si>
    <t> 0.036 </t>
  </si>
  <si>
    <t>2448459.408 </t>
  </si>
  <si>
    <t> 21.07.1991 21:47 </t>
  </si>
  <si>
    <t> BBS 98 </t>
  </si>
  <si>
    <t>2448621.244 </t>
  </si>
  <si>
    <t> 30.12.1991 17:51 </t>
  </si>
  <si>
    <t> BBS 99 </t>
  </si>
  <si>
    <t>2448801.508 </t>
  </si>
  <si>
    <t> 28.06.1992 00:11 </t>
  </si>
  <si>
    <t> BBS 101 </t>
  </si>
  <si>
    <t>2449167.519 </t>
  </si>
  <si>
    <t> 29.06.1993 00:27 </t>
  </si>
  <si>
    <t> BBS 104 </t>
  </si>
  <si>
    <t>2449546.482 </t>
  </si>
  <si>
    <t> 12.07.1994 23:34 </t>
  </si>
  <si>
    <t> BBS 107 </t>
  </si>
  <si>
    <t>2449897.553 </t>
  </si>
  <si>
    <t> 29.06.1995 01:16 </t>
  </si>
  <si>
    <t> 0.038 </t>
  </si>
  <si>
    <t> BBS 109 </t>
  </si>
  <si>
    <t>2449928.4411 </t>
  </si>
  <si>
    <t> 29.07.1995 22:35 </t>
  </si>
  <si>
    <t> 0.0519 </t>
  </si>
  <si>
    <t> A.Stuhl </t>
  </si>
  <si>
    <t> BRNO 32 </t>
  </si>
  <si>
    <t>2450279.495 </t>
  </si>
  <si>
    <t> 14.07.1996 23:52 </t>
  </si>
  <si>
    <t> BBS 112 </t>
  </si>
  <si>
    <t>2450283.4729 </t>
  </si>
  <si>
    <t> 18.07.1996 23:20 </t>
  </si>
  <si>
    <t> 0.0304 </t>
  </si>
  <si>
    <t> M.Netolicky </t>
  </si>
  <si>
    <t>2450283.4888 </t>
  </si>
  <si>
    <t> 18.07.1996 23:43 </t>
  </si>
  <si>
    <t> 0.0463 </t>
  </si>
  <si>
    <t> J.Cechal </t>
  </si>
  <si>
    <t>2450283.4902 </t>
  </si>
  <si>
    <t> 18.07.1996 23:45 </t>
  </si>
  <si>
    <t> 0.0477 </t>
  </si>
  <si>
    <t> K.Koss </t>
  </si>
  <si>
    <t>2450594.4756 </t>
  </si>
  <si>
    <t> 25.05.1997 23:24 </t>
  </si>
  <si>
    <t> 0.0502 </t>
  </si>
  <si>
    <t>E </t>
  </si>
  <si>
    <t>o</t>
  </si>
  <si>
    <t> P.Frank </t>
  </si>
  <si>
    <t>BAVM 128 </t>
  </si>
  <si>
    <t>2450597.4632 </t>
  </si>
  <si>
    <t> 28.05.1997 23:07 </t>
  </si>
  <si>
    <t> 0.0500 </t>
  </si>
  <si>
    <t>2450599.4512 </t>
  </si>
  <si>
    <t> 30.05.1997 22:49 </t>
  </si>
  <si>
    <t> 0.0461 </t>
  </si>
  <si>
    <t>2450600.4481 </t>
  </si>
  <si>
    <t> 31.05.1997 22:45 </t>
  </si>
  <si>
    <t> 0.0470 </t>
  </si>
  <si>
    <t>2450638.526 </t>
  </si>
  <si>
    <t> 09.07.1997 00:37 </t>
  </si>
  <si>
    <t> BBS 115 </t>
  </si>
  <si>
    <t>2450658.4453 </t>
  </si>
  <si>
    <t> 28.07.1997 22:41 </t>
  </si>
  <si>
    <t> 0.0306 </t>
  </si>
  <si>
    <t>2450658.4605 </t>
  </si>
  <si>
    <t> 28.07.1997 23:03 </t>
  </si>
  <si>
    <t> 0.0458 </t>
  </si>
  <si>
    <t>2450658.4633 </t>
  </si>
  <si>
    <t> 28.07.1997 23:07 </t>
  </si>
  <si>
    <t> 0.0486 </t>
  </si>
  <si>
    <t> O.Bracek </t>
  </si>
  <si>
    <t>2450667.4127 </t>
  </si>
  <si>
    <t> 06.08.1997 21:54 </t>
  </si>
  <si>
    <t> 0.0345 </t>
  </si>
  <si>
    <t>2451376.517 </t>
  </si>
  <si>
    <t> 17.07.1999 00:24 </t>
  </si>
  <si>
    <t> BBS 120 </t>
  </si>
  <si>
    <t>2451399.4447 </t>
  </si>
  <si>
    <t> 08.08.1999 22:40 </t>
  </si>
  <si>
    <t> 0.0492 </t>
  </si>
  <si>
    <t>2451404.4357 </t>
  </si>
  <si>
    <t> 13.08.1999 22:27 </t>
  </si>
  <si>
    <t> 0.0604 </t>
  </si>
  <si>
    <t>2451743.532 </t>
  </si>
  <si>
    <t> 18.07.2000 00:46 </t>
  </si>
  <si>
    <t> BBS 123 </t>
  </si>
  <si>
    <t>2451757.47660 </t>
  </si>
  <si>
    <t> 31.07.2000 23:26 </t>
  </si>
  <si>
    <t> 0.03991 </t>
  </si>
  <si>
    <t>C </t>
  </si>
  <si>
    <t>OEJV 0074 </t>
  </si>
  <si>
    <t>2451758.462 </t>
  </si>
  <si>
    <t> 01.08.2000 23:05 </t>
  </si>
  <si>
    <t>2451758.465 </t>
  </si>
  <si>
    <t> 01.08.2000 23:09 </t>
  </si>
  <si>
    <t> 0.032 </t>
  </si>
  <si>
    <t> B.Procházková </t>
  </si>
  <si>
    <t>2451758.466 </t>
  </si>
  <si>
    <t> 01.08.2000 23:11 </t>
  </si>
  <si>
    <t> P.Novotná </t>
  </si>
  <si>
    <t>2451758.471 </t>
  </si>
  <si>
    <t> 01.08.2000 23:18 </t>
  </si>
  <si>
    <t> R.Kucerová </t>
  </si>
  <si>
    <t>2451758.47305 </t>
  </si>
  <si>
    <t> 01.08.2000 23:21 </t>
  </si>
  <si>
    <t> 0.04042 </t>
  </si>
  <si>
    <t> J.Šafár </t>
  </si>
  <si>
    <t>2451758.478 </t>
  </si>
  <si>
    <t> 01.08.2000 23:28 </t>
  </si>
  <si>
    <t> 0.045 </t>
  </si>
  <si>
    <t>2452115.520 </t>
  </si>
  <si>
    <t> 25.07.2001 00:28 </t>
  </si>
  <si>
    <t> 0.042 </t>
  </si>
  <si>
    <t> BBS 126 </t>
  </si>
  <si>
    <t>2452127.46830 </t>
  </si>
  <si>
    <t> 05.08.2001 23:14 </t>
  </si>
  <si>
    <t> 0.03916 </t>
  </si>
  <si>
    <t>2452495.470 </t>
  </si>
  <si>
    <t> 08.08.2002 23:16 </t>
  </si>
  <si>
    <t> BBS 128 </t>
  </si>
  <si>
    <t>2452504.4357 </t>
  </si>
  <si>
    <t> 17.08.2002 22:27 </t>
  </si>
  <si>
    <t> 0.0425 </t>
  </si>
  <si>
    <t>?</t>
  </si>
  <si>
    <t> R.Diethelm </t>
  </si>
  <si>
    <t>2452850.531 </t>
  </si>
  <si>
    <t> 30.07.2003 00:44 </t>
  </si>
  <si>
    <t> 0.048 </t>
  </si>
  <si>
    <t> BBS 130 </t>
  </si>
  <si>
    <t>2453145.8229 </t>
  </si>
  <si>
    <t> 20.05.2004 07:44 </t>
  </si>
  <si>
    <t> 0.0431 </t>
  </si>
  <si>
    <t> S.Dvorak </t>
  </si>
  <si>
    <t>IBVS 5603 </t>
  </si>
  <si>
    <t>2453169.7262 </t>
  </si>
  <si>
    <t> 13.06.2004 05:25 </t>
  </si>
  <si>
    <t> 0.0438 </t>
  </si>
  <si>
    <t> JAAVSO 41;122 </t>
  </si>
  <si>
    <t>2453259.364 </t>
  </si>
  <si>
    <t> 10.09.2004 20:44 </t>
  </si>
  <si>
    <t> 0.047 </t>
  </si>
  <si>
    <t> V.Novotný </t>
  </si>
  <si>
    <t>2453516.8114 </t>
  </si>
  <si>
    <t> 26.05.2005 07:28 </t>
  </si>
  <si>
    <t> 0.0432 </t>
  </si>
  <si>
    <t> R. Nelson </t>
  </si>
  <si>
    <t>IBVS 5672 </t>
  </si>
  <si>
    <t>2453592.509 </t>
  </si>
  <si>
    <t> 10.08.2005 00:12 </t>
  </si>
  <si>
    <t> 0.049 </t>
  </si>
  <si>
    <t>OEJV 0003 </t>
  </si>
  <si>
    <t>2453817.5851 </t>
  </si>
  <si>
    <t> 23.03.2006 02:02 </t>
  </si>
  <si>
    <t> 0.0424 </t>
  </si>
  <si>
    <t> Moschner </t>
  </si>
  <si>
    <t>BAVM 178 </t>
  </si>
  <si>
    <t>2453985.400 </t>
  </si>
  <si>
    <t> 06.09.2006 21:36 </t>
  </si>
  <si>
    <t> 0.041 </t>
  </si>
  <si>
    <t> J.Trnka </t>
  </si>
  <si>
    <t>2454259.5379 </t>
  </si>
  <si>
    <t> 08.06.2007 00:54 </t>
  </si>
  <si>
    <t> 0.0459 </t>
  </si>
  <si>
    <t>-I</t>
  </si>
  <si>
    <t> F.Agerer </t>
  </si>
  <si>
    <t>BAVM 186 </t>
  </si>
  <si>
    <t>2454271.4899 </t>
  </si>
  <si>
    <t> 19.06.2007 23:45 </t>
  </si>
  <si>
    <t>42038.5</t>
  </si>
  <si>
    <t> 0.0466 </t>
  </si>
  <si>
    <t>2454697.5001 </t>
  </si>
  <si>
    <t> 19.08.2008 00:00 </t>
  </si>
  <si>
    <t>42894</t>
  </si>
  <si>
    <t> 0.0426 </t>
  </si>
  <si>
    <t>BAVM 203 </t>
  </si>
  <si>
    <t>2454707.4602 </t>
  </si>
  <si>
    <t> 28.08.2008 23:02 </t>
  </si>
  <si>
    <t>42914</t>
  </si>
  <si>
    <t> 0.0433 </t>
  </si>
  <si>
    <t>2455073.4674 </t>
  </si>
  <si>
    <t> 29.08.2009 23:13 </t>
  </si>
  <si>
    <t>43649</t>
  </si>
  <si>
    <t> 0.0418 </t>
  </si>
  <si>
    <t>BAVM 212 </t>
  </si>
  <si>
    <t>2455293.5696 </t>
  </si>
  <si>
    <t> 07.04.2010 01:40 </t>
  </si>
  <si>
    <t>44091</t>
  </si>
  <si>
    <t> 0.0408 </t>
  </si>
  <si>
    <t> W.Moschner &amp; P.Frank </t>
  </si>
  <si>
    <t>BAVM 214 </t>
  </si>
  <si>
    <t>2455362.7865 </t>
  </si>
  <si>
    <t> 15.06.2010 06:52 </t>
  </si>
  <si>
    <t>44230</t>
  </si>
  <si>
    <t> 0.0398 </t>
  </si>
  <si>
    <t>IBVS 5945 </t>
  </si>
  <si>
    <t>2455667.5437 </t>
  </si>
  <si>
    <t> 16.04.2011 01:02 </t>
  </si>
  <si>
    <t>44842</t>
  </si>
  <si>
    <t> 0.0387 </t>
  </si>
  <si>
    <t>BAVM 220 </t>
  </si>
  <si>
    <t>2455686.4668 </t>
  </si>
  <si>
    <t> 04.05.2011 23:12 </t>
  </si>
  <si>
    <t>44880</t>
  </si>
  <si>
    <t> 0.0389 </t>
  </si>
  <si>
    <t>2456061.4361 </t>
  </si>
  <si>
    <t> 13.05.2012 22:27 </t>
  </si>
  <si>
    <t>45633</t>
  </si>
  <si>
    <t> 0.0361 </t>
  </si>
  <si>
    <t>BAVM 234 </t>
  </si>
  <si>
    <t>s5</t>
  </si>
  <si>
    <t>s6</t>
  </si>
  <si>
    <t>s7</t>
  </si>
  <si>
    <t>IBVS 6225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</si>
</sst>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0" fillId="0" borderId="2" applyNumberFormat="0" applyFont="0" applyFill="0" applyAlignment="0" applyProtection="0"/>
  </cellStyleXfs>
  <cellXfs count="67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/>
    <xf numFmtId="0" fontId="4" fillId="0" borderId="1" xfId="0" applyFont="1" applyBorder="1" applyAlignment="1">
      <alignment horizontal="left"/>
    </xf>
    <xf numFmtId="0" fontId="0" fillId="0" borderId="0" xfId="0">
      <alignment vertical="top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3" fillId="0" borderId="0" xfId="8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/>
    </xf>
    <xf numFmtId="0" fontId="21" fillId="0" borderId="0" xfId="0" applyFont="1" applyAlignment="1"/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V0726 Cyg - O-C Diagr.</a:t>
            </a:r>
          </a:p>
        </c:rich>
      </c:tx>
      <c:layout>
        <c:manualLayout>
          <c:xMode val="edge"/>
          <c:yMode val="edge"/>
          <c:x val="0.366085911210385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2213153889191"/>
          <c:y val="0.14723926380368099"/>
          <c:w val="0.81775023659605028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A!$H$21:$H$986</c:f>
              <c:numCache>
                <c:formatCode>General</c:formatCode>
                <c:ptCount val="966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86-4702-B020-01C8409B6028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0.01</c:v>
                  </c:pt>
                  <c:pt idx="79">
                    <c:v>2E-3</c:v>
                  </c:pt>
                  <c:pt idx="80">
                    <c:v>3.0000000000000001E-3</c:v>
                  </c:pt>
                  <c:pt idx="81">
                    <c:v>5.0000000000000001E-3</c:v>
                  </c:pt>
                  <c:pt idx="82">
                    <c:v>4.0000000000000001E-3</c:v>
                  </c:pt>
                  <c:pt idx="83">
                    <c:v>5.0000000000000001E-3</c:v>
                  </c:pt>
                  <c:pt idx="84">
                    <c:v>0</c:v>
                  </c:pt>
                  <c:pt idx="85">
                    <c:v>3.0000000000000001E-3</c:v>
                  </c:pt>
                  <c:pt idx="86">
                    <c:v>3.0000000000000001E-3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2E-3</c:v>
                  </c:pt>
                  <c:pt idx="91">
                    <c:v>2E-3</c:v>
                  </c:pt>
                  <c:pt idx="92">
                    <c:v>2E-3</c:v>
                  </c:pt>
                  <c:pt idx="93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2.2000000000000001E-3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6.0000000000000001E-3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1E-4</c:v>
                  </c:pt>
                  <c:pt idx="119">
                    <c:v>3.0000000000000001E-3</c:v>
                  </c:pt>
                  <c:pt idx="120">
                    <c:v>4.0000000000000002E-4</c:v>
                  </c:pt>
                  <c:pt idx="121">
                    <c:v>0</c:v>
                  </c:pt>
                  <c:pt idx="122">
                    <c:v>1.1000000000000001E-3</c:v>
                  </c:pt>
                  <c:pt idx="123">
                    <c:v>1.5E-3</c:v>
                  </c:pt>
                  <c:pt idx="124">
                    <c:v>1E-4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2.0000000000000001E-4</c:v>
                  </c:pt>
                  <c:pt idx="131">
                    <c:v>1.6999999999999999E-3</c:v>
                  </c:pt>
                  <c:pt idx="132">
                    <c:v>1E-4</c:v>
                  </c:pt>
                  <c:pt idx="133">
                    <c:v>2.0000000000000001E-4</c:v>
                  </c:pt>
                </c:numCache>
              </c:numRef>
            </c:plus>
            <c:minus>
              <c:numRef>
                <c:f>A!$D$21:$D$986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0.01</c:v>
                  </c:pt>
                  <c:pt idx="79">
                    <c:v>2E-3</c:v>
                  </c:pt>
                  <c:pt idx="80">
                    <c:v>3.0000000000000001E-3</c:v>
                  </c:pt>
                  <c:pt idx="81">
                    <c:v>5.0000000000000001E-3</c:v>
                  </c:pt>
                  <c:pt idx="82">
                    <c:v>4.0000000000000001E-3</c:v>
                  </c:pt>
                  <c:pt idx="83">
                    <c:v>5.0000000000000001E-3</c:v>
                  </c:pt>
                  <c:pt idx="84">
                    <c:v>0</c:v>
                  </c:pt>
                  <c:pt idx="85">
                    <c:v>3.0000000000000001E-3</c:v>
                  </c:pt>
                  <c:pt idx="86">
                    <c:v>3.0000000000000001E-3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2E-3</c:v>
                  </c:pt>
                  <c:pt idx="91">
                    <c:v>2E-3</c:v>
                  </c:pt>
                  <c:pt idx="92">
                    <c:v>2E-3</c:v>
                  </c:pt>
                  <c:pt idx="93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2.2000000000000001E-3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6.0000000000000001E-3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1E-4</c:v>
                  </c:pt>
                  <c:pt idx="119">
                    <c:v>3.0000000000000001E-3</c:v>
                  </c:pt>
                  <c:pt idx="120">
                    <c:v>4.0000000000000002E-4</c:v>
                  </c:pt>
                  <c:pt idx="121">
                    <c:v>0</c:v>
                  </c:pt>
                  <c:pt idx="122">
                    <c:v>1.1000000000000001E-3</c:v>
                  </c:pt>
                  <c:pt idx="123">
                    <c:v>1.5E-3</c:v>
                  </c:pt>
                  <c:pt idx="124">
                    <c:v>1E-4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2.0000000000000001E-4</c:v>
                  </c:pt>
                  <c:pt idx="131">
                    <c:v>1.6999999999999999E-3</c:v>
                  </c:pt>
                  <c:pt idx="132">
                    <c:v>1E-4</c:v>
                  </c:pt>
                  <c:pt idx="1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A!$I$21:$I$986</c:f>
              <c:numCache>
                <c:formatCode>General</c:formatCode>
                <c:ptCount val="966"/>
                <c:pt idx="0">
                  <c:v>8.4213000001909677E-2</c:v>
                </c:pt>
                <c:pt idx="1">
                  <c:v>2.6118000001588371E-2</c:v>
                </c:pt>
                <c:pt idx="2">
                  <c:v>3.9150000011431985E-3</c:v>
                </c:pt>
                <c:pt idx="3">
                  <c:v>5.6600000243633986E-4</c:v>
                </c:pt>
                <c:pt idx="4">
                  <c:v>1.6690000011294615E-3</c:v>
                </c:pt>
                <c:pt idx="5">
                  <c:v>-8.2799999654525891E-4</c:v>
                </c:pt>
                <c:pt idx="7">
                  <c:v>4.7300000005634502E-4</c:v>
                </c:pt>
                <c:pt idx="8">
                  <c:v>-2.0719999956781976E-3</c:v>
                </c:pt>
                <c:pt idx="9">
                  <c:v>-3.0379999952856451E-3</c:v>
                </c:pt>
                <c:pt idx="10">
                  <c:v>-2.2259999968810007E-3</c:v>
                </c:pt>
                <c:pt idx="11">
                  <c:v>1.4700000028824434E-3</c:v>
                </c:pt>
                <c:pt idx="12">
                  <c:v>3.7599999996018596E-3</c:v>
                </c:pt>
                <c:pt idx="13">
                  <c:v>-3.5789999965345487E-3</c:v>
                </c:pt>
                <c:pt idx="14">
                  <c:v>-4.8390000010840595E-3</c:v>
                </c:pt>
                <c:pt idx="15">
                  <c:v>-1.6790000008768402E-3</c:v>
                </c:pt>
                <c:pt idx="16">
                  <c:v>-4.3890000015380792E-3</c:v>
                </c:pt>
                <c:pt idx="17">
                  <c:v>-8.9969999971799552E-3</c:v>
                </c:pt>
                <c:pt idx="18">
                  <c:v>-6.0659999944618903E-3</c:v>
                </c:pt>
                <c:pt idx="19">
                  <c:v>-4.4219999981578439E-3</c:v>
                </c:pt>
                <c:pt idx="20">
                  <c:v>-1.430600000458071E-2</c:v>
                </c:pt>
                <c:pt idx="21">
                  <c:v>1.2752000002365094E-2</c:v>
                </c:pt>
                <c:pt idx="22">
                  <c:v>2.9899999935878441E-4</c:v>
                </c:pt>
                <c:pt idx="23">
                  <c:v>-3.0642999998235609E-2</c:v>
                </c:pt>
                <c:pt idx="24">
                  <c:v>2.1164000005228445E-2</c:v>
                </c:pt>
                <c:pt idx="25">
                  <c:v>1.039600000513019E-2</c:v>
                </c:pt>
                <c:pt idx="26">
                  <c:v>-8.4300000016810372E-3</c:v>
                </c:pt>
                <c:pt idx="27">
                  <c:v>-1.4440000013564713E-3</c:v>
                </c:pt>
                <c:pt idx="28">
                  <c:v>1.3073000001895707E-2</c:v>
                </c:pt>
                <c:pt idx="29">
                  <c:v>3.9639000002352986E-2</c:v>
                </c:pt>
                <c:pt idx="30">
                  <c:v>2.2857000003568828E-2</c:v>
                </c:pt>
                <c:pt idx="31">
                  <c:v>9.6800000756047666E-4</c:v>
                </c:pt>
                <c:pt idx="32">
                  <c:v>-9.8579999976209365E-3</c:v>
                </c:pt>
                <c:pt idx="33">
                  <c:v>-1.0800000003655441E-2</c:v>
                </c:pt>
                <c:pt idx="34">
                  <c:v>2.1316000005754177E-2</c:v>
                </c:pt>
                <c:pt idx="35">
                  <c:v>-3.8330000024870969E-3</c:v>
                </c:pt>
                <c:pt idx="36">
                  <c:v>-7.5760000036098063E-3</c:v>
                </c:pt>
                <c:pt idx="37">
                  <c:v>-2.9531999993196223E-2</c:v>
                </c:pt>
                <c:pt idx="38">
                  <c:v>-1.4159999991534278E-3</c:v>
                </c:pt>
                <c:pt idx="39">
                  <c:v>-7.6230000049690716E-3</c:v>
                </c:pt>
                <c:pt idx="40">
                  <c:v>-1.8564999998488929E-2</c:v>
                </c:pt>
                <c:pt idx="41">
                  <c:v>-8.449000000837259E-3</c:v>
                </c:pt>
                <c:pt idx="43">
                  <c:v>2.0519000005151611E-2</c:v>
                </c:pt>
                <c:pt idx="44">
                  <c:v>2.751900000293972E-2</c:v>
                </c:pt>
                <c:pt idx="45">
                  <c:v>1.6634999999951106E-2</c:v>
                </c:pt>
                <c:pt idx="46">
                  <c:v>2.1635000004607718E-2</c:v>
                </c:pt>
                <c:pt idx="47">
                  <c:v>1.7693000001600012E-2</c:v>
                </c:pt>
                <c:pt idx="48">
                  <c:v>1.869299999816576E-2</c:v>
                </c:pt>
                <c:pt idx="49">
                  <c:v>2.1659999998519197E-2</c:v>
                </c:pt>
                <c:pt idx="50">
                  <c:v>2.666000000317581E-2</c:v>
                </c:pt>
                <c:pt idx="51">
                  <c:v>1.6949999997450504E-2</c:v>
                </c:pt>
                <c:pt idx="52">
                  <c:v>2.3950000002514571E-2</c:v>
                </c:pt>
                <c:pt idx="53">
                  <c:v>2.3950000002514571E-2</c:v>
                </c:pt>
                <c:pt idx="54">
                  <c:v>2.0124000002397224E-2</c:v>
                </c:pt>
                <c:pt idx="55">
                  <c:v>2.0124000002397224E-2</c:v>
                </c:pt>
                <c:pt idx="56">
                  <c:v>2.4797999998554587E-2</c:v>
                </c:pt>
                <c:pt idx="57">
                  <c:v>2.5797999995120335E-2</c:v>
                </c:pt>
                <c:pt idx="58">
                  <c:v>2.8797999999369495E-2</c:v>
                </c:pt>
                <c:pt idx="59">
                  <c:v>2.9797999995935243E-2</c:v>
                </c:pt>
                <c:pt idx="60">
                  <c:v>2.9797999995935243E-2</c:v>
                </c:pt>
                <c:pt idx="61">
                  <c:v>3.2798000000184402E-2</c:v>
                </c:pt>
                <c:pt idx="62">
                  <c:v>3.4798000000591855E-2</c:v>
                </c:pt>
                <c:pt idx="63">
                  <c:v>3.3328999998047948E-2</c:v>
                </c:pt>
                <c:pt idx="64">
                  <c:v>2.2508000001835171E-2</c:v>
                </c:pt>
                <c:pt idx="65">
                  <c:v>3.6978000003728084E-2</c:v>
                </c:pt>
                <c:pt idx="66">
                  <c:v>2.444199999445118E-2</c:v>
                </c:pt>
                <c:pt idx="67">
                  <c:v>2.1833999999216758E-2</c:v>
                </c:pt>
                <c:pt idx="68">
                  <c:v>-1.4132999996945728E-2</c:v>
                </c:pt>
                <c:pt idx="69">
                  <c:v>2.4582999998528976E-2</c:v>
                </c:pt>
                <c:pt idx="70">
                  <c:v>2.839500000118278E-2</c:v>
                </c:pt>
                <c:pt idx="71">
                  <c:v>1.680099999794038E-2</c:v>
                </c:pt>
                <c:pt idx="72">
                  <c:v>2.2800999999162741E-2</c:v>
                </c:pt>
                <c:pt idx="73">
                  <c:v>2.8801000000385102E-2</c:v>
                </c:pt>
                <c:pt idx="74">
                  <c:v>1.7297999998845626E-2</c:v>
                </c:pt>
                <c:pt idx="75">
                  <c:v>2.90720000048168E-2</c:v>
                </c:pt>
                <c:pt idx="76">
                  <c:v>3.0895000003511086E-2</c:v>
                </c:pt>
                <c:pt idx="77">
                  <c:v>3.5895000000891741E-2</c:v>
                </c:pt>
                <c:pt idx="78">
                  <c:v>3.3243000005313661E-2</c:v>
                </c:pt>
                <c:pt idx="79">
                  <c:v>2.8667999999015592E-2</c:v>
                </c:pt>
                <c:pt idx="80">
                  <c:v>2.716599999985192E-2</c:v>
                </c:pt>
                <c:pt idx="81">
                  <c:v>2.948100000503473E-2</c:v>
                </c:pt>
                <c:pt idx="82">
                  <c:v>3.6550000004353933E-2</c:v>
                </c:pt>
                <c:pt idx="83">
                  <c:v>3.799500000604894E-2</c:v>
                </c:pt>
                <c:pt idx="85">
                  <c:v>3.6238000007870141E-2</c:v>
                </c:pt>
                <c:pt idx="86">
                  <c:v>3.6238000007870141E-2</c:v>
                </c:pt>
                <c:pt idx="94">
                  <c:v>3.01469999976689E-2</c:v>
                </c:pt>
                <c:pt idx="99">
                  <c:v>2.8125000004365575E-2</c:v>
                </c:pt>
                <c:pt idx="102">
                  <c:v>3.8498000001709443E-2</c:v>
                </c:pt>
                <c:pt idx="110">
                  <c:v>4.2160999997577164E-2</c:v>
                </c:pt>
                <c:pt idx="112">
                  <c:v>4.0288000003783964E-2</c:v>
                </c:pt>
                <c:pt idx="113">
                  <c:v>4.2509999999310821E-2</c:v>
                </c:pt>
                <c:pt idx="119">
                  <c:v>4.9175000000104774E-2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86-4702-B020-01C8409B6028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A!$J$21:$J$986</c:f>
              <c:numCache>
                <c:formatCode>General</c:formatCode>
                <c:ptCount val="966"/>
                <c:pt idx="42">
                  <c:v>9.4300000055227429E-3</c:v>
                </c:pt>
                <c:pt idx="84">
                  <c:v>5.1892999996198341E-2</c:v>
                </c:pt>
                <c:pt idx="87">
                  <c:v>3.0370000000402797E-2</c:v>
                </c:pt>
                <c:pt idx="88">
                  <c:v>4.6269999998912681E-2</c:v>
                </c:pt>
                <c:pt idx="89">
                  <c:v>4.7669999999925494E-2</c:v>
                </c:pt>
                <c:pt idx="90">
                  <c:v>5.0180500002170447E-2</c:v>
                </c:pt>
                <c:pt idx="91">
                  <c:v>4.9954499998420943E-2</c:v>
                </c:pt>
                <c:pt idx="92">
                  <c:v>4.6070500007772353E-2</c:v>
                </c:pt>
                <c:pt idx="93">
                  <c:v>4.7028500004671514E-2</c:v>
                </c:pt>
                <c:pt idx="95">
                  <c:v>3.0607000000600237E-2</c:v>
                </c:pt>
                <c:pt idx="96">
                  <c:v>4.5807000002241693E-2</c:v>
                </c:pt>
                <c:pt idx="97">
                  <c:v>4.860700000426732E-2</c:v>
                </c:pt>
                <c:pt idx="98">
                  <c:v>3.4529000004113186E-2</c:v>
                </c:pt>
                <c:pt idx="100">
                  <c:v>4.9159000001964159E-2</c:v>
                </c:pt>
                <c:pt idx="101">
                  <c:v>6.0449000004155096E-2</c:v>
                </c:pt>
                <c:pt idx="120">
                  <c:v>4.2382999999972526E-2</c:v>
                </c:pt>
                <c:pt idx="122">
                  <c:v>4.5920500000647735E-2</c:v>
                </c:pt>
                <c:pt idx="123">
                  <c:v>4.6616500003437977E-2</c:v>
                </c:pt>
                <c:pt idx="128">
                  <c:v>4.0839000008418225E-2</c:v>
                </c:pt>
                <c:pt idx="130">
                  <c:v>3.8718000003427733E-2</c:v>
                </c:pt>
                <c:pt idx="131">
                  <c:v>3.8919999999052379E-2</c:v>
                </c:pt>
                <c:pt idx="132">
                  <c:v>3.6056999997526873E-2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86-4702-B020-01C8409B6028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A!$K$21:$K$986</c:f>
              <c:numCache>
                <c:formatCode>General</c:formatCode>
                <c:ptCount val="966"/>
                <c:pt idx="103">
                  <c:v>3.9909999999508727E-2</c:v>
                </c:pt>
                <c:pt idx="104">
                  <c:v>3.0068000000028405E-2</c:v>
                </c:pt>
                <c:pt idx="105">
                  <c:v>3.2868000002054032E-2</c:v>
                </c:pt>
                <c:pt idx="106">
                  <c:v>3.4168000005593058E-2</c:v>
                </c:pt>
                <c:pt idx="107">
                  <c:v>3.9068000005499925E-2</c:v>
                </c:pt>
                <c:pt idx="108">
                  <c:v>4.0418000004137866E-2</c:v>
                </c:pt>
                <c:pt idx="109">
                  <c:v>4.5968000005814247E-2</c:v>
                </c:pt>
                <c:pt idx="111">
                  <c:v>3.915699999924982E-2</c:v>
                </c:pt>
                <c:pt idx="114">
                  <c:v>4.7965000005206093E-2</c:v>
                </c:pt>
                <c:pt idx="115">
                  <c:v>4.3061999997007661E-2</c:v>
                </c:pt>
                <c:pt idx="116">
                  <c:v>4.375399999844376E-2</c:v>
                </c:pt>
                <c:pt idx="117">
                  <c:v>4.7363999998196959E-2</c:v>
                </c:pt>
                <c:pt idx="118">
                  <c:v>4.3167000003450084E-2</c:v>
                </c:pt>
                <c:pt idx="121">
                  <c:v>4.1836000003968365E-2</c:v>
                </c:pt>
                <c:pt idx="124">
                  <c:v>4.2419999997946434E-2</c:v>
                </c:pt>
                <c:pt idx="125">
                  <c:v>4.2626000002201181E-2</c:v>
                </c:pt>
                <c:pt idx="126">
                  <c:v>4.3306000006850809E-2</c:v>
                </c:pt>
                <c:pt idx="127">
                  <c:v>4.1820999998890329E-2</c:v>
                </c:pt>
                <c:pt idx="129">
                  <c:v>3.9770000003045425E-2</c:v>
                </c:pt>
                <c:pt idx="133">
                  <c:v>3.7055000007967465E-2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86-4702-B020-01C8409B6028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86-4702-B020-01C8409B6028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86-4702-B020-01C8409B6028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86-4702-B020-01C8409B6028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A!$O$21:$O$986</c:f>
              <c:numCache>
                <c:formatCode>General</c:formatCode>
                <c:ptCount val="966"/>
                <c:pt idx="114">
                  <c:v>5.0864228828971972E-2</c:v>
                </c:pt>
                <c:pt idx="115">
                  <c:v>4.9585151924127144E-2</c:v>
                </c:pt>
                <c:pt idx="116">
                  <c:v>4.948161787449383E-2</c:v>
                </c:pt>
                <c:pt idx="117">
                  <c:v>4.9093365188368918E-2</c:v>
                </c:pt>
                <c:pt idx="118">
                  <c:v>4.7978217195443484E-2</c:v>
                </c:pt>
                <c:pt idx="119">
                  <c:v>4.7650359371604681E-2</c:v>
                </c:pt>
                <c:pt idx="120">
                  <c:v>4.6675413737557681E-2</c:v>
                </c:pt>
                <c:pt idx="121">
                  <c:v>4.594851843075716E-2</c:v>
                </c:pt>
                <c:pt idx="122">
                  <c:v>4.4761112299025144E-2</c:v>
                </c:pt>
                <c:pt idx="123">
                  <c:v>4.4709345274208487E-2</c:v>
                </c:pt>
                <c:pt idx="124">
                  <c:v>4.3325655840046662E-2</c:v>
                </c:pt>
                <c:pt idx="128">
                  <c:v>4.0282186172700851E-2</c:v>
                </c:pt>
                <c:pt idx="129">
                  <c:v>3.9982368820637715E-2</c:v>
                </c:pt>
                <c:pt idx="130">
                  <c:v>3.8662309687813035E-2</c:v>
                </c:pt>
                <c:pt idx="131">
                  <c:v>3.858034523185333E-2</c:v>
                </c:pt>
                <c:pt idx="132">
                  <c:v>3.6956154828230794E-2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86-4702-B020-01C8409B6028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A!$U$21:$U$986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86-4702-B020-01C8409B6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386464"/>
        <c:axId val="1"/>
      </c:scatterChart>
      <c:valAx>
        <c:axId val="892386464"/>
        <c:scaling>
          <c:orientation val="minMax"/>
          <c:max val="50000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949444908926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13153724247229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386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9620441660321"/>
          <c:y val="0.92024539877300615"/>
          <c:w val="0.7337564420929159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V0726 Cyg - O-C Diagr.</a:t>
            </a:r>
          </a:p>
        </c:rich>
      </c:tx>
      <c:layout>
        <c:manualLayout>
          <c:xMode val="edge"/>
          <c:yMode val="edge"/>
          <c:x val="0.36945690677554194"/>
          <c:y val="3.36390678437922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4050632911392"/>
          <c:y val="0.14678942920199375"/>
          <c:w val="0.80854430379746833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A!$H$21:$H$986</c:f>
              <c:numCache>
                <c:formatCode>General</c:formatCode>
                <c:ptCount val="966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DF-4E38-824C-BFCE5E627823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0.01</c:v>
                  </c:pt>
                  <c:pt idx="79">
                    <c:v>2E-3</c:v>
                  </c:pt>
                  <c:pt idx="80">
                    <c:v>3.0000000000000001E-3</c:v>
                  </c:pt>
                  <c:pt idx="81">
                    <c:v>5.0000000000000001E-3</c:v>
                  </c:pt>
                  <c:pt idx="82">
                    <c:v>4.0000000000000001E-3</c:v>
                  </c:pt>
                  <c:pt idx="83">
                    <c:v>5.0000000000000001E-3</c:v>
                  </c:pt>
                  <c:pt idx="84">
                    <c:v>0</c:v>
                  </c:pt>
                  <c:pt idx="85">
                    <c:v>3.0000000000000001E-3</c:v>
                  </c:pt>
                  <c:pt idx="86">
                    <c:v>3.0000000000000001E-3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2E-3</c:v>
                  </c:pt>
                  <c:pt idx="91">
                    <c:v>2E-3</c:v>
                  </c:pt>
                  <c:pt idx="92">
                    <c:v>2E-3</c:v>
                  </c:pt>
                  <c:pt idx="93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2.2000000000000001E-3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6.0000000000000001E-3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1E-4</c:v>
                  </c:pt>
                  <c:pt idx="119">
                    <c:v>3.0000000000000001E-3</c:v>
                  </c:pt>
                  <c:pt idx="120">
                    <c:v>4.0000000000000002E-4</c:v>
                  </c:pt>
                  <c:pt idx="121">
                    <c:v>0</c:v>
                  </c:pt>
                  <c:pt idx="122">
                    <c:v>1.1000000000000001E-3</c:v>
                  </c:pt>
                  <c:pt idx="123">
                    <c:v>1.5E-3</c:v>
                  </c:pt>
                  <c:pt idx="124">
                    <c:v>1E-4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2.0000000000000001E-4</c:v>
                  </c:pt>
                  <c:pt idx="131">
                    <c:v>1.6999999999999999E-3</c:v>
                  </c:pt>
                  <c:pt idx="132">
                    <c:v>1E-4</c:v>
                  </c:pt>
                  <c:pt idx="133">
                    <c:v>2.0000000000000001E-4</c:v>
                  </c:pt>
                </c:numCache>
              </c:numRef>
            </c:plus>
            <c:minus>
              <c:numRef>
                <c:f>A!$D$21:$D$986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0.01</c:v>
                  </c:pt>
                  <c:pt idx="79">
                    <c:v>2E-3</c:v>
                  </c:pt>
                  <c:pt idx="80">
                    <c:v>3.0000000000000001E-3</c:v>
                  </c:pt>
                  <c:pt idx="81">
                    <c:v>5.0000000000000001E-3</c:v>
                  </c:pt>
                  <c:pt idx="82">
                    <c:v>4.0000000000000001E-3</c:v>
                  </c:pt>
                  <c:pt idx="83">
                    <c:v>5.0000000000000001E-3</c:v>
                  </c:pt>
                  <c:pt idx="84">
                    <c:v>0</c:v>
                  </c:pt>
                  <c:pt idx="85">
                    <c:v>3.0000000000000001E-3</c:v>
                  </c:pt>
                  <c:pt idx="86">
                    <c:v>3.0000000000000001E-3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2E-3</c:v>
                  </c:pt>
                  <c:pt idx="91">
                    <c:v>2E-3</c:v>
                  </c:pt>
                  <c:pt idx="92">
                    <c:v>2E-3</c:v>
                  </c:pt>
                  <c:pt idx="93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2.2000000000000001E-3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6.0000000000000001E-3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1E-4</c:v>
                  </c:pt>
                  <c:pt idx="119">
                    <c:v>3.0000000000000001E-3</c:v>
                  </c:pt>
                  <c:pt idx="120">
                    <c:v>4.0000000000000002E-4</c:v>
                  </c:pt>
                  <c:pt idx="121">
                    <c:v>0</c:v>
                  </c:pt>
                  <c:pt idx="122">
                    <c:v>1.1000000000000001E-3</c:v>
                  </c:pt>
                  <c:pt idx="123">
                    <c:v>1.5E-3</c:v>
                  </c:pt>
                  <c:pt idx="124">
                    <c:v>1E-4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2.0000000000000001E-4</c:v>
                  </c:pt>
                  <c:pt idx="131">
                    <c:v>1.6999999999999999E-3</c:v>
                  </c:pt>
                  <c:pt idx="132">
                    <c:v>1E-4</c:v>
                  </c:pt>
                  <c:pt idx="1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A!$I$21:$I$986</c:f>
              <c:numCache>
                <c:formatCode>General</c:formatCode>
                <c:ptCount val="966"/>
                <c:pt idx="0">
                  <c:v>8.4213000001909677E-2</c:v>
                </c:pt>
                <c:pt idx="1">
                  <c:v>2.6118000001588371E-2</c:v>
                </c:pt>
                <c:pt idx="2">
                  <c:v>3.9150000011431985E-3</c:v>
                </c:pt>
                <c:pt idx="3">
                  <c:v>5.6600000243633986E-4</c:v>
                </c:pt>
                <c:pt idx="4">
                  <c:v>1.6690000011294615E-3</c:v>
                </c:pt>
                <c:pt idx="5">
                  <c:v>-8.2799999654525891E-4</c:v>
                </c:pt>
                <c:pt idx="7">
                  <c:v>4.7300000005634502E-4</c:v>
                </c:pt>
                <c:pt idx="8">
                  <c:v>-2.0719999956781976E-3</c:v>
                </c:pt>
                <c:pt idx="9">
                  <c:v>-3.0379999952856451E-3</c:v>
                </c:pt>
                <c:pt idx="10">
                  <c:v>-2.2259999968810007E-3</c:v>
                </c:pt>
                <c:pt idx="11">
                  <c:v>1.4700000028824434E-3</c:v>
                </c:pt>
                <c:pt idx="12">
                  <c:v>3.7599999996018596E-3</c:v>
                </c:pt>
                <c:pt idx="13">
                  <c:v>-3.5789999965345487E-3</c:v>
                </c:pt>
                <c:pt idx="14">
                  <c:v>-4.8390000010840595E-3</c:v>
                </c:pt>
                <c:pt idx="15">
                  <c:v>-1.6790000008768402E-3</c:v>
                </c:pt>
                <c:pt idx="16">
                  <c:v>-4.3890000015380792E-3</c:v>
                </c:pt>
                <c:pt idx="17">
                  <c:v>-8.9969999971799552E-3</c:v>
                </c:pt>
                <c:pt idx="18">
                  <c:v>-6.0659999944618903E-3</c:v>
                </c:pt>
                <c:pt idx="19">
                  <c:v>-4.4219999981578439E-3</c:v>
                </c:pt>
                <c:pt idx="20">
                  <c:v>-1.430600000458071E-2</c:v>
                </c:pt>
                <c:pt idx="21">
                  <c:v>1.2752000002365094E-2</c:v>
                </c:pt>
                <c:pt idx="22">
                  <c:v>2.9899999935878441E-4</c:v>
                </c:pt>
                <c:pt idx="23">
                  <c:v>-3.0642999998235609E-2</c:v>
                </c:pt>
                <c:pt idx="24">
                  <c:v>2.1164000005228445E-2</c:v>
                </c:pt>
                <c:pt idx="25">
                  <c:v>1.039600000513019E-2</c:v>
                </c:pt>
                <c:pt idx="26">
                  <c:v>-8.4300000016810372E-3</c:v>
                </c:pt>
                <c:pt idx="27">
                  <c:v>-1.4440000013564713E-3</c:v>
                </c:pt>
                <c:pt idx="28">
                  <c:v>1.3073000001895707E-2</c:v>
                </c:pt>
                <c:pt idx="29">
                  <c:v>3.9639000002352986E-2</c:v>
                </c:pt>
                <c:pt idx="30">
                  <c:v>2.2857000003568828E-2</c:v>
                </c:pt>
                <c:pt idx="31">
                  <c:v>9.6800000756047666E-4</c:v>
                </c:pt>
                <c:pt idx="32">
                  <c:v>-9.8579999976209365E-3</c:v>
                </c:pt>
                <c:pt idx="33">
                  <c:v>-1.0800000003655441E-2</c:v>
                </c:pt>
                <c:pt idx="34">
                  <c:v>2.1316000005754177E-2</c:v>
                </c:pt>
                <c:pt idx="35">
                  <c:v>-3.8330000024870969E-3</c:v>
                </c:pt>
                <c:pt idx="36">
                  <c:v>-7.5760000036098063E-3</c:v>
                </c:pt>
                <c:pt idx="37">
                  <c:v>-2.9531999993196223E-2</c:v>
                </c:pt>
                <c:pt idx="38">
                  <c:v>-1.4159999991534278E-3</c:v>
                </c:pt>
                <c:pt idx="39">
                  <c:v>-7.6230000049690716E-3</c:v>
                </c:pt>
                <c:pt idx="40">
                  <c:v>-1.8564999998488929E-2</c:v>
                </c:pt>
                <c:pt idx="41">
                  <c:v>-8.449000000837259E-3</c:v>
                </c:pt>
                <c:pt idx="43">
                  <c:v>2.0519000005151611E-2</c:v>
                </c:pt>
                <c:pt idx="44">
                  <c:v>2.751900000293972E-2</c:v>
                </c:pt>
                <c:pt idx="45">
                  <c:v>1.6634999999951106E-2</c:v>
                </c:pt>
                <c:pt idx="46">
                  <c:v>2.1635000004607718E-2</c:v>
                </c:pt>
                <c:pt idx="47">
                  <c:v>1.7693000001600012E-2</c:v>
                </c:pt>
                <c:pt idx="48">
                  <c:v>1.869299999816576E-2</c:v>
                </c:pt>
                <c:pt idx="49">
                  <c:v>2.1659999998519197E-2</c:v>
                </c:pt>
                <c:pt idx="50">
                  <c:v>2.666000000317581E-2</c:v>
                </c:pt>
                <c:pt idx="51">
                  <c:v>1.6949999997450504E-2</c:v>
                </c:pt>
                <c:pt idx="52">
                  <c:v>2.3950000002514571E-2</c:v>
                </c:pt>
                <c:pt idx="53">
                  <c:v>2.3950000002514571E-2</c:v>
                </c:pt>
                <c:pt idx="54">
                  <c:v>2.0124000002397224E-2</c:v>
                </c:pt>
                <c:pt idx="55">
                  <c:v>2.0124000002397224E-2</c:v>
                </c:pt>
                <c:pt idx="56">
                  <c:v>2.4797999998554587E-2</c:v>
                </c:pt>
                <c:pt idx="57">
                  <c:v>2.5797999995120335E-2</c:v>
                </c:pt>
                <c:pt idx="58">
                  <c:v>2.8797999999369495E-2</c:v>
                </c:pt>
                <c:pt idx="59">
                  <c:v>2.9797999995935243E-2</c:v>
                </c:pt>
                <c:pt idx="60">
                  <c:v>2.9797999995935243E-2</c:v>
                </c:pt>
                <c:pt idx="61">
                  <c:v>3.2798000000184402E-2</c:v>
                </c:pt>
                <c:pt idx="62">
                  <c:v>3.4798000000591855E-2</c:v>
                </c:pt>
                <c:pt idx="63">
                  <c:v>3.3328999998047948E-2</c:v>
                </c:pt>
                <c:pt idx="64">
                  <c:v>2.2508000001835171E-2</c:v>
                </c:pt>
                <c:pt idx="65">
                  <c:v>3.6978000003728084E-2</c:v>
                </c:pt>
                <c:pt idx="66">
                  <c:v>2.444199999445118E-2</c:v>
                </c:pt>
                <c:pt idx="67">
                  <c:v>2.1833999999216758E-2</c:v>
                </c:pt>
                <c:pt idx="68">
                  <c:v>-1.4132999996945728E-2</c:v>
                </c:pt>
                <c:pt idx="69">
                  <c:v>2.4582999998528976E-2</c:v>
                </c:pt>
                <c:pt idx="70">
                  <c:v>2.839500000118278E-2</c:v>
                </c:pt>
                <c:pt idx="71">
                  <c:v>1.680099999794038E-2</c:v>
                </c:pt>
                <c:pt idx="72">
                  <c:v>2.2800999999162741E-2</c:v>
                </c:pt>
                <c:pt idx="73">
                  <c:v>2.8801000000385102E-2</c:v>
                </c:pt>
                <c:pt idx="74">
                  <c:v>1.7297999998845626E-2</c:v>
                </c:pt>
                <c:pt idx="75">
                  <c:v>2.90720000048168E-2</c:v>
                </c:pt>
                <c:pt idx="76">
                  <c:v>3.0895000003511086E-2</c:v>
                </c:pt>
                <c:pt idx="77">
                  <c:v>3.5895000000891741E-2</c:v>
                </c:pt>
                <c:pt idx="78">
                  <c:v>3.3243000005313661E-2</c:v>
                </c:pt>
                <c:pt idx="79">
                  <c:v>2.8667999999015592E-2</c:v>
                </c:pt>
                <c:pt idx="80">
                  <c:v>2.716599999985192E-2</c:v>
                </c:pt>
                <c:pt idx="81">
                  <c:v>2.948100000503473E-2</c:v>
                </c:pt>
                <c:pt idx="82">
                  <c:v>3.6550000004353933E-2</c:v>
                </c:pt>
                <c:pt idx="83">
                  <c:v>3.799500000604894E-2</c:v>
                </c:pt>
                <c:pt idx="85">
                  <c:v>3.6238000007870141E-2</c:v>
                </c:pt>
                <c:pt idx="86">
                  <c:v>3.6238000007870141E-2</c:v>
                </c:pt>
                <c:pt idx="94">
                  <c:v>3.01469999976689E-2</c:v>
                </c:pt>
                <c:pt idx="99">
                  <c:v>2.8125000004365575E-2</c:v>
                </c:pt>
                <c:pt idx="102">
                  <c:v>3.8498000001709443E-2</c:v>
                </c:pt>
                <c:pt idx="110">
                  <c:v>4.2160999997577164E-2</c:v>
                </c:pt>
                <c:pt idx="112">
                  <c:v>4.0288000003783964E-2</c:v>
                </c:pt>
                <c:pt idx="113">
                  <c:v>4.2509999999310821E-2</c:v>
                </c:pt>
                <c:pt idx="119">
                  <c:v>4.9175000000104774E-2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DF-4E38-824C-BFCE5E627823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A!$J$21:$J$986</c:f>
              <c:numCache>
                <c:formatCode>General</c:formatCode>
                <c:ptCount val="966"/>
                <c:pt idx="42">
                  <c:v>9.4300000055227429E-3</c:v>
                </c:pt>
                <c:pt idx="84">
                  <c:v>5.1892999996198341E-2</c:v>
                </c:pt>
                <c:pt idx="87">
                  <c:v>3.0370000000402797E-2</c:v>
                </c:pt>
                <c:pt idx="88">
                  <c:v>4.6269999998912681E-2</c:v>
                </c:pt>
                <c:pt idx="89">
                  <c:v>4.7669999999925494E-2</c:v>
                </c:pt>
                <c:pt idx="90">
                  <c:v>5.0180500002170447E-2</c:v>
                </c:pt>
                <c:pt idx="91">
                  <c:v>4.9954499998420943E-2</c:v>
                </c:pt>
                <c:pt idx="92">
                  <c:v>4.6070500007772353E-2</c:v>
                </c:pt>
                <c:pt idx="93">
                  <c:v>4.7028500004671514E-2</c:v>
                </c:pt>
                <c:pt idx="95">
                  <c:v>3.0607000000600237E-2</c:v>
                </c:pt>
                <c:pt idx="96">
                  <c:v>4.5807000002241693E-2</c:v>
                </c:pt>
                <c:pt idx="97">
                  <c:v>4.860700000426732E-2</c:v>
                </c:pt>
                <c:pt idx="98">
                  <c:v>3.4529000004113186E-2</c:v>
                </c:pt>
                <c:pt idx="100">
                  <c:v>4.9159000001964159E-2</c:v>
                </c:pt>
                <c:pt idx="101">
                  <c:v>6.0449000004155096E-2</c:v>
                </c:pt>
                <c:pt idx="120">
                  <c:v>4.2382999999972526E-2</c:v>
                </c:pt>
                <c:pt idx="122">
                  <c:v>4.5920500000647735E-2</c:v>
                </c:pt>
                <c:pt idx="123">
                  <c:v>4.6616500003437977E-2</c:v>
                </c:pt>
                <c:pt idx="128">
                  <c:v>4.0839000008418225E-2</c:v>
                </c:pt>
                <c:pt idx="130">
                  <c:v>3.8718000003427733E-2</c:v>
                </c:pt>
                <c:pt idx="131">
                  <c:v>3.8919999999052379E-2</c:v>
                </c:pt>
                <c:pt idx="132">
                  <c:v>3.6056999997526873E-2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DF-4E38-824C-BFCE5E627823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A!$K$21:$K$986</c:f>
              <c:numCache>
                <c:formatCode>General</c:formatCode>
                <c:ptCount val="966"/>
                <c:pt idx="103">
                  <c:v>3.9909999999508727E-2</c:v>
                </c:pt>
                <c:pt idx="104">
                  <c:v>3.0068000000028405E-2</c:v>
                </c:pt>
                <c:pt idx="105">
                  <c:v>3.2868000002054032E-2</c:v>
                </c:pt>
                <c:pt idx="106">
                  <c:v>3.4168000005593058E-2</c:v>
                </c:pt>
                <c:pt idx="107">
                  <c:v>3.9068000005499925E-2</c:v>
                </c:pt>
                <c:pt idx="108">
                  <c:v>4.0418000004137866E-2</c:v>
                </c:pt>
                <c:pt idx="109">
                  <c:v>4.5968000005814247E-2</c:v>
                </c:pt>
                <c:pt idx="111">
                  <c:v>3.915699999924982E-2</c:v>
                </c:pt>
                <c:pt idx="114">
                  <c:v>4.7965000005206093E-2</c:v>
                </c:pt>
                <c:pt idx="115">
                  <c:v>4.3061999997007661E-2</c:v>
                </c:pt>
                <c:pt idx="116">
                  <c:v>4.375399999844376E-2</c:v>
                </c:pt>
                <c:pt idx="117">
                  <c:v>4.7363999998196959E-2</c:v>
                </c:pt>
                <c:pt idx="118">
                  <c:v>4.3167000003450084E-2</c:v>
                </c:pt>
                <c:pt idx="121">
                  <c:v>4.1836000003968365E-2</c:v>
                </c:pt>
                <c:pt idx="124">
                  <c:v>4.2419999997946434E-2</c:v>
                </c:pt>
                <c:pt idx="125">
                  <c:v>4.2626000002201181E-2</c:v>
                </c:pt>
                <c:pt idx="126">
                  <c:v>4.3306000006850809E-2</c:v>
                </c:pt>
                <c:pt idx="127">
                  <c:v>4.1820999998890329E-2</c:v>
                </c:pt>
                <c:pt idx="129">
                  <c:v>3.9770000003045425E-2</c:v>
                </c:pt>
                <c:pt idx="133">
                  <c:v>3.7055000007967465E-2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DF-4E38-824C-BFCE5E627823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DF-4E38-824C-BFCE5E627823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DF-4E38-824C-BFCE5E627823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6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DF-4E38-824C-BFCE5E627823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A!$O$21:$O$986</c:f>
              <c:numCache>
                <c:formatCode>General</c:formatCode>
                <c:ptCount val="966"/>
                <c:pt idx="114">
                  <c:v>5.0864228828971972E-2</c:v>
                </c:pt>
                <c:pt idx="115">
                  <c:v>4.9585151924127144E-2</c:v>
                </c:pt>
                <c:pt idx="116">
                  <c:v>4.948161787449383E-2</c:v>
                </c:pt>
                <c:pt idx="117">
                  <c:v>4.9093365188368918E-2</c:v>
                </c:pt>
                <c:pt idx="118">
                  <c:v>4.7978217195443484E-2</c:v>
                </c:pt>
                <c:pt idx="119">
                  <c:v>4.7650359371604681E-2</c:v>
                </c:pt>
                <c:pt idx="120">
                  <c:v>4.6675413737557681E-2</c:v>
                </c:pt>
                <c:pt idx="121">
                  <c:v>4.594851843075716E-2</c:v>
                </c:pt>
                <c:pt idx="122">
                  <c:v>4.4761112299025144E-2</c:v>
                </c:pt>
                <c:pt idx="123">
                  <c:v>4.4709345274208487E-2</c:v>
                </c:pt>
                <c:pt idx="124">
                  <c:v>4.3325655840046662E-2</c:v>
                </c:pt>
                <c:pt idx="128">
                  <c:v>4.0282186172700851E-2</c:v>
                </c:pt>
                <c:pt idx="129">
                  <c:v>3.9982368820637715E-2</c:v>
                </c:pt>
                <c:pt idx="130">
                  <c:v>3.8662309687813035E-2</c:v>
                </c:pt>
                <c:pt idx="131">
                  <c:v>3.858034523185333E-2</c:v>
                </c:pt>
                <c:pt idx="132">
                  <c:v>3.6956154828230794E-2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DF-4E38-824C-BFCE5E627823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A!$F$21:$F$986</c:f>
              <c:numCache>
                <c:formatCode>General</c:formatCode>
                <c:ptCount val="966"/>
                <c:pt idx="0">
                  <c:v>-32703</c:v>
                </c:pt>
                <c:pt idx="1">
                  <c:v>-8258</c:v>
                </c:pt>
                <c:pt idx="2">
                  <c:v>-3265</c:v>
                </c:pt>
                <c:pt idx="3">
                  <c:v>-2346</c:v>
                </c:pt>
                <c:pt idx="4">
                  <c:v>-1239</c:v>
                </c:pt>
                <c:pt idx="5">
                  <c:v>-532</c:v>
                </c:pt>
                <c:pt idx="6">
                  <c:v>0</c:v>
                </c:pt>
                <c:pt idx="7">
                  <c:v>237</c:v>
                </c:pt>
                <c:pt idx="8">
                  <c:v>632</c:v>
                </c:pt>
                <c:pt idx="9">
                  <c:v>978</c:v>
                </c:pt>
                <c:pt idx="10">
                  <c:v>1006</c:v>
                </c:pt>
                <c:pt idx="11">
                  <c:v>1030</c:v>
                </c:pt>
                <c:pt idx="12">
                  <c:v>1040</c:v>
                </c:pt>
                <c:pt idx="13">
                  <c:v>1649</c:v>
                </c:pt>
                <c:pt idx="14">
                  <c:v>1709</c:v>
                </c:pt>
                <c:pt idx="15">
                  <c:v>1749</c:v>
                </c:pt>
                <c:pt idx="16">
                  <c:v>1759</c:v>
                </c:pt>
                <c:pt idx="17">
                  <c:v>1807</c:v>
                </c:pt>
                <c:pt idx="18">
                  <c:v>2046</c:v>
                </c:pt>
                <c:pt idx="19">
                  <c:v>2482</c:v>
                </c:pt>
                <c:pt idx="20">
                  <c:v>2486</c:v>
                </c:pt>
                <c:pt idx="21">
                  <c:v>2488</c:v>
                </c:pt>
                <c:pt idx="22">
                  <c:v>3231</c:v>
                </c:pt>
                <c:pt idx="23">
                  <c:v>3233</c:v>
                </c:pt>
                <c:pt idx="24">
                  <c:v>6916</c:v>
                </c:pt>
                <c:pt idx="25">
                  <c:v>6924</c:v>
                </c:pt>
                <c:pt idx="26">
                  <c:v>6930</c:v>
                </c:pt>
                <c:pt idx="27">
                  <c:v>6964</c:v>
                </c:pt>
                <c:pt idx="28">
                  <c:v>7637</c:v>
                </c:pt>
                <c:pt idx="29">
                  <c:v>7691</c:v>
                </c:pt>
                <c:pt idx="30">
                  <c:v>7733</c:v>
                </c:pt>
                <c:pt idx="31">
                  <c:v>8392</c:v>
                </c:pt>
                <c:pt idx="32">
                  <c:v>8398</c:v>
                </c:pt>
                <c:pt idx="33">
                  <c:v>8400</c:v>
                </c:pt>
                <c:pt idx="34">
                  <c:v>8404</c:v>
                </c:pt>
                <c:pt idx="35">
                  <c:v>9123</c:v>
                </c:pt>
                <c:pt idx="36">
                  <c:v>12856</c:v>
                </c:pt>
                <c:pt idx="37">
                  <c:v>12892</c:v>
                </c:pt>
                <c:pt idx="38">
                  <c:v>12896</c:v>
                </c:pt>
                <c:pt idx="39">
                  <c:v>13613</c:v>
                </c:pt>
                <c:pt idx="40">
                  <c:v>13615</c:v>
                </c:pt>
                <c:pt idx="41">
                  <c:v>13619</c:v>
                </c:pt>
                <c:pt idx="42">
                  <c:v>23270</c:v>
                </c:pt>
                <c:pt idx="43">
                  <c:v>25411</c:v>
                </c:pt>
                <c:pt idx="44">
                  <c:v>25411</c:v>
                </c:pt>
                <c:pt idx="45">
                  <c:v>25415</c:v>
                </c:pt>
                <c:pt idx="46">
                  <c:v>25415</c:v>
                </c:pt>
                <c:pt idx="47">
                  <c:v>25417</c:v>
                </c:pt>
                <c:pt idx="48">
                  <c:v>25417</c:v>
                </c:pt>
                <c:pt idx="49">
                  <c:v>26140</c:v>
                </c:pt>
                <c:pt idx="50">
                  <c:v>26140</c:v>
                </c:pt>
                <c:pt idx="51">
                  <c:v>26150</c:v>
                </c:pt>
                <c:pt idx="52">
                  <c:v>26150</c:v>
                </c:pt>
                <c:pt idx="53">
                  <c:v>26150</c:v>
                </c:pt>
                <c:pt idx="54">
                  <c:v>26156</c:v>
                </c:pt>
                <c:pt idx="55">
                  <c:v>26156</c:v>
                </c:pt>
                <c:pt idx="56">
                  <c:v>26662</c:v>
                </c:pt>
                <c:pt idx="57">
                  <c:v>26662</c:v>
                </c:pt>
                <c:pt idx="58">
                  <c:v>26662</c:v>
                </c:pt>
                <c:pt idx="59">
                  <c:v>26662</c:v>
                </c:pt>
                <c:pt idx="60">
                  <c:v>26662</c:v>
                </c:pt>
                <c:pt idx="61">
                  <c:v>26662</c:v>
                </c:pt>
                <c:pt idx="62">
                  <c:v>26662</c:v>
                </c:pt>
                <c:pt idx="63">
                  <c:v>27301</c:v>
                </c:pt>
                <c:pt idx="64">
                  <c:v>27652</c:v>
                </c:pt>
                <c:pt idx="65">
                  <c:v>28082</c:v>
                </c:pt>
                <c:pt idx="66">
                  <c:v>28098</c:v>
                </c:pt>
                <c:pt idx="67">
                  <c:v>28146</c:v>
                </c:pt>
                <c:pt idx="68">
                  <c:v>28423</c:v>
                </c:pt>
                <c:pt idx="69">
                  <c:v>28827</c:v>
                </c:pt>
                <c:pt idx="70">
                  <c:v>28855</c:v>
                </c:pt>
                <c:pt idx="71">
                  <c:v>28869</c:v>
                </c:pt>
                <c:pt idx="72">
                  <c:v>28869</c:v>
                </c:pt>
                <c:pt idx="73">
                  <c:v>28869</c:v>
                </c:pt>
                <c:pt idx="74">
                  <c:v>29162</c:v>
                </c:pt>
                <c:pt idx="75">
                  <c:v>29568</c:v>
                </c:pt>
                <c:pt idx="76">
                  <c:v>30355</c:v>
                </c:pt>
                <c:pt idx="77">
                  <c:v>30355</c:v>
                </c:pt>
                <c:pt idx="78">
                  <c:v>30367</c:v>
                </c:pt>
                <c:pt idx="79">
                  <c:v>30692</c:v>
                </c:pt>
                <c:pt idx="80">
                  <c:v>31054</c:v>
                </c:pt>
                <c:pt idx="81">
                  <c:v>31789</c:v>
                </c:pt>
                <c:pt idx="82">
                  <c:v>32550</c:v>
                </c:pt>
                <c:pt idx="83">
                  <c:v>33255</c:v>
                </c:pt>
                <c:pt idx="84">
                  <c:v>33317</c:v>
                </c:pt>
                <c:pt idx="85">
                  <c:v>34022</c:v>
                </c:pt>
                <c:pt idx="86">
                  <c:v>34022</c:v>
                </c:pt>
                <c:pt idx="87">
                  <c:v>34030</c:v>
                </c:pt>
                <c:pt idx="88">
                  <c:v>34030</c:v>
                </c:pt>
                <c:pt idx="89">
                  <c:v>34030</c:v>
                </c:pt>
                <c:pt idx="90">
                  <c:v>34654.5</c:v>
                </c:pt>
                <c:pt idx="91">
                  <c:v>34660.5</c:v>
                </c:pt>
                <c:pt idx="92">
                  <c:v>34664.5</c:v>
                </c:pt>
                <c:pt idx="93">
                  <c:v>34666.5</c:v>
                </c:pt>
                <c:pt idx="94">
                  <c:v>34743</c:v>
                </c:pt>
                <c:pt idx="95">
                  <c:v>34783</c:v>
                </c:pt>
                <c:pt idx="96">
                  <c:v>34783</c:v>
                </c:pt>
                <c:pt idx="97">
                  <c:v>34783</c:v>
                </c:pt>
                <c:pt idx="98">
                  <c:v>34801</c:v>
                </c:pt>
                <c:pt idx="99">
                  <c:v>36225</c:v>
                </c:pt>
                <c:pt idx="100">
                  <c:v>36271</c:v>
                </c:pt>
                <c:pt idx="101">
                  <c:v>36281</c:v>
                </c:pt>
                <c:pt idx="102">
                  <c:v>36962</c:v>
                </c:pt>
                <c:pt idx="103">
                  <c:v>36990</c:v>
                </c:pt>
                <c:pt idx="104">
                  <c:v>36992</c:v>
                </c:pt>
                <c:pt idx="105">
                  <c:v>36992</c:v>
                </c:pt>
                <c:pt idx="106">
                  <c:v>36992</c:v>
                </c:pt>
                <c:pt idx="107">
                  <c:v>36992</c:v>
                </c:pt>
                <c:pt idx="108">
                  <c:v>36992</c:v>
                </c:pt>
                <c:pt idx="109">
                  <c:v>36992</c:v>
                </c:pt>
                <c:pt idx="110">
                  <c:v>37709</c:v>
                </c:pt>
                <c:pt idx="111">
                  <c:v>37733</c:v>
                </c:pt>
                <c:pt idx="112">
                  <c:v>38472</c:v>
                </c:pt>
                <c:pt idx="113">
                  <c:v>38490</c:v>
                </c:pt>
                <c:pt idx="114">
                  <c:v>39185</c:v>
                </c:pt>
                <c:pt idx="115">
                  <c:v>39778</c:v>
                </c:pt>
                <c:pt idx="116">
                  <c:v>39826</c:v>
                </c:pt>
                <c:pt idx="117">
                  <c:v>40006</c:v>
                </c:pt>
                <c:pt idx="118">
                  <c:v>40523</c:v>
                </c:pt>
                <c:pt idx="119">
                  <c:v>40675</c:v>
                </c:pt>
                <c:pt idx="120">
                  <c:v>41127</c:v>
                </c:pt>
                <c:pt idx="121">
                  <c:v>41464</c:v>
                </c:pt>
                <c:pt idx="122">
                  <c:v>42014.5</c:v>
                </c:pt>
                <c:pt idx="123">
                  <c:v>42038.5</c:v>
                </c:pt>
                <c:pt idx="124">
                  <c:v>42680</c:v>
                </c:pt>
                <c:pt idx="125">
                  <c:v>42894</c:v>
                </c:pt>
                <c:pt idx="126">
                  <c:v>42914</c:v>
                </c:pt>
                <c:pt idx="127">
                  <c:v>43649</c:v>
                </c:pt>
                <c:pt idx="128">
                  <c:v>44091</c:v>
                </c:pt>
                <c:pt idx="129">
                  <c:v>44230</c:v>
                </c:pt>
                <c:pt idx="130">
                  <c:v>44842</c:v>
                </c:pt>
                <c:pt idx="131">
                  <c:v>44880</c:v>
                </c:pt>
                <c:pt idx="132">
                  <c:v>45633</c:v>
                </c:pt>
                <c:pt idx="133">
                  <c:v>45695</c:v>
                </c:pt>
              </c:numCache>
            </c:numRef>
          </c:xVal>
          <c:yVal>
            <c:numRef>
              <c:f>A!$U$21:$U$986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DF-4E38-824C-BFCE5E627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364864"/>
        <c:axId val="1"/>
      </c:scatterChart>
      <c:valAx>
        <c:axId val="892364864"/>
        <c:scaling>
          <c:orientation val="minMax"/>
          <c:max val="50000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5189873417722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364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37974683544303"/>
          <c:y val="0.9204921861831491"/>
          <c:w val="0.7325949367088607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85724</xdr:rowOff>
    </xdr:from>
    <xdr:to>
      <xdr:col>17</xdr:col>
      <xdr:colOff>266700</xdr:colOff>
      <xdr:row>18</xdr:row>
      <xdr:rowOff>161924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20F2F401-E97B-43CF-8CA4-7C7BED725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0</xdr:row>
      <xdr:rowOff>38100</xdr:rowOff>
    </xdr:from>
    <xdr:to>
      <xdr:col>27</xdr:col>
      <xdr:colOff>95250</xdr:colOff>
      <xdr:row>18</xdr:row>
      <xdr:rowOff>104775</xdr:rowOff>
    </xdr:to>
    <xdr:graphicFrame macro="">
      <xdr:nvGraphicFramePr>
        <xdr:cNvPr id="1034" name="Chart 4">
          <a:extLst>
            <a:ext uri="{FF2B5EF4-FFF2-40B4-BE49-F238E27FC236}">
              <a16:creationId xmlns:a16="http://schemas.microsoft.com/office/drawing/2014/main" id="{20DFC7A6-2BF7-1F55-2730-6F5CCF4EC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konkoly.hu/cgi-bin/IBVS?5603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28" TargetMode="External"/><Relationship Id="rId21" Type="http://schemas.openxmlformats.org/officeDocument/2006/relationships/hyperlink" Target="http://www.bav-astro.de/sfs/BAVM_link.php?BAVMnr=203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konkoly.hu/cgi-bin/IBVS?5945" TargetMode="External"/><Relationship Id="rId2" Type="http://schemas.openxmlformats.org/officeDocument/2006/relationships/hyperlink" Target="http://www.bav-astro.de/sfs/BAVM_link.php?BAVMnr=128" TargetMode="External"/><Relationship Id="rId16" Type="http://schemas.openxmlformats.org/officeDocument/2006/relationships/hyperlink" Target="http://var.astro.cz/oejv/issues/oejv0003.pdf" TargetMode="External"/><Relationship Id="rId20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672" TargetMode="External"/><Relationship Id="rId23" Type="http://schemas.openxmlformats.org/officeDocument/2006/relationships/hyperlink" Target="http://www.bav-astro.de/sfs/BAVM_link.php?BAVMnr=212" TargetMode="External"/><Relationship Id="rId28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www.bav-astro.de/sfs/BAVM_link.php?BAVMnr=128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8"/>
  <sheetViews>
    <sheetView tabSelected="1" workbookViewId="0">
      <pane xSplit="14" ySplit="21" topLeftCell="O133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66" t="s">
        <v>69</v>
      </c>
    </row>
    <row r="2" spans="1:6" x14ac:dyDescent="0.2">
      <c r="A2" t="s">
        <v>24</v>
      </c>
      <c r="B2" s="10" t="s">
        <v>45</v>
      </c>
    </row>
    <row r="4" spans="1:6" ht="14.25" thickTop="1" thickBot="1" x14ac:dyDescent="0.25">
      <c r="A4" s="6" t="s">
        <v>0</v>
      </c>
      <c r="C4" s="2">
        <v>33337.489399999999</v>
      </c>
      <c r="D4" s="3">
        <v>0.497971</v>
      </c>
    </row>
    <row r="5" spans="1:6" ht="13.5" thickTop="1" x14ac:dyDescent="0.2">
      <c r="A5" s="13" t="s">
        <v>51</v>
      </c>
      <c r="B5" s="11"/>
      <c r="C5" s="14">
        <v>-9.5</v>
      </c>
      <c r="D5" s="11" t="s">
        <v>52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33337.489399999999</v>
      </c>
    </row>
    <row r="8" spans="1:6" x14ac:dyDescent="0.2">
      <c r="A8" t="s">
        <v>3</v>
      </c>
      <c r="C8">
        <f>+D4</f>
        <v>0.497971</v>
      </c>
    </row>
    <row r="9" spans="1:6" x14ac:dyDescent="0.2">
      <c r="A9" s="26" t="s">
        <v>57</v>
      </c>
      <c r="B9" s="27">
        <v>145</v>
      </c>
      <c r="C9" s="25" t="str">
        <f>"F"&amp;B9</f>
        <v>F145</v>
      </c>
      <c r="D9" s="9" t="str">
        <f>"G"&amp;B9</f>
        <v>G145</v>
      </c>
    </row>
    <row r="10" spans="1:6" ht="13.5" thickBot="1" x14ac:dyDescent="0.25">
      <c r="A10" s="11"/>
      <c r="B10" s="11"/>
      <c r="C10" s="5" t="s">
        <v>20</v>
      </c>
      <c r="D10" s="5" t="s">
        <v>21</v>
      </c>
      <c r="E10" s="11"/>
    </row>
    <row r="11" spans="1:6" x14ac:dyDescent="0.2">
      <c r="A11" s="11" t="s">
        <v>16</v>
      </c>
      <c r="B11" s="11"/>
      <c r="C11" s="24">
        <f ca="1">INTERCEPT(INDIRECT($D$9):G985,INDIRECT($C$9):F985)</f>
        <v>0.13538468163899731</v>
      </c>
      <c r="D11" s="4"/>
      <c r="E11" s="11"/>
    </row>
    <row r="12" spans="1:6" x14ac:dyDescent="0.2">
      <c r="A12" s="11" t="s">
        <v>17</v>
      </c>
      <c r="B12" s="11"/>
      <c r="C12" s="24">
        <f ca="1">SLOPE(INDIRECT($D$9):G985,INDIRECT($C$9):F985)</f>
        <v>-2.1569593673606056E-6</v>
      </c>
      <c r="D12" s="4"/>
      <c r="E12" s="11"/>
    </row>
    <row r="13" spans="1:6" x14ac:dyDescent="0.2">
      <c r="A13" s="11" t="s">
        <v>19</v>
      </c>
      <c r="B13" s="11"/>
      <c r="C13" s="4" t="s">
        <v>14</v>
      </c>
    </row>
    <row r="14" spans="1:6" x14ac:dyDescent="0.2">
      <c r="A14" s="11"/>
      <c r="B14" s="11"/>
      <c r="C14" s="11"/>
    </row>
    <row r="15" spans="1:6" x14ac:dyDescent="0.2">
      <c r="A15" s="15" t="s">
        <v>18</v>
      </c>
      <c r="B15" s="11"/>
      <c r="C15" s="16">
        <f ca="1">(C7+C11)+(C8+C12)*INT(MAX(F21:F3526))</f>
        <v>56092.311067423347</v>
      </c>
      <c r="E15" s="17" t="s">
        <v>63</v>
      </c>
      <c r="F15" s="14">
        <v>1</v>
      </c>
    </row>
    <row r="16" spans="1:6" x14ac:dyDescent="0.2">
      <c r="A16" s="19" t="s">
        <v>4</v>
      </c>
      <c r="B16" s="11"/>
      <c r="C16" s="20">
        <f ca="1">+C8+C12</f>
        <v>0.49796884304063266</v>
      </c>
      <c r="E16" s="17" t="s">
        <v>53</v>
      </c>
      <c r="F16" s="18">
        <f ca="1">NOW()+15018.5+$C$5/24</f>
        <v>60340.747771180555</v>
      </c>
    </row>
    <row r="17" spans="1:21" ht="13.5" thickBot="1" x14ac:dyDescent="0.25">
      <c r="A17" s="17" t="s">
        <v>48</v>
      </c>
      <c r="B17" s="11"/>
      <c r="C17" s="11">
        <f>COUNT(C21:C2184)</f>
        <v>134</v>
      </c>
      <c r="E17" s="17" t="s">
        <v>64</v>
      </c>
      <c r="F17" s="18">
        <f ca="1">ROUND(2*(F16-$C$7)/$C$8,0)/2+F15</f>
        <v>54227.5</v>
      </c>
    </row>
    <row r="18" spans="1:21" ht="14.25" thickTop="1" thickBot="1" x14ac:dyDescent="0.25">
      <c r="A18" s="19" t="s">
        <v>5</v>
      </c>
      <c r="B18" s="11"/>
      <c r="C18" s="22">
        <f ca="1">+C15</f>
        <v>56092.311067423347</v>
      </c>
      <c r="D18" s="23">
        <f ca="1">+C16</f>
        <v>0.49796884304063266</v>
      </c>
      <c r="E18" s="17" t="s">
        <v>54</v>
      </c>
      <c r="F18" s="9">
        <f ca="1">ROUND(2*(F16-$C$15)/$C$16,0)/2+F15</f>
        <v>8532.5</v>
      </c>
    </row>
    <row r="19" spans="1:21" ht="13.5" thickTop="1" x14ac:dyDescent="0.2">
      <c r="E19" s="17" t="s">
        <v>55</v>
      </c>
      <c r="F19" s="21">
        <f ca="1">+$C$15+$C$16*F18-15018.5-$C$5/24</f>
        <v>45323.126054000881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78</v>
      </c>
      <c r="I20" s="8" t="s">
        <v>61</v>
      </c>
      <c r="J20" s="8" t="s">
        <v>75</v>
      </c>
      <c r="K20" s="8" t="s">
        <v>60</v>
      </c>
      <c r="L20" s="8" t="s">
        <v>513</v>
      </c>
      <c r="M20" s="8" t="s">
        <v>514</v>
      </c>
      <c r="N20" s="8" t="s">
        <v>515</v>
      </c>
      <c r="O20" s="8" t="s">
        <v>23</v>
      </c>
      <c r="P20" s="7" t="s">
        <v>22</v>
      </c>
      <c r="Q20" s="5" t="s">
        <v>15</v>
      </c>
      <c r="R20" s="5"/>
      <c r="S20" s="5"/>
      <c r="T20" s="5"/>
      <c r="U20" s="41" t="s">
        <v>68</v>
      </c>
    </row>
    <row r="21" spans="1:21" x14ac:dyDescent="0.2">
      <c r="A21" s="57" t="s">
        <v>88</v>
      </c>
      <c r="B21" s="58" t="s">
        <v>26</v>
      </c>
      <c r="C21" s="57">
        <v>17052.428</v>
      </c>
      <c r="D21" s="57" t="s">
        <v>61</v>
      </c>
      <c r="E21">
        <f t="shared" ref="E21:E52" si="0">+(C21-C$7)/C$8</f>
        <v>-32702.830887742457</v>
      </c>
      <c r="F21">
        <f t="shared" ref="F21:F52" si="1">ROUND(2*E21,0)/2</f>
        <v>-32703</v>
      </c>
      <c r="G21">
        <f t="shared" ref="G21:G52" si="2">+C21-(C$7+F21*C$8)</f>
        <v>8.4213000001909677E-2</v>
      </c>
      <c r="I21">
        <f t="shared" ref="I21:I26" si="3">+G21</f>
        <v>8.4213000001909677E-2</v>
      </c>
      <c r="Q21" s="1">
        <f t="shared" ref="Q21:Q52" si="4">+C21-15018.5</f>
        <v>2033.9279999999999</v>
      </c>
      <c r="R21" s="1"/>
      <c r="S21" s="1"/>
      <c r="T21" s="1"/>
    </row>
    <row r="22" spans="1:21" x14ac:dyDescent="0.2">
      <c r="A22" s="57" t="s">
        <v>88</v>
      </c>
      <c r="B22" s="58" t="s">
        <v>26</v>
      </c>
      <c r="C22" s="57">
        <v>29225.271000000001</v>
      </c>
      <c r="D22" s="57" t="s">
        <v>61</v>
      </c>
      <c r="E22">
        <f t="shared" si="0"/>
        <v>-8257.9475511626133</v>
      </c>
      <c r="F22">
        <f t="shared" si="1"/>
        <v>-8258</v>
      </c>
      <c r="G22">
        <f t="shared" si="2"/>
        <v>2.6118000001588371E-2</v>
      </c>
      <c r="I22">
        <f t="shared" si="3"/>
        <v>2.6118000001588371E-2</v>
      </c>
      <c r="Q22" s="1">
        <f t="shared" si="4"/>
        <v>14206.771000000001</v>
      </c>
      <c r="R22" s="1"/>
      <c r="S22" s="1"/>
      <c r="T22" s="1"/>
    </row>
    <row r="23" spans="1:21" x14ac:dyDescent="0.2">
      <c r="A23" s="57" t="s">
        <v>88</v>
      </c>
      <c r="B23" s="58" t="s">
        <v>26</v>
      </c>
      <c r="C23" s="57">
        <v>31711.617999999999</v>
      </c>
      <c r="D23" s="57" t="s">
        <v>61</v>
      </c>
      <c r="E23">
        <f t="shared" si="0"/>
        <v>-3264.9921380963951</v>
      </c>
      <c r="F23">
        <f t="shared" si="1"/>
        <v>-3265</v>
      </c>
      <c r="G23">
        <f t="shared" si="2"/>
        <v>3.9150000011431985E-3</v>
      </c>
      <c r="I23">
        <f t="shared" si="3"/>
        <v>3.9150000011431985E-3</v>
      </c>
      <c r="Q23" s="1">
        <f t="shared" si="4"/>
        <v>16693.117999999999</v>
      </c>
      <c r="R23" s="1"/>
      <c r="S23" s="1"/>
      <c r="T23" s="1"/>
    </row>
    <row r="24" spans="1:21" x14ac:dyDescent="0.2">
      <c r="A24" s="57" t="s">
        <v>88</v>
      </c>
      <c r="B24" s="58" t="s">
        <v>26</v>
      </c>
      <c r="C24" s="57">
        <v>32169.25</v>
      </c>
      <c r="D24" s="57" t="s">
        <v>61</v>
      </c>
      <c r="E24">
        <f t="shared" si="0"/>
        <v>-2345.9988633876242</v>
      </c>
      <c r="F24">
        <f t="shared" si="1"/>
        <v>-2346</v>
      </c>
      <c r="G24">
        <f t="shared" si="2"/>
        <v>5.6600000243633986E-4</v>
      </c>
      <c r="I24">
        <f t="shared" si="3"/>
        <v>5.6600000243633986E-4</v>
      </c>
      <c r="Q24" s="1">
        <f t="shared" si="4"/>
        <v>17150.75</v>
      </c>
      <c r="R24" s="1"/>
      <c r="S24" s="1"/>
      <c r="T24" s="1"/>
    </row>
    <row r="25" spans="1:21" x14ac:dyDescent="0.2">
      <c r="A25" s="57" t="s">
        <v>88</v>
      </c>
      <c r="B25" s="58" t="s">
        <v>26</v>
      </c>
      <c r="C25" s="57">
        <v>32720.505000000001</v>
      </c>
      <c r="D25" s="57" t="s">
        <v>61</v>
      </c>
      <c r="E25">
        <f t="shared" si="0"/>
        <v>-1238.9966483991991</v>
      </c>
      <c r="F25">
        <f t="shared" si="1"/>
        <v>-1239</v>
      </c>
      <c r="G25">
        <f t="shared" si="2"/>
        <v>1.6690000011294615E-3</v>
      </c>
      <c r="I25">
        <f t="shared" si="3"/>
        <v>1.6690000011294615E-3</v>
      </c>
      <c r="Q25" s="1">
        <f t="shared" si="4"/>
        <v>17702.005000000001</v>
      </c>
      <c r="R25" s="1"/>
      <c r="S25" s="1"/>
      <c r="T25" s="1"/>
    </row>
    <row r="26" spans="1:21" x14ac:dyDescent="0.2">
      <c r="A26" s="57" t="s">
        <v>88</v>
      </c>
      <c r="B26" s="58" t="s">
        <v>26</v>
      </c>
      <c r="C26" s="57">
        <v>33072.567999999999</v>
      </c>
      <c r="D26" s="57" t="s">
        <v>61</v>
      </c>
      <c r="E26">
        <f t="shared" si="0"/>
        <v>-532.00166274742764</v>
      </c>
      <c r="F26">
        <f t="shared" si="1"/>
        <v>-532</v>
      </c>
      <c r="G26">
        <f t="shared" si="2"/>
        <v>-8.2799999654525891E-4</v>
      </c>
      <c r="I26">
        <f t="shared" si="3"/>
        <v>-8.2799999654525891E-4</v>
      </c>
      <c r="Q26" s="1">
        <f t="shared" si="4"/>
        <v>18054.067999999999</v>
      </c>
      <c r="R26" s="1"/>
      <c r="S26" s="1"/>
      <c r="T26" s="1"/>
    </row>
    <row r="27" spans="1:21" x14ac:dyDescent="0.2">
      <c r="A27" t="s">
        <v>12</v>
      </c>
      <c r="C27" s="12">
        <v>33337.489399999999</v>
      </c>
      <c r="D27" s="12" t="s">
        <v>14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Q27" s="1">
        <f t="shared" si="4"/>
        <v>18318.989399999999</v>
      </c>
      <c r="R27" s="1"/>
      <c r="S27" s="1"/>
      <c r="T27" s="1"/>
    </row>
    <row r="28" spans="1:21" x14ac:dyDescent="0.2">
      <c r="A28" s="57" t="s">
        <v>88</v>
      </c>
      <c r="B28" s="58" t="s">
        <v>26</v>
      </c>
      <c r="C28" s="57">
        <v>33455.508999999998</v>
      </c>
      <c r="D28" s="57" t="s">
        <v>61</v>
      </c>
      <c r="E28">
        <f t="shared" si="0"/>
        <v>237.00094985450886</v>
      </c>
      <c r="F28">
        <f t="shared" si="1"/>
        <v>237</v>
      </c>
      <c r="G28">
        <f t="shared" si="2"/>
        <v>4.7300000005634502E-4</v>
      </c>
      <c r="I28">
        <f t="shared" ref="I28:I62" si="5">+G28</f>
        <v>4.7300000005634502E-4</v>
      </c>
      <c r="Q28" s="1">
        <f t="shared" si="4"/>
        <v>18437.008999999998</v>
      </c>
      <c r="R28" s="1"/>
      <c r="S28" s="1"/>
      <c r="T28" s="1"/>
    </row>
    <row r="29" spans="1:21" x14ac:dyDescent="0.2">
      <c r="A29" s="57" t="s">
        <v>88</v>
      </c>
      <c r="B29" s="58" t="s">
        <v>26</v>
      </c>
      <c r="C29" s="57">
        <v>33652.205000000002</v>
      </c>
      <c r="D29" s="57" t="s">
        <v>61</v>
      </c>
      <c r="E29">
        <f t="shared" si="0"/>
        <v>631.9958391151356</v>
      </c>
      <c r="F29">
        <f t="shared" si="1"/>
        <v>632</v>
      </c>
      <c r="G29">
        <f t="shared" si="2"/>
        <v>-2.0719999956781976E-3</v>
      </c>
      <c r="I29">
        <f t="shared" si="5"/>
        <v>-2.0719999956781976E-3</v>
      </c>
      <c r="Q29" s="1">
        <f t="shared" si="4"/>
        <v>18633.705000000002</v>
      </c>
      <c r="R29" s="1"/>
      <c r="S29" s="1"/>
      <c r="T29" s="1"/>
    </row>
    <row r="30" spans="1:21" x14ac:dyDescent="0.2">
      <c r="A30" s="57" t="s">
        <v>88</v>
      </c>
      <c r="B30" s="58" t="s">
        <v>26</v>
      </c>
      <c r="C30" s="57">
        <v>33824.502</v>
      </c>
      <c r="D30" s="57" t="s">
        <v>61</v>
      </c>
      <c r="E30">
        <f t="shared" si="0"/>
        <v>977.99389924313232</v>
      </c>
      <c r="F30">
        <f t="shared" si="1"/>
        <v>978</v>
      </c>
      <c r="G30">
        <f t="shared" si="2"/>
        <v>-3.0379999952856451E-3</v>
      </c>
      <c r="I30">
        <f t="shared" si="5"/>
        <v>-3.0379999952856451E-3</v>
      </c>
      <c r="Q30" s="1">
        <f t="shared" si="4"/>
        <v>18806.002</v>
      </c>
      <c r="R30" s="1"/>
      <c r="S30" s="1"/>
      <c r="T30" s="1"/>
    </row>
    <row r="31" spans="1:21" x14ac:dyDescent="0.2">
      <c r="A31" s="57" t="s">
        <v>88</v>
      </c>
      <c r="B31" s="58" t="s">
        <v>26</v>
      </c>
      <c r="C31" s="57">
        <v>33838.446000000004</v>
      </c>
      <c r="D31" s="57" t="s">
        <v>61</v>
      </c>
      <c r="E31">
        <f t="shared" si="0"/>
        <v>1005.9955298601826</v>
      </c>
      <c r="F31">
        <f t="shared" si="1"/>
        <v>1006</v>
      </c>
      <c r="G31">
        <f t="shared" si="2"/>
        <v>-2.2259999968810007E-3</v>
      </c>
      <c r="I31">
        <f t="shared" si="5"/>
        <v>-2.2259999968810007E-3</v>
      </c>
      <c r="Q31" s="1">
        <f t="shared" si="4"/>
        <v>18819.946000000004</v>
      </c>
      <c r="R31" s="1"/>
      <c r="S31" s="1"/>
      <c r="T31" s="1"/>
    </row>
    <row r="32" spans="1:21" x14ac:dyDescent="0.2">
      <c r="A32" s="57" t="s">
        <v>88</v>
      </c>
      <c r="B32" s="58" t="s">
        <v>26</v>
      </c>
      <c r="C32" s="57">
        <v>33850.400999999998</v>
      </c>
      <c r="D32" s="57" t="s">
        <v>61</v>
      </c>
      <c r="E32">
        <f t="shared" si="0"/>
        <v>1030.0029519791303</v>
      </c>
      <c r="F32">
        <f t="shared" si="1"/>
        <v>1030</v>
      </c>
      <c r="G32">
        <f t="shared" si="2"/>
        <v>1.4700000028824434E-3</v>
      </c>
      <c r="I32">
        <f t="shared" si="5"/>
        <v>1.4700000028824434E-3</v>
      </c>
      <c r="Q32" s="1">
        <f t="shared" si="4"/>
        <v>18831.900999999998</v>
      </c>
      <c r="R32" s="1"/>
      <c r="S32" s="1"/>
      <c r="T32" s="1"/>
    </row>
    <row r="33" spans="1:20" x14ac:dyDescent="0.2">
      <c r="A33" s="57" t="s">
        <v>88</v>
      </c>
      <c r="B33" s="58" t="s">
        <v>26</v>
      </c>
      <c r="C33" s="57">
        <v>33855.383000000002</v>
      </c>
      <c r="D33" s="57" t="s">
        <v>61</v>
      </c>
      <c r="E33">
        <f t="shared" si="0"/>
        <v>1040.0075506405053</v>
      </c>
      <c r="F33">
        <f t="shared" si="1"/>
        <v>1040</v>
      </c>
      <c r="G33">
        <f t="shared" si="2"/>
        <v>3.7599999996018596E-3</v>
      </c>
      <c r="I33">
        <f t="shared" si="5"/>
        <v>3.7599999996018596E-3</v>
      </c>
      <c r="Q33" s="1">
        <f t="shared" si="4"/>
        <v>18836.883000000002</v>
      </c>
      <c r="R33" s="1"/>
      <c r="S33" s="1"/>
      <c r="T33" s="1"/>
    </row>
    <row r="34" spans="1:20" x14ac:dyDescent="0.2">
      <c r="A34" s="57" t="s">
        <v>88</v>
      </c>
      <c r="B34" s="58" t="s">
        <v>26</v>
      </c>
      <c r="C34" s="57">
        <v>34158.639999999999</v>
      </c>
      <c r="D34" s="57" t="s">
        <v>61</v>
      </c>
      <c r="E34">
        <f t="shared" si="0"/>
        <v>1648.9928128344841</v>
      </c>
      <c r="F34">
        <f t="shared" si="1"/>
        <v>1649</v>
      </c>
      <c r="G34">
        <f t="shared" si="2"/>
        <v>-3.5789999965345487E-3</v>
      </c>
      <c r="I34">
        <f t="shared" si="5"/>
        <v>-3.5789999965345487E-3</v>
      </c>
      <c r="Q34" s="1">
        <f t="shared" si="4"/>
        <v>19140.14</v>
      </c>
      <c r="R34" s="1"/>
      <c r="S34" s="1"/>
      <c r="T34" s="1"/>
    </row>
    <row r="35" spans="1:20" x14ac:dyDescent="0.2">
      <c r="A35" s="57" t="s">
        <v>88</v>
      </c>
      <c r="B35" s="58" t="s">
        <v>26</v>
      </c>
      <c r="C35" s="57">
        <v>34188.517</v>
      </c>
      <c r="D35" s="57" t="s">
        <v>61</v>
      </c>
      <c r="E35">
        <f t="shared" si="0"/>
        <v>1708.9902825666579</v>
      </c>
      <c r="F35">
        <f t="shared" si="1"/>
        <v>1709</v>
      </c>
      <c r="G35">
        <f t="shared" si="2"/>
        <v>-4.8390000010840595E-3</v>
      </c>
      <c r="I35">
        <f t="shared" si="5"/>
        <v>-4.8390000010840595E-3</v>
      </c>
      <c r="Q35" s="1">
        <f t="shared" si="4"/>
        <v>19170.017</v>
      </c>
      <c r="R35" s="1"/>
      <c r="S35" s="1"/>
      <c r="T35" s="1"/>
    </row>
    <row r="36" spans="1:20" x14ac:dyDescent="0.2">
      <c r="A36" s="57" t="s">
        <v>88</v>
      </c>
      <c r="B36" s="58" t="s">
        <v>26</v>
      </c>
      <c r="C36" s="57">
        <v>34208.438999999998</v>
      </c>
      <c r="D36" s="57" t="s">
        <v>61</v>
      </c>
      <c r="E36">
        <f t="shared" si="0"/>
        <v>1748.9966283177132</v>
      </c>
      <c r="F36">
        <f t="shared" si="1"/>
        <v>1749</v>
      </c>
      <c r="G36">
        <f t="shared" si="2"/>
        <v>-1.6790000008768402E-3</v>
      </c>
      <c r="I36">
        <f t="shared" si="5"/>
        <v>-1.6790000008768402E-3</v>
      </c>
      <c r="Q36" s="1">
        <f t="shared" si="4"/>
        <v>19189.938999999998</v>
      </c>
      <c r="R36" s="1"/>
      <c r="S36" s="1"/>
      <c r="T36" s="1"/>
    </row>
    <row r="37" spans="1:20" x14ac:dyDescent="0.2">
      <c r="A37" s="57" t="s">
        <v>88</v>
      </c>
      <c r="B37" s="58" t="s">
        <v>26</v>
      </c>
      <c r="C37" s="57">
        <v>34213.415999999997</v>
      </c>
      <c r="D37" s="57" t="s">
        <v>61</v>
      </c>
      <c r="E37">
        <f t="shared" si="0"/>
        <v>1758.9911862337342</v>
      </c>
      <c r="F37">
        <f t="shared" si="1"/>
        <v>1759</v>
      </c>
      <c r="G37">
        <f t="shared" si="2"/>
        <v>-4.3890000015380792E-3</v>
      </c>
      <c r="I37">
        <f t="shared" si="5"/>
        <v>-4.3890000015380792E-3</v>
      </c>
      <c r="Q37" s="1">
        <f t="shared" si="4"/>
        <v>19194.915999999997</v>
      </c>
      <c r="R37" s="1"/>
      <c r="S37" s="1"/>
      <c r="T37" s="1"/>
    </row>
    <row r="38" spans="1:20" x14ac:dyDescent="0.2">
      <c r="A38" s="57" t="s">
        <v>88</v>
      </c>
      <c r="B38" s="58" t="s">
        <v>26</v>
      </c>
      <c r="C38" s="57">
        <v>34237.313999999998</v>
      </c>
      <c r="D38" s="57" t="s">
        <v>61</v>
      </c>
      <c r="E38">
        <f t="shared" si="0"/>
        <v>1806.9819326828267</v>
      </c>
      <c r="F38">
        <f t="shared" si="1"/>
        <v>1807</v>
      </c>
      <c r="G38">
        <f t="shared" si="2"/>
        <v>-8.9969999971799552E-3</v>
      </c>
      <c r="I38">
        <f t="shared" si="5"/>
        <v>-8.9969999971799552E-3</v>
      </c>
      <c r="Q38" s="1">
        <f t="shared" si="4"/>
        <v>19218.813999999998</v>
      </c>
      <c r="R38" s="1"/>
      <c r="S38" s="1"/>
      <c r="T38" s="1"/>
    </row>
    <row r="39" spans="1:20" x14ac:dyDescent="0.2">
      <c r="A39" s="57" t="s">
        <v>88</v>
      </c>
      <c r="B39" s="58" t="s">
        <v>26</v>
      </c>
      <c r="C39" s="57">
        <v>34356.332000000002</v>
      </c>
      <c r="D39" s="57" t="s">
        <v>61</v>
      </c>
      <c r="E39">
        <f t="shared" si="0"/>
        <v>2045.9878185677551</v>
      </c>
      <c r="F39">
        <f t="shared" si="1"/>
        <v>2046</v>
      </c>
      <c r="G39">
        <f t="shared" si="2"/>
        <v>-6.0659999944618903E-3</v>
      </c>
      <c r="I39">
        <f t="shared" si="5"/>
        <v>-6.0659999944618903E-3</v>
      </c>
      <c r="Q39" s="1">
        <f t="shared" si="4"/>
        <v>19337.832000000002</v>
      </c>
      <c r="R39" s="1"/>
      <c r="S39" s="1"/>
      <c r="T39" s="1"/>
    </row>
    <row r="40" spans="1:20" x14ac:dyDescent="0.2">
      <c r="A40" s="57" t="s">
        <v>137</v>
      </c>
      <c r="B40" s="58" t="s">
        <v>26</v>
      </c>
      <c r="C40" s="57">
        <v>34573.449000000001</v>
      </c>
      <c r="D40" s="57" t="s">
        <v>61</v>
      </c>
      <c r="E40">
        <f t="shared" si="0"/>
        <v>2481.9911199648213</v>
      </c>
      <c r="F40">
        <f t="shared" si="1"/>
        <v>2482</v>
      </c>
      <c r="G40">
        <f t="shared" si="2"/>
        <v>-4.4219999981578439E-3</v>
      </c>
      <c r="I40">
        <f t="shared" si="5"/>
        <v>-4.4219999981578439E-3</v>
      </c>
      <c r="Q40" s="1">
        <f t="shared" si="4"/>
        <v>19554.949000000001</v>
      </c>
      <c r="R40" s="1"/>
      <c r="S40" s="1"/>
      <c r="T40" s="1"/>
    </row>
    <row r="41" spans="1:20" x14ac:dyDescent="0.2">
      <c r="A41" s="57" t="s">
        <v>137</v>
      </c>
      <c r="B41" s="58" t="s">
        <v>26</v>
      </c>
      <c r="C41" s="57">
        <v>34575.430999999997</v>
      </c>
      <c r="D41" s="57" t="s">
        <v>61</v>
      </c>
      <c r="E41">
        <f t="shared" si="0"/>
        <v>2485.9712714194166</v>
      </c>
      <c r="F41">
        <f t="shared" si="1"/>
        <v>2486</v>
      </c>
      <c r="G41">
        <f t="shared" si="2"/>
        <v>-1.430600000458071E-2</v>
      </c>
      <c r="I41">
        <f t="shared" si="5"/>
        <v>-1.430600000458071E-2</v>
      </c>
      <c r="Q41" s="1">
        <f t="shared" si="4"/>
        <v>19556.930999999997</v>
      </c>
      <c r="R41" s="1"/>
      <c r="S41" s="1"/>
      <c r="T41" s="1"/>
    </row>
    <row r="42" spans="1:20" x14ac:dyDescent="0.2">
      <c r="A42" s="57" t="s">
        <v>137</v>
      </c>
      <c r="B42" s="58" t="s">
        <v>26</v>
      </c>
      <c r="C42" s="57">
        <v>34576.453999999998</v>
      </c>
      <c r="D42" s="57" t="s">
        <v>61</v>
      </c>
      <c r="E42">
        <f t="shared" si="0"/>
        <v>2488.0256079169258</v>
      </c>
      <c r="F42">
        <f t="shared" si="1"/>
        <v>2488</v>
      </c>
      <c r="G42">
        <f t="shared" si="2"/>
        <v>1.2752000002365094E-2</v>
      </c>
      <c r="I42">
        <f t="shared" si="5"/>
        <v>1.2752000002365094E-2</v>
      </c>
      <c r="Q42" s="1">
        <f t="shared" si="4"/>
        <v>19557.953999999998</v>
      </c>
      <c r="R42" s="1"/>
      <c r="S42" s="1"/>
      <c r="T42" s="1"/>
    </row>
    <row r="43" spans="1:20" x14ac:dyDescent="0.2">
      <c r="A43" s="57" t="s">
        <v>137</v>
      </c>
      <c r="B43" s="58" t="s">
        <v>26</v>
      </c>
      <c r="C43" s="57">
        <v>34946.434000000001</v>
      </c>
      <c r="D43" s="57" t="s">
        <v>61</v>
      </c>
      <c r="E43">
        <f t="shared" si="0"/>
        <v>3231.0006004365769</v>
      </c>
      <c r="F43">
        <f t="shared" si="1"/>
        <v>3231</v>
      </c>
      <c r="G43">
        <f t="shared" si="2"/>
        <v>2.9899999935878441E-4</v>
      </c>
      <c r="I43">
        <f t="shared" si="5"/>
        <v>2.9899999935878441E-4</v>
      </c>
      <c r="Q43" s="1">
        <f t="shared" si="4"/>
        <v>19927.934000000001</v>
      </c>
      <c r="R43" s="1"/>
      <c r="S43" s="1"/>
      <c r="T43" s="1"/>
    </row>
    <row r="44" spans="1:20" x14ac:dyDescent="0.2">
      <c r="A44" s="57" t="s">
        <v>137</v>
      </c>
      <c r="B44" s="58" t="s">
        <v>26</v>
      </c>
      <c r="C44" s="57">
        <v>34947.398999999998</v>
      </c>
      <c r="D44" s="57" t="s">
        <v>61</v>
      </c>
      <c r="E44">
        <f t="shared" si="0"/>
        <v>3232.9384642880791</v>
      </c>
      <c r="F44">
        <f t="shared" si="1"/>
        <v>3233</v>
      </c>
      <c r="G44">
        <f t="shared" si="2"/>
        <v>-3.0642999998235609E-2</v>
      </c>
      <c r="I44">
        <f t="shared" si="5"/>
        <v>-3.0642999998235609E-2</v>
      </c>
      <c r="Q44" s="1">
        <f t="shared" si="4"/>
        <v>19928.898999999998</v>
      </c>
      <c r="R44" s="1"/>
      <c r="S44" s="1"/>
      <c r="T44" s="1"/>
    </row>
    <row r="45" spans="1:20" x14ac:dyDescent="0.2">
      <c r="A45" s="57" t="s">
        <v>137</v>
      </c>
      <c r="B45" s="58" t="s">
        <v>26</v>
      </c>
      <c r="C45" s="57">
        <v>36781.478000000003</v>
      </c>
      <c r="D45" s="57" t="s">
        <v>61</v>
      </c>
      <c r="E45">
        <f t="shared" si="0"/>
        <v>6916.0425004669032</v>
      </c>
      <c r="F45">
        <f t="shared" si="1"/>
        <v>6916</v>
      </c>
      <c r="G45">
        <f t="shared" si="2"/>
        <v>2.1164000005228445E-2</v>
      </c>
      <c r="I45">
        <f t="shared" si="5"/>
        <v>2.1164000005228445E-2</v>
      </c>
      <c r="Q45" s="1">
        <f t="shared" si="4"/>
        <v>21762.978000000003</v>
      </c>
      <c r="R45" s="1"/>
      <c r="S45" s="1"/>
      <c r="T45" s="1"/>
    </row>
    <row r="46" spans="1:20" x14ac:dyDescent="0.2">
      <c r="A46" s="57" t="s">
        <v>137</v>
      </c>
      <c r="B46" s="58" t="s">
        <v>26</v>
      </c>
      <c r="C46" s="57">
        <v>36785.451000000001</v>
      </c>
      <c r="D46" s="57" t="s">
        <v>61</v>
      </c>
      <c r="E46">
        <f t="shared" si="0"/>
        <v>6924.0208767177255</v>
      </c>
      <c r="F46">
        <f t="shared" si="1"/>
        <v>6924</v>
      </c>
      <c r="G46">
        <f t="shared" si="2"/>
        <v>1.039600000513019E-2</v>
      </c>
      <c r="I46">
        <f t="shared" si="5"/>
        <v>1.039600000513019E-2</v>
      </c>
      <c r="Q46" s="1">
        <f t="shared" si="4"/>
        <v>21766.951000000001</v>
      </c>
      <c r="R46" s="1"/>
      <c r="S46" s="1"/>
      <c r="T46" s="1"/>
    </row>
    <row r="47" spans="1:20" x14ac:dyDescent="0.2">
      <c r="A47" s="57" t="s">
        <v>137</v>
      </c>
      <c r="B47" s="58" t="s">
        <v>26</v>
      </c>
      <c r="C47" s="57">
        <v>36788.42</v>
      </c>
      <c r="D47" s="57" t="s">
        <v>61</v>
      </c>
      <c r="E47">
        <f t="shared" si="0"/>
        <v>6929.983071303348</v>
      </c>
      <c r="F47">
        <f t="shared" si="1"/>
        <v>6930</v>
      </c>
      <c r="G47">
        <f t="shared" si="2"/>
        <v>-8.4300000016810372E-3</v>
      </c>
      <c r="I47">
        <f t="shared" si="5"/>
        <v>-8.4300000016810372E-3</v>
      </c>
      <c r="Q47" s="1">
        <f t="shared" si="4"/>
        <v>21769.919999999998</v>
      </c>
      <c r="R47" s="1"/>
      <c r="S47" s="1"/>
      <c r="T47" s="1"/>
    </row>
    <row r="48" spans="1:20" x14ac:dyDescent="0.2">
      <c r="A48" s="57" t="s">
        <v>137</v>
      </c>
      <c r="B48" s="58" t="s">
        <v>26</v>
      </c>
      <c r="C48" s="57">
        <v>36805.358</v>
      </c>
      <c r="D48" s="57" t="s">
        <v>61</v>
      </c>
      <c r="E48">
        <f t="shared" si="0"/>
        <v>6963.9971002327475</v>
      </c>
      <c r="F48">
        <f t="shared" si="1"/>
        <v>6964</v>
      </c>
      <c r="G48">
        <f t="shared" si="2"/>
        <v>-1.4440000013564713E-3</v>
      </c>
      <c r="I48">
        <f t="shared" si="5"/>
        <v>-1.4440000013564713E-3</v>
      </c>
      <c r="Q48" s="1">
        <f t="shared" si="4"/>
        <v>21786.858</v>
      </c>
      <c r="R48" s="1"/>
      <c r="S48" s="1"/>
      <c r="T48" s="1"/>
    </row>
    <row r="49" spans="1:20" x14ac:dyDescent="0.2">
      <c r="A49" s="57" t="s">
        <v>137</v>
      </c>
      <c r="B49" s="58" t="s">
        <v>26</v>
      </c>
      <c r="C49" s="57">
        <v>37140.506999999998</v>
      </c>
      <c r="D49" s="57" t="s">
        <v>61</v>
      </c>
      <c r="E49">
        <f t="shared" si="0"/>
        <v>7637.0262525327762</v>
      </c>
      <c r="F49">
        <f t="shared" si="1"/>
        <v>7637</v>
      </c>
      <c r="G49">
        <f t="shared" si="2"/>
        <v>1.3073000001895707E-2</v>
      </c>
      <c r="I49">
        <f t="shared" si="5"/>
        <v>1.3073000001895707E-2</v>
      </c>
      <c r="Q49" s="1">
        <f t="shared" si="4"/>
        <v>22122.006999999998</v>
      </c>
      <c r="R49" s="1"/>
      <c r="S49" s="1"/>
      <c r="T49" s="1"/>
    </row>
    <row r="50" spans="1:20" x14ac:dyDescent="0.2">
      <c r="A50" s="57" t="s">
        <v>137</v>
      </c>
      <c r="B50" s="58" t="s">
        <v>26</v>
      </c>
      <c r="C50" s="57">
        <v>37167.423999999999</v>
      </c>
      <c r="D50" s="57" t="s">
        <v>61</v>
      </c>
      <c r="E50">
        <f t="shared" si="0"/>
        <v>7691.0796010209442</v>
      </c>
      <c r="F50">
        <f t="shared" si="1"/>
        <v>7691</v>
      </c>
      <c r="G50">
        <f t="shared" si="2"/>
        <v>3.9639000002352986E-2</v>
      </c>
      <c r="I50">
        <f t="shared" si="5"/>
        <v>3.9639000002352986E-2</v>
      </c>
      <c r="Q50" s="1">
        <f t="shared" si="4"/>
        <v>22148.923999999999</v>
      </c>
      <c r="R50" s="1"/>
      <c r="S50" s="1"/>
      <c r="T50" s="1"/>
    </row>
    <row r="51" spans="1:20" x14ac:dyDescent="0.2">
      <c r="A51" s="57" t="s">
        <v>137</v>
      </c>
      <c r="B51" s="58" t="s">
        <v>26</v>
      </c>
      <c r="C51" s="57">
        <v>37188.322</v>
      </c>
      <c r="D51" s="57" t="s">
        <v>61</v>
      </c>
      <c r="E51">
        <f t="shared" si="0"/>
        <v>7733.0459002632715</v>
      </c>
      <c r="F51">
        <f t="shared" si="1"/>
        <v>7733</v>
      </c>
      <c r="G51">
        <f t="shared" si="2"/>
        <v>2.2857000003568828E-2</v>
      </c>
      <c r="I51">
        <f t="shared" si="5"/>
        <v>2.2857000003568828E-2</v>
      </c>
      <c r="Q51" s="1">
        <f t="shared" si="4"/>
        <v>22169.822</v>
      </c>
      <c r="R51" s="1"/>
      <c r="S51" s="1"/>
      <c r="T51" s="1"/>
    </row>
    <row r="52" spans="1:20" x14ac:dyDescent="0.2">
      <c r="A52" s="57" t="s">
        <v>137</v>
      </c>
      <c r="B52" s="58" t="s">
        <v>26</v>
      </c>
      <c r="C52" s="57">
        <v>37516.463000000003</v>
      </c>
      <c r="D52" s="57" t="s">
        <v>61</v>
      </c>
      <c r="E52">
        <f t="shared" si="0"/>
        <v>8392.0019438883082</v>
      </c>
      <c r="F52">
        <f t="shared" si="1"/>
        <v>8392</v>
      </c>
      <c r="G52">
        <f t="shared" si="2"/>
        <v>9.6800000756047666E-4</v>
      </c>
      <c r="I52">
        <f t="shared" si="5"/>
        <v>9.6800000756047666E-4</v>
      </c>
      <c r="Q52" s="1">
        <f t="shared" si="4"/>
        <v>22497.963000000003</v>
      </c>
      <c r="R52" s="1"/>
      <c r="S52" s="1"/>
      <c r="T52" s="1"/>
    </row>
    <row r="53" spans="1:20" x14ac:dyDescent="0.2">
      <c r="A53" s="57" t="s">
        <v>137</v>
      </c>
      <c r="B53" s="58" t="s">
        <v>26</v>
      </c>
      <c r="C53" s="57">
        <v>37519.440000000002</v>
      </c>
      <c r="D53" s="57" t="s">
        <v>61</v>
      </c>
      <c r="E53">
        <f t="shared" ref="E53:E84" si="6">+(C53-C$7)/C$8</f>
        <v>8397.980203666486</v>
      </c>
      <c r="F53">
        <f t="shared" ref="F53:F84" si="7">ROUND(2*E53,0)/2</f>
        <v>8398</v>
      </c>
      <c r="G53">
        <f t="shared" ref="G53:G84" si="8">+C53-(C$7+F53*C$8)</f>
        <v>-9.8579999976209365E-3</v>
      </c>
      <c r="I53">
        <f t="shared" si="5"/>
        <v>-9.8579999976209365E-3</v>
      </c>
      <c r="Q53" s="1">
        <f t="shared" ref="Q53:Q84" si="9">+C53-15018.5</f>
        <v>22500.940000000002</v>
      </c>
      <c r="R53" s="1"/>
      <c r="S53" s="1"/>
      <c r="T53" s="1"/>
    </row>
    <row r="54" spans="1:20" x14ac:dyDescent="0.2">
      <c r="A54" s="57" t="s">
        <v>137</v>
      </c>
      <c r="B54" s="58" t="s">
        <v>26</v>
      </c>
      <c r="C54" s="57">
        <v>37520.434999999998</v>
      </c>
      <c r="D54" s="57" t="s">
        <v>61</v>
      </c>
      <c r="E54">
        <f t="shared" si="6"/>
        <v>8399.978311990053</v>
      </c>
      <c r="F54">
        <f t="shared" si="7"/>
        <v>8400</v>
      </c>
      <c r="G54">
        <f t="shared" si="8"/>
        <v>-1.0800000003655441E-2</v>
      </c>
      <c r="I54">
        <f t="shared" si="5"/>
        <v>-1.0800000003655441E-2</v>
      </c>
      <c r="Q54" s="1">
        <f t="shared" si="9"/>
        <v>22501.934999999998</v>
      </c>
      <c r="R54" s="1"/>
      <c r="S54" s="1"/>
      <c r="T54" s="1"/>
    </row>
    <row r="55" spans="1:20" x14ac:dyDescent="0.2">
      <c r="A55" s="57" t="s">
        <v>137</v>
      </c>
      <c r="B55" s="58" t="s">
        <v>26</v>
      </c>
      <c r="C55" s="57">
        <v>37522.459000000003</v>
      </c>
      <c r="D55" s="57" t="s">
        <v>61</v>
      </c>
      <c r="E55">
        <f t="shared" si="6"/>
        <v>8404.0428057055615</v>
      </c>
      <c r="F55">
        <f t="shared" si="7"/>
        <v>8404</v>
      </c>
      <c r="G55">
        <f t="shared" si="8"/>
        <v>2.1316000005754177E-2</v>
      </c>
      <c r="I55">
        <f t="shared" si="5"/>
        <v>2.1316000005754177E-2</v>
      </c>
      <c r="Q55" s="1">
        <f t="shared" si="9"/>
        <v>22503.959000000003</v>
      </c>
      <c r="R55" s="1"/>
      <c r="S55" s="1"/>
      <c r="T55" s="1"/>
    </row>
    <row r="56" spans="1:20" x14ac:dyDescent="0.2">
      <c r="A56" s="57" t="s">
        <v>137</v>
      </c>
      <c r="B56" s="58" t="s">
        <v>26</v>
      </c>
      <c r="C56" s="57">
        <v>37880.474999999999</v>
      </c>
      <c r="D56" s="57" t="s">
        <v>61</v>
      </c>
      <c r="E56">
        <f t="shared" si="6"/>
        <v>9122.9923027646182</v>
      </c>
      <c r="F56">
        <f t="shared" si="7"/>
        <v>9123</v>
      </c>
      <c r="G56">
        <f t="shared" si="8"/>
        <v>-3.8330000024870969E-3</v>
      </c>
      <c r="I56">
        <f t="shared" si="5"/>
        <v>-3.8330000024870969E-3</v>
      </c>
      <c r="Q56" s="1">
        <f t="shared" si="9"/>
        <v>22861.974999999999</v>
      </c>
      <c r="R56" s="1"/>
      <c r="S56" s="1"/>
      <c r="T56" s="1"/>
    </row>
    <row r="57" spans="1:20" x14ac:dyDescent="0.2">
      <c r="A57" s="57" t="s">
        <v>137</v>
      </c>
      <c r="B57" s="58" t="s">
        <v>26</v>
      </c>
      <c r="C57" s="57">
        <v>39739.396999999997</v>
      </c>
      <c r="D57" s="57" t="s">
        <v>61</v>
      </c>
      <c r="E57">
        <f t="shared" si="6"/>
        <v>12855.984786262652</v>
      </c>
      <c r="F57">
        <f t="shared" si="7"/>
        <v>12856</v>
      </c>
      <c r="G57">
        <f t="shared" si="8"/>
        <v>-7.5760000036098063E-3</v>
      </c>
      <c r="I57">
        <f t="shared" si="5"/>
        <v>-7.5760000036098063E-3</v>
      </c>
      <c r="Q57" s="1">
        <f t="shared" si="9"/>
        <v>24720.896999999997</v>
      </c>
      <c r="R57" s="1"/>
      <c r="S57" s="1"/>
      <c r="T57" s="1"/>
    </row>
    <row r="58" spans="1:20" x14ac:dyDescent="0.2">
      <c r="A58" s="57" t="s">
        <v>137</v>
      </c>
      <c r="B58" s="58" t="s">
        <v>26</v>
      </c>
      <c r="C58" s="57">
        <v>39757.302000000003</v>
      </c>
      <c r="D58" s="57" t="s">
        <v>61</v>
      </c>
      <c r="E58">
        <f t="shared" si="6"/>
        <v>12891.940695341706</v>
      </c>
      <c r="F58">
        <f t="shared" si="7"/>
        <v>12892</v>
      </c>
      <c r="G58">
        <f t="shared" si="8"/>
        <v>-2.9531999993196223E-2</v>
      </c>
      <c r="I58">
        <f t="shared" si="5"/>
        <v>-2.9531999993196223E-2</v>
      </c>
      <c r="Q58" s="1">
        <f t="shared" si="9"/>
        <v>24738.802000000003</v>
      </c>
      <c r="R58" s="1"/>
      <c r="S58" s="1"/>
      <c r="T58" s="1"/>
    </row>
    <row r="59" spans="1:20" x14ac:dyDescent="0.2">
      <c r="A59" s="57" t="s">
        <v>137</v>
      </c>
      <c r="B59" s="58" t="s">
        <v>26</v>
      </c>
      <c r="C59" s="57">
        <v>39759.322</v>
      </c>
      <c r="D59" s="57" t="s">
        <v>61</v>
      </c>
      <c r="E59">
        <f t="shared" si="6"/>
        <v>12895.997156460922</v>
      </c>
      <c r="F59">
        <f t="shared" si="7"/>
        <v>12896</v>
      </c>
      <c r="G59">
        <f t="shared" si="8"/>
        <v>-1.4159999991534278E-3</v>
      </c>
      <c r="I59">
        <f t="shared" si="5"/>
        <v>-1.4159999991534278E-3</v>
      </c>
      <c r="Q59" s="1">
        <f t="shared" si="9"/>
        <v>24740.822</v>
      </c>
      <c r="R59" s="1"/>
      <c r="S59" s="1"/>
      <c r="T59" s="1"/>
    </row>
    <row r="60" spans="1:20" x14ac:dyDescent="0.2">
      <c r="A60" s="57" t="s">
        <v>137</v>
      </c>
      <c r="B60" s="58" t="s">
        <v>26</v>
      </c>
      <c r="C60" s="57">
        <v>40116.360999999997</v>
      </c>
      <c r="D60" s="57" t="s">
        <v>61</v>
      </c>
      <c r="E60">
        <f t="shared" si="6"/>
        <v>13612.984691879645</v>
      </c>
      <c r="F60">
        <f t="shared" si="7"/>
        <v>13613</v>
      </c>
      <c r="G60">
        <f t="shared" si="8"/>
        <v>-7.6230000049690716E-3</v>
      </c>
      <c r="I60">
        <f t="shared" si="5"/>
        <v>-7.6230000049690716E-3</v>
      </c>
      <c r="Q60" s="1">
        <f t="shared" si="9"/>
        <v>25097.860999999997</v>
      </c>
      <c r="R60" s="1"/>
      <c r="S60" s="1"/>
      <c r="T60" s="1"/>
    </row>
    <row r="61" spans="1:20" x14ac:dyDescent="0.2">
      <c r="A61" s="57" t="s">
        <v>137</v>
      </c>
      <c r="B61" s="58" t="s">
        <v>26</v>
      </c>
      <c r="C61" s="57">
        <v>40117.345999999998</v>
      </c>
      <c r="D61" s="57" t="s">
        <v>61</v>
      </c>
      <c r="E61">
        <f t="shared" si="6"/>
        <v>13614.962718712533</v>
      </c>
      <c r="F61">
        <f t="shared" si="7"/>
        <v>13615</v>
      </c>
      <c r="G61">
        <f t="shared" si="8"/>
        <v>-1.8564999998488929E-2</v>
      </c>
      <c r="I61">
        <f t="shared" si="5"/>
        <v>-1.8564999998488929E-2</v>
      </c>
      <c r="Q61" s="1">
        <f t="shared" si="9"/>
        <v>25098.845999999998</v>
      </c>
      <c r="R61" s="1"/>
      <c r="S61" s="1"/>
      <c r="T61" s="1"/>
    </row>
    <row r="62" spans="1:20" x14ac:dyDescent="0.2">
      <c r="A62" s="57" t="s">
        <v>137</v>
      </c>
      <c r="B62" s="58" t="s">
        <v>26</v>
      </c>
      <c r="C62" s="57">
        <v>40119.347999999998</v>
      </c>
      <c r="D62" s="57" t="s">
        <v>61</v>
      </c>
      <c r="E62">
        <f t="shared" si="6"/>
        <v>13618.983033148515</v>
      </c>
      <c r="F62">
        <f t="shared" si="7"/>
        <v>13619</v>
      </c>
      <c r="G62">
        <f t="shared" si="8"/>
        <v>-8.449000000837259E-3</v>
      </c>
      <c r="I62">
        <f t="shared" si="5"/>
        <v>-8.449000000837259E-3</v>
      </c>
      <c r="Q62" s="1">
        <f t="shared" si="9"/>
        <v>25100.847999999998</v>
      </c>
      <c r="R62" s="1"/>
      <c r="S62" s="1"/>
      <c r="T62" s="1"/>
    </row>
    <row r="63" spans="1:20" x14ac:dyDescent="0.2">
      <c r="A63" s="57" t="s">
        <v>199</v>
      </c>
      <c r="B63" s="58" t="s">
        <v>26</v>
      </c>
      <c r="C63" s="57">
        <v>44925.284</v>
      </c>
      <c r="D63" s="57" t="s">
        <v>61</v>
      </c>
      <c r="E63">
        <f t="shared" si="6"/>
        <v>23270.018936845721</v>
      </c>
      <c r="F63">
        <f t="shared" si="7"/>
        <v>23270</v>
      </c>
      <c r="G63">
        <f t="shared" si="8"/>
        <v>9.4300000055227429E-3</v>
      </c>
      <c r="J63">
        <f>+G63</f>
        <v>9.4300000055227429E-3</v>
      </c>
      <c r="Q63" s="1">
        <f t="shared" si="9"/>
        <v>29906.784</v>
      </c>
      <c r="R63" s="1"/>
      <c r="S63" s="1"/>
      <c r="T63" s="1"/>
    </row>
    <row r="64" spans="1:20" x14ac:dyDescent="0.2">
      <c r="A64" s="57" t="s">
        <v>203</v>
      </c>
      <c r="B64" s="58" t="s">
        <v>26</v>
      </c>
      <c r="C64" s="57">
        <v>45991.451000000001</v>
      </c>
      <c r="D64" s="57" t="s">
        <v>61</v>
      </c>
      <c r="E64">
        <f t="shared" si="6"/>
        <v>25411.041205210749</v>
      </c>
      <c r="F64">
        <f t="shared" si="7"/>
        <v>25411</v>
      </c>
      <c r="G64">
        <f t="shared" si="8"/>
        <v>2.0519000005151611E-2</v>
      </c>
      <c r="I64">
        <f t="shared" ref="I64:I88" si="10">+G64</f>
        <v>2.0519000005151611E-2</v>
      </c>
      <c r="Q64" s="1">
        <f t="shared" si="9"/>
        <v>30972.951000000001</v>
      </c>
      <c r="R64" s="1"/>
      <c r="S64" s="1"/>
      <c r="T64" s="1"/>
    </row>
    <row r="65" spans="1:20" x14ac:dyDescent="0.2">
      <c r="A65" s="57" t="s">
        <v>203</v>
      </c>
      <c r="B65" s="58" t="s">
        <v>26</v>
      </c>
      <c r="C65" s="57">
        <v>45991.457999999999</v>
      </c>
      <c r="D65" s="57" t="s">
        <v>61</v>
      </c>
      <c r="E65">
        <f t="shared" si="6"/>
        <v>25411.055262254227</v>
      </c>
      <c r="F65">
        <f t="shared" si="7"/>
        <v>25411</v>
      </c>
      <c r="G65">
        <f t="shared" si="8"/>
        <v>2.751900000293972E-2</v>
      </c>
      <c r="I65">
        <f t="shared" si="10"/>
        <v>2.751900000293972E-2</v>
      </c>
      <c r="Q65" s="1">
        <f t="shared" si="9"/>
        <v>30972.957999999999</v>
      </c>
      <c r="R65" s="1"/>
      <c r="S65" s="1"/>
      <c r="T65" s="1"/>
    </row>
    <row r="66" spans="1:20" x14ac:dyDescent="0.2">
      <c r="A66" s="57" t="s">
        <v>203</v>
      </c>
      <c r="B66" s="58" t="s">
        <v>26</v>
      </c>
      <c r="C66" s="57">
        <v>45993.438999999998</v>
      </c>
      <c r="D66" s="57" t="s">
        <v>61</v>
      </c>
      <c r="E66">
        <f t="shared" si="6"/>
        <v>25415.033405559763</v>
      </c>
      <c r="F66">
        <f t="shared" si="7"/>
        <v>25415</v>
      </c>
      <c r="G66">
        <f t="shared" si="8"/>
        <v>1.6634999999951106E-2</v>
      </c>
      <c r="I66">
        <f t="shared" si="10"/>
        <v>1.6634999999951106E-2</v>
      </c>
      <c r="Q66" s="1">
        <f t="shared" si="9"/>
        <v>30974.938999999998</v>
      </c>
      <c r="R66" s="1"/>
      <c r="S66" s="1"/>
      <c r="T66" s="1"/>
    </row>
    <row r="67" spans="1:20" x14ac:dyDescent="0.2">
      <c r="A67" s="57" t="s">
        <v>203</v>
      </c>
      <c r="B67" s="58" t="s">
        <v>26</v>
      </c>
      <c r="C67" s="57">
        <v>45993.444000000003</v>
      </c>
      <c r="D67" s="57" t="s">
        <v>61</v>
      </c>
      <c r="E67">
        <f t="shared" si="6"/>
        <v>25415.043446305117</v>
      </c>
      <c r="F67">
        <f t="shared" si="7"/>
        <v>25415</v>
      </c>
      <c r="G67">
        <f t="shared" si="8"/>
        <v>2.1635000004607718E-2</v>
      </c>
      <c r="I67">
        <f t="shared" si="10"/>
        <v>2.1635000004607718E-2</v>
      </c>
      <c r="Q67" s="1">
        <f t="shared" si="9"/>
        <v>30974.944000000003</v>
      </c>
      <c r="R67" s="1"/>
      <c r="S67" s="1"/>
      <c r="T67" s="1"/>
    </row>
    <row r="68" spans="1:20" x14ac:dyDescent="0.2">
      <c r="A68" s="57" t="s">
        <v>203</v>
      </c>
      <c r="B68" s="58" t="s">
        <v>26</v>
      </c>
      <c r="C68" s="57">
        <v>45994.436000000002</v>
      </c>
      <c r="D68" s="57" t="s">
        <v>61</v>
      </c>
      <c r="E68">
        <f t="shared" si="6"/>
        <v>25417.035530181482</v>
      </c>
      <c r="F68">
        <f t="shared" si="7"/>
        <v>25417</v>
      </c>
      <c r="G68">
        <f t="shared" si="8"/>
        <v>1.7693000001600012E-2</v>
      </c>
      <c r="I68">
        <f t="shared" si="10"/>
        <v>1.7693000001600012E-2</v>
      </c>
      <c r="Q68" s="1">
        <f t="shared" si="9"/>
        <v>30975.936000000002</v>
      </c>
      <c r="R68" s="1"/>
      <c r="S68" s="1"/>
      <c r="T68" s="1"/>
    </row>
    <row r="69" spans="1:20" x14ac:dyDescent="0.2">
      <c r="A69" s="57" t="s">
        <v>203</v>
      </c>
      <c r="B69" s="58" t="s">
        <v>26</v>
      </c>
      <c r="C69" s="57">
        <v>45994.436999999998</v>
      </c>
      <c r="D69" s="57" t="s">
        <v>61</v>
      </c>
      <c r="E69">
        <f t="shared" si="6"/>
        <v>25417.037538330544</v>
      </c>
      <c r="F69">
        <f t="shared" si="7"/>
        <v>25417</v>
      </c>
      <c r="G69">
        <f t="shared" si="8"/>
        <v>1.869299999816576E-2</v>
      </c>
      <c r="I69">
        <f t="shared" si="10"/>
        <v>1.869299999816576E-2</v>
      </c>
      <c r="Q69" s="1">
        <f t="shared" si="9"/>
        <v>30975.936999999998</v>
      </c>
      <c r="R69" s="1"/>
      <c r="S69" s="1"/>
      <c r="T69" s="1"/>
    </row>
    <row r="70" spans="1:20" x14ac:dyDescent="0.2">
      <c r="A70" s="57" t="s">
        <v>203</v>
      </c>
      <c r="B70" s="58" t="s">
        <v>26</v>
      </c>
      <c r="C70" s="57">
        <v>46354.472999999998</v>
      </c>
      <c r="D70" s="57" t="s">
        <v>61</v>
      </c>
      <c r="E70">
        <f t="shared" si="6"/>
        <v>26140.043496508832</v>
      </c>
      <c r="F70">
        <f t="shared" si="7"/>
        <v>26140</v>
      </c>
      <c r="G70">
        <f t="shared" si="8"/>
        <v>2.1659999998519197E-2</v>
      </c>
      <c r="I70">
        <f t="shared" si="10"/>
        <v>2.1659999998519197E-2</v>
      </c>
      <c r="Q70" s="1">
        <f t="shared" si="9"/>
        <v>31335.972999999998</v>
      </c>
      <c r="R70" s="1"/>
      <c r="S70" s="1"/>
      <c r="T70" s="1"/>
    </row>
    <row r="71" spans="1:20" x14ac:dyDescent="0.2">
      <c r="A71" s="57" t="s">
        <v>203</v>
      </c>
      <c r="B71" s="58" t="s">
        <v>26</v>
      </c>
      <c r="C71" s="57">
        <v>46354.478000000003</v>
      </c>
      <c r="D71" s="57" t="s">
        <v>61</v>
      </c>
      <c r="E71">
        <f t="shared" si="6"/>
        <v>26140.053537254185</v>
      </c>
      <c r="F71">
        <f t="shared" si="7"/>
        <v>26140</v>
      </c>
      <c r="G71">
        <f t="shared" si="8"/>
        <v>2.666000000317581E-2</v>
      </c>
      <c r="I71">
        <f t="shared" si="10"/>
        <v>2.666000000317581E-2</v>
      </c>
      <c r="Q71" s="1">
        <f t="shared" si="9"/>
        <v>31335.978000000003</v>
      </c>
      <c r="R71" s="1"/>
      <c r="S71" s="1"/>
      <c r="T71" s="1"/>
    </row>
    <row r="72" spans="1:20" x14ac:dyDescent="0.2">
      <c r="A72" s="57" t="s">
        <v>203</v>
      </c>
      <c r="B72" s="58" t="s">
        <v>26</v>
      </c>
      <c r="C72" s="57">
        <v>46359.447999999997</v>
      </c>
      <c r="D72" s="57" t="s">
        <v>61</v>
      </c>
      <c r="E72">
        <f t="shared" si="6"/>
        <v>26150.034038126716</v>
      </c>
      <c r="F72">
        <f t="shared" si="7"/>
        <v>26150</v>
      </c>
      <c r="G72">
        <f t="shared" si="8"/>
        <v>1.6949999997450504E-2</v>
      </c>
      <c r="I72">
        <f t="shared" si="10"/>
        <v>1.6949999997450504E-2</v>
      </c>
      <c r="Q72" s="1">
        <f t="shared" si="9"/>
        <v>31340.947999999997</v>
      </c>
      <c r="R72" s="1"/>
      <c r="S72" s="1"/>
      <c r="T72" s="1"/>
    </row>
    <row r="73" spans="1:20" x14ac:dyDescent="0.2">
      <c r="A73" s="57" t="s">
        <v>203</v>
      </c>
      <c r="B73" s="58" t="s">
        <v>26</v>
      </c>
      <c r="C73" s="57">
        <v>46359.455000000002</v>
      </c>
      <c r="D73" s="57" t="s">
        <v>61</v>
      </c>
      <c r="E73">
        <f t="shared" si="6"/>
        <v>26150.048095170208</v>
      </c>
      <c r="F73">
        <f t="shared" si="7"/>
        <v>26150</v>
      </c>
      <c r="G73">
        <f t="shared" si="8"/>
        <v>2.3950000002514571E-2</v>
      </c>
      <c r="I73">
        <f t="shared" si="10"/>
        <v>2.3950000002514571E-2</v>
      </c>
      <c r="Q73" s="1">
        <f t="shared" si="9"/>
        <v>31340.955000000002</v>
      </c>
      <c r="R73" s="1"/>
      <c r="S73" s="1"/>
      <c r="T73" s="1"/>
    </row>
    <row r="74" spans="1:20" x14ac:dyDescent="0.2">
      <c r="A74" s="57" t="s">
        <v>203</v>
      </c>
      <c r="B74" s="58" t="s">
        <v>26</v>
      </c>
      <c r="C74" s="57">
        <v>46359.455000000002</v>
      </c>
      <c r="D74" s="57" t="s">
        <v>61</v>
      </c>
      <c r="E74">
        <f t="shared" si="6"/>
        <v>26150.048095170208</v>
      </c>
      <c r="F74">
        <f t="shared" si="7"/>
        <v>26150</v>
      </c>
      <c r="G74">
        <f t="shared" si="8"/>
        <v>2.3950000002514571E-2</v>
      </c>
      <c r="I74">
        <f t="shared" si="10"/>
        <v>2.3950000002514571E-2</v>
      </c>
      <c r="Q74" s="1">
        <f t="shared" si="9"/>
        <v>31340.955000000002</v>
      </c>
      <c r="R74" s="1"/>
      <c r="S74" s="1"/>
      <c r="T74" s="1"/>
    </row>
    <row r="75" spans="1:20" x14ac:dyDescent="0.2">
      <c r="A75" s="57" t="s">
        <v>203</v>
      </c>
      <c r="B75" s="58" t="s">
        <v>26</v>
      </c>
      <c r="C75" s="57">
        <v>46362.438999999998</v>
      </c>
      <c r="D75" s="57" t="s">
        <v>61</v>
      </c>
      <c r="E75">
        <f t="shared" si="6"/>
        <v>26156.040411991864</v>
      </c>
      <c r="F75">
        <f t="shared" si="7"/>
        <v>26156</v>
      </c>
      <c r="G75">
        <f t="shared" si="8"/>
        <v>2.0124000002397224E-2</v>
      </c>
      <c r="I75">
        <f t="shared" si="10"/>
        <v>2.0124000002397224E-2</v>
      </c>
      <c r="Q75" s="1">
        <f t="shared" si="9"/>
        <v>31343.938999999998</v>
      </c>
      <c r="R75" s="1"/>
      <c r="S75" s="1"/>
      <c r="T75" s="1"/>
    </row>
    <row r="76" spans="1:20" x14ac:dyDescent="0.2">
      <c r="A76" s="57" t="s">
        <v>203</v>
      </c>
      <c r="B76" s="58" t="s">
        <v>26</v>
      </c>
      <c r="C76" s="57">
        <v>46362.438999999998</v>
      </c>
      <c r="D76" s="57" t="s">
        <v>61</v>
      </c>
      <c r="E76">
        <f t="shared" si="6"/>
        <v>26156.040411991864</v>
      </c>
      <c r="F76">
        <f t="shared" si="7"/>
        <v>26156</v>
      </c>
      <c r="G76">
        <f t="shared" si="8"/>
        <v>2.0124000002397224E-2</v>
      </c>
      <c r="I76">
        <f t="shared" si="10"/>
        <v>2.0124000002397224E-2</v>
      </c>
      <c r="Q76" s="1">
        <f t="shared" si="9"/>
        <v>31343.938999999998</v>
      </c>
      <c r="R76" s="1"/>
      <c r="S76" s="1"/>
      <c r="T76" s="1"/>
    </row>
    <row r="77" spans="1:20" x14ac:dyDescent="0.2">
      <c r="A77" s="57" t="s">
        <v>238</v>
      </c>
      <c r="B77" s="58" t="s">
        <v>26</v>
      </c>
      <c r="C77" s="57">
        <v>46614.417000000001</v>
      </c>
      <c r="D77" s="57" t="s">
        <v>61</v>
      </c>
      <c r="E77">
        <f t="shared" si="6"/>
        <v>26662.049798080618</v>
      </c>
      <c r="F77">
        <f t="shared" si="7"/>
        <v>26662</v>
      </c>
      <c r="G77">
        <f t="shared" si="8"/>
        <v>2.4797999998554587E-2</v>
      </c>
      <c r="I77">
        <f t="shared" si="10"/>
        <v>2.4797999998554587E-2</v>
      </c>
      <c r="Q77" s="1">
        <f t="shared" si="9"/>
        <v>31595.917000000001</v>
      </c>
      <c r="R77" s="1"/>
      <c r="S77" s="1"/>
      <c r="T77" s="1"/>
    </row>
    <row r="78" spans="1:20" x14ac:dyDescent="0.2">
      <c r="A78" s="57" t="s">
        <v>238</v>
      </c>
      <c r="B78" s="58" t="s">
        <v>26</v>
      </c>
      <c r="C78" s="57">
        <v>46614.417999999998</v>
      </c>
      <c r="D78" s="57" t="s">
        <v>61</v>
      </c>
      <c r="E78">
        <f t="shared" si="6"/>
        <v>26662.05180622968</v>
      </c>
      <c r="F78">
        <f t="shared" si="7"/>
        <v>26662</v>
      </c>
      <c r="G78">
        <f t="shared" si="8"/>
        <v>2.5797999995120335E-2</v>
      </c>
      <c r="I78">
        <f t="shared" si="10"/>
        <v>2.5797999995120335E-2</v>
      </c>
      <c r="Q78" s="1">
        <f t="shared" si="9"/>
        <v>31595.917999999998</v>
      </c>
      <c r="R78" s="1"/>
      <c r="S78" s="1"/>
      <c r="T78" s="1"/>
    </row>
    <row r="79" spans="1:20" x14ac:dyDescent="0.2">
      <c r="A79" s="57" t="s">
        <v>238</v>
      </c>
      <c r="B79" s="58" t="s">
        <v>26</v>
      </c>
      <c r="C79" s="57">
        <v>46614.421000000002</v>
      </c>
      <c r="D79" s="57" t="s">
        <v>61</v>
      </c>
      <c r="E79">
        <f t="shared" si="6"/>
        <v>26662.057830676895</v>
      </c>
      <c r="F79">
        <f t="shared" si="7"/>
        <v>26662</v>
      </c>
      <c r="G79">
        <f t="shared" si="8"/>
        <v>2.8797999999369495E-2</v>
      </c>
      <c r="I79">
        <f t="shared" si="10"/>
        <v>2.8797999999369495E-2</v>
      </c>
      <c r="Q79" s="1">
        <f t="shared" si="9"/>
        <v>31595.921000000002</v>
      </c>
      <c r="R79" s="1"/>
      <c r="S79" s="1"/>
      <c r="T79" s="1"/>
    </row>
    <row r="80" spans="1:20" x14ac:dyDescent="0.2">
      <c r="A80" s="57" t="s">
        <v>238</v>
      </c>
      <c r="B80" s="58" t="s">
        <v>26</v>
      </c>
      <c r="C80" s="57">
        <v>46614.421999999999</v>
      </c>
      <c r="D80" s="57" t="s">
        <v>61</v>
      </c>
      <c r="E80">
        <f t="shared" si="6"/>
        <v>26662.059838825957</v>
      </c>
      <c r="F80">
        <f t="shared" si="7"/>
        <v>26662</v>
      </c>
      <c r="G80">
        <f t="shared" si="8"/>
        <v>2.9797999995935243E-2</v>
      </c>
      <c r="I80">
        <f t="shared" si="10"/>
        <v>2.9797999995935243E-2</v>
      </c>
      <c r="Q80" s="1">
        <f t="shared" si="9"/>
        <v>31595.921999999999</v>
      </c>
      <c r="R80" s="1"/>
      <c r="S80" s="1"/>
      <c r="T80" s="1"/>
    </row>
    <row r="81" spans="1:34" x14ac:dyDescent="0.2">
      <c r="A81" s="57" t="s">
        <v>238</v>
      </c>
      <c r="B81" s="58" t="s">
        <v>26</v>
      </c>
      <c r="C81" s="57">
        <v>46614.421999999999</v>
      </c>
      <c r="D81" s="57" t="s">
        <v>61</v>
      </c>
      <c r="E81">
        <f t="shared" si="6"/>
        <v>26662.059838825957</v>
      </c>
      <c r="F81">
        <f t="shared" si="7"/>
        <v>26662</v>
      </c>
      <c r="G81">
        <f t="shared" si="8"/>
        <v>2.9797999995935243E-2</v>
      </c>
      <c r="I81">
        <f t="shared" si="10"/>
        <v>2.9797999995935243E-2</v>
      </c>
      <c r="Q81" s="1">
        <f t="shared" si="9"/>
        <v>31595.921999999999</v>
      </c>
      <c r="R81" s="1"/>
      <c r="S81" s="1"/>
      <c r="T81" s="1"/>
    </row>
    <row r="82" spans="1:34" x14ac:dyDescent="0.2">
      <c r="A82" s="57" t="s">
        <v>238</v>
      </c>
      <c r="B82" s="58" t="s">
        <v>26</v>
      </c>
      <c r="C82" s="57">
        <v>46614.425000000003</v>
      </c>
      <c r="D82" s="57" t="s">
        <v>61</v>
      </c>
      <c r="E82">
        <f t="shared" si="6"/>
        <v>26662.065863273172</v>
      </c>
      <c r="F82">
        <f t="shared" si="7"/>
        <v>26662</v>
      </c>
      <c r="G82">
        <f t="shared" si="8"/>
        <v>3.2798000000184402E-2</v>
      </c>
      <c r="I82">
        <f t="shared" si="10"/>
        <v>3.2798000000184402E-2</v>
      </c>
      <c r="Q82" s="1">
        <f t="shared" si="9"/>
        <v>31595.925000000003</v>
      </c>
      <c r="R82" s="1"/>
      <c r="S82" s="1"/>
      <c r="T82" s="1"/>
    </row>
    <row r="83" spans="1:34" x14ac:dyDescent="0.2">
      <c r="A83" s="57" t="s">
        <v>238</v>
      </c>
      <c r="B83" s="58" t="s">
        <v>26</v>
      </c>
      <c r="C83" s="57">
        <v>46614.427000000003</v>
      </c>
      <c r="D83" s="57" t="s">
        <v>61</v>
      </c>
      <c r="E83">
        <f t="shared" si="6"/>
        <v>26662.069879571311</v>
      </c>
      <c r="F83">
        <f t="shared" si="7"/>
        <v>26662</v>
      </c>
      <c r="G83">
        <f t="shared" si="8"/>
        <v>3.4798000000591855E-2</v>
      </c>
      <c r="I83">
        <f t="shared" si="10"/>
        <v>3.4798000000591855E-2</v>
      </c>
      <c r="Q83" s="1">
        <f t="shared" si="9"/>
        <v>31595.927000000003</v>
      </c>
      <c r="R83" s="1"/>
      <c r="S83" s="1"/>
      <c r="T83" s="1"/>
    </row>
    <row r="84" spans="1:34" x14ac:dyDescent="0.2">
      <c r="A84" t="s">
        <v>28</v>
      </c>
      <c r="C84" s="12">
        <v>46932.629000000001</v>
      </c>
      <c r="D84" s="12"/>
      <c r="E84">
        <f t="shared" si="6"/>
        <v>27301.066929600322</v>
      </c>
      <c r="F84">
        <f t="shared" si="7"/>
        <v>27301</v>
      </c>
      <c r="G84">
        <f t="shared" si="8"/>
        <v>3.3328999998047948E-2</v>
      </c>
      <c r="I84">
        <f t="shared" si="10"/>
        <v>3.3328999998047948E-2</v>
      </c>
      <c r="Q84" s="1">
        <f t="shared" si="9"/>
        <v>31914.129000000001</v>
      </c>
      <c r="R84" s="1"/>
      <c r="S84" s="1"/>
      <c r="T84" s="1"/>
      <c r="AD84">
        <v>4</v>
      </c>
      <c r="AF84" t="s">
        <v>27</v>
      </c>
      <c r="AH84" t="s">
        <v>29</v>
      </c>
    </row>
    <row r="85" spans="1:34" x14ac:dyDescent="0.2">
      <c r="A85" t="s">
        <v>30</v>
      </c>
      <c r="C85" s="12">
        <v>47107.406000000003</v>
      </c>
      <c r="D85" s="12"/>
      <c r="E85">
        <f t="shared" ref="E85:E116" si="11">+(C85-C$7)/C$8</f>
        <v>27652.045199419252</v>
      </c>
      <c r="F85">
        <f t="shared" ref="F85:F116" si="12">ROUND(2*E85,0)/2</f>
        <v>27652</v>
      </c>
      <c r="G85">
        <f>+C85-(C$7+F85*C$8)</f>
        <v>2.2508000001835171E-2</v>
      </c>
      <c r="I85">
        <f t="shared" si="10"/>
        <v>2.2508000001835171E-2</v>
      </c>
      <c r="Q85" s="1">
        <f t="shared" ref="Q85:Q116" si="13">+C85-15018.5</f>
        <v>32088.906000000003</v>
      </c>
      <c r="R85" s="1"/>
      <c r="S85" s="1"/>
      <c r="T85" s="1"/>
      <c r="AD85">
        <v>7</v>
      </c>
      <c r="AF85" t="s">
        <v>27</v>
      </c>
      <c r="AH85" t="s">
        <v>29</v>
      </c>
    </row>
    <row r="86" spans="1:34" x14ac:dyDescent="0.2">
      <c r="A86" t="s">
        <v>31</v>
      </c>
      <c r="C86" s="12">
        <v>47321.548000000003</v>
      </c>
      <c r="D86" s="12"/>
      <c r="E86">
        <f t="shared" si="11"/>
        <v>28082.07425733628</v>
      </c>
      <c r="F86">
        <f t="shared" si="12"/>
        <v>28082</v>
      </c>
      <c r="G86">
        <f>+C86-(C$7+F86*C$8)</f>
        <v>3.6978000003728084E-2</v>
      </c>
      <c r="I86">
        <f t="shared" si="10"/>
        <v>3.6978000003728084E-2</v>
      </c>
      <c r="Q86" s="1">
        <f t="shared" si="13"/>
        <v>32303.048000000003</v>
      </c>
      <c r="R86" s="1"/>
      <c r="S86" s="1"/>
      <c r="T86" s="1"/>
      <c r="AD86">
        <v>4</v>
      </c>
      <c r="AF86" t="s">
        <v>27</v>
      </c>
      <c r="AH86" t="s">
        <v>29</v>
      </c>
    </row>
    <row r="87" spans="1:34" x14ac:dyDescent="0.2">
      <c r="A87" s="57" t="s">
        <v>273</v>
      </c>
      <c r="B87" s="58" t="s">
        <v>26</v>
      </c>
      <c r="C87" s="57">
        <v>47329.502999999997</v>
      </c>
      <c r="D87" s="57" t="s">
        <v>61</v>
      </c>
      <c r="E87">
        <f t="shared" si="11"/>
        <v>28098.04908317954</v>
      </c>
      <c r="F87">
        <f t="shared" si="12"/>
        <v>28098</v>
      </c>
      <c r="G87">
        <f>+C87-(C$7+F87*C$8)</f>
        <v>2.444199999445118E-2</v>
      </c>
      <c r="I87">
        <f t="shared" si="10"/>
        <v>2.444199999445118E-2</v>
      </c>
      <c r="Q87" s="1">
        <f t="shared" si="13"/>
        <v>32311.002999999997</v>
      </c>
      <c r="R87" s="1"/>
      <c r="S87" s="1"/>
      <c r="T87" s="1"/>
    </row>
    <row r="88" spans="1:34" x14ac:dyDescent="0.2">
      <c r="A88" t="s">
        <v>32</v>
      </c>
      <c r="C88" s="12">
        <v>47353.402999999998</v>
      </c>
      <c r="D88" s="12"/>
      <c r="E88">
        <f t="shared" si="11"/>
        <v>28146.043845926772</v>
      </c>
      <c r="F88">
        <f t="shared" si="12"/>
        <v>28146</v>
      </c>
      <c r="G88">
        <f>+C88-(C$7+F88*C$8)</f>
        <v>2.1833999999216758E-2</v>
      </c>
      <c r="I88">
        <f t="shared" si="10"/>
        <v>2.1833999999216758E-2</v>
      </c>
      <c r="Q88" s="1">
        <f t="shared" si="13"/>
        <v>32334.902999999998</v>
      </c>
      <c r="R88" s="1"/>
      <c r="S88" s="1"/>
      <c r="T88" s="1"/>
      <c r="AD88">
        <v>6</v>
      </c>
      <c r="AF88" t="s">
        <v>27</v>
      </c>
      <c r="AH88" t="s">
        <v>29</v>
      </c>
    </row>
    <row r="89" spans="1:34" x14ac:dyDescent="0.2">
      <c r="A89" t="s">
        <v>33</v>
      </c>
      <c r="C89" s="12">
        <v>47491.305</v>
      </c>
      <c r="D89" s="12"/>
      <c r="E89">
        <f t="shared" si="11"/>
        <v>28422.971618829211</v>
      </c>
      <c r="F89">
        <f t="shared" si="12"/>
        <v>28423</v>
      </c>
      <c r="I89" s="9">
        <v>-1.4132999996945728E-2</v>
      </c>
      <c r="Q89" s="1">
        <f t="shared" si="13"/>
        <v>32472.805</v>
      </c>
      <c r="R89" s="1"/>
      <c r="S89" s="1"/>
      <c r="T89" s="1"/>
      <c r="AD89">
        <v>6</v>
      </c>
      <c r="AF89" t="s">
        <v>27</v>
      </c>
      <c r="AH89" t="s">
        <v>29</v>
      </c>
    </row>
    <row r="90" spans="1:34" x14ac:dyDescent="0.2">
      <c r="A90" t="s">
        <v>34</v>
      </c>
      <c r="C90" s="12">
        <v>47692.523999999998</v>
      </c>
      <c r="D90" s="12"/>
      <c r="E90">
        <f t="shared" si="11"/>
        <v>28827.04936632856</v>
      </c>
      <c r="F90">
        <f t="shared" si="12"/>
        <v>28827</v>
      </c>
      <c r="G90">
        <f t="shared" ref="G90:G121" si="14">+C90-(C$7+F90*C$8)</f>
        <v>2.4582999998528976E-2</v>
      </c>
      <c r="I90">
        <f t="shared" ref="I90:I104" si="15">+G90</f>
        <v>2.4582999998528976E-2</v>
      </c>
      <c r="Q90" s="1">
        <f t="shared" si="13"/>
        <v>32674.023999999998</v>
      </c>
      <c r="R90" s="1"/>
      <c r="S90" s="1"/>
      <c r="T90" s="1"/>
      <c r="AD90">
        <v>5</v>
      </c>
      <c r="AF90" t="s">
        <v>27</v>
      </c>
      <c r="AH90" t="s">
        <v>29</v>
      </c>
    </row>
    <row r="91" spans="1:34" x14ac:dyDescent="0.2">
      <c r="A91" s="57" t="s">
        <v>273</v>
      </c>
      <c r="B91" s="58" t="s">
        <v>26</v>
      </c>
      <c r="C91" s="57">
        <v>47706.470999999998</v>
      </c>
      <c r="D91" s="57" t="s">
        <v>61</v>
      </c>
      <c r="E91">
        <f t="shared" si="11"/>
        <v>28855.057021392811</v>
      </c>
      <c r="F91">
        <f t="shared" si="12"/>
        <v>28855</v>
      </c>
      <c r="G91">
        <f t="shared" si="14"/>
        <v>2.839500000118278E-2</v>
      </c>
      <c r="I91">
        <f t="shared" si="15"/>
        <v>2.839500000118278E-2</v>
      </c>
      <c r="Q91" s="1">
        <f t="shared" si="13"/>
        <v>32687.970999999998</v>
      </c>
      <c r="R91" s="1"/>
      <c r="S91" s="1"/>
      <c r="T91" s="1"/>
    </row>
    <row r="92" spans="1:34" x14ac:dyDescent="0.2">
      <c r="A92" s="57" t="s">
        <v>273</v>
      </c>
      <c r="B92" s="58" t="s">
        <v>26</v>
      </c>
      <c r="C92" s="57">
        <v>47713.430999999997</v>
      </c>
      <c r="D92" s="57" t="s">
        <v>61</v>
      </c>
      <c r="E92">
        <f t="shared" si="11"/>
        <v>28869.033738912505</v>
      </c>
      <c r="F92">
        <f t="shared" si="12"/>
        <v>28869</v>
      </c>
      <c r="G92">
        <f t="shared" si="14"/>
        <v>1.680099999794038E-2</v>
      </c>
      <c r="I92">
        <f t="shared" si="15"/>
        <v>1.680099999794038E-2</v>
      </c>
      <c r="Q92" s="1">
        <f t="shared" si="13"/>
        <v>32694.930999999997</v>
      </c>
      <c r="R92" s="1"/>
      <c r="S92" s="1"/>
      <c r="T92" s="1"/>
    </row>
    <row r="93" spans="1:34" x14ac:dyDescent="0.2">
      <c r="A93" s="57" t="s">
        <v>273</v>
      </c>
      <c r="B93" s="58" t="s">
        <v>26</v>
      </c>
      <c r="C93" s="57">
        <v>47713.436999999998</v>
      </c>
      <c r="D93" s="57" t="s">
        <v>61</v>
      </c>
      <c r="E93">
        <f t="shared" si="11"/>
        <v>28869.045787806921</v>
      </c>
      <c r="F93">
        <f t="shared" si="12"/>
        <v>28869</v>
      </c>
      <c r="G93">
        <f t="shared" si="14"/>
        <v>2.2800999999162741E-2</v>
      </c>
      <c r="I93">
        <f t="shared" si="15"/>
        <v>2.2800999999162741E-2</v>
      </c>
      <c r="Q93" s="1">
        <f t="shared" si="13"/>
        <v>32694.936999999998</v>
      </c>
      <c r="R93" s="1"/>
      <c r="S93" s="1"/>
      <c r="T93" s="1"/>
    </row>
    <row r="94" spans="1:34" x14ac:dyDescent="0.2">
      <c r="A94" s="57" t="s">
        <v>273</v>
      </c>
      <c r="B94" s="58" t="s">
        <v>26</v>
      </c>
      <c r="C94" s="57">
        <v>47713.442999999999</v>
      </c>
      <c r="D94" s="57" t="s">
        <v>61</v>
      </c>
      <c r="E94">
        <f t="shared" si="11"/>
        <v>28869.057836701337</v>
      </c>
      <c r="F94">
        <f t="shared" si="12"/>
        <v>28869</v>
      </c>
      <c r="G94">
        <f t="shared" si="14"/>
        <v>2.8801000000385102E-2</v>
      </c>
      <c r="I94">
        <f t="shared" si="15"/>
        <v>2.8801000000385102E-2</v>
      </c>
      <c r="Q94" s="1">
        <f t="shared" si="13"/>
        <v>32694.942999999999</v>
      </c>
      <c r="R94" s="1"/>
      <c r="S94" s="1"/>
      <c r="T94" s="1"/>
    </row>
    <row r="95" spans="1:34" x14ac:dyDescent="0.2">
      <c r="A95" t="s">
        <v>35</v>
      </c>
      <c r="C95" s="12">
        <v>47859.337</v>
      </c>
      <c r="D95" s="12"/>
      <c r="E95">
        <f t="shared" si="11"/>
        <v>29162.034736962596</v>
      </c>
      <c r="F95">
        <f t="shared" si="12"/>
        <v>29162</v>
      </c>
      <c r="G95">
        <f t="shared" si="14"/>
        <v>1.7297999998845626E-2</v>
      </c>
      <c r="I95">
        <f t="shared" si="15"/>
        <v>1.7297999998845626E-2</v>
      </c>
      <c r="Q95" s="1">
        <f t="shared" si="13"/>
        <v>32840.837</v>
      </c>
      <c r="R95" s="1"/>
      <c r="S95" s="1"/>
      <c r="T95" s="1"/>
      <c r="AD95">
        <v>4</v>
      </c>
      <c r="AF95" t="s">
        <v>27</v>
      </c>
      <c r="AH95" t="s">
        <v>29</v>
      </c>
    </row>
    <row r="96" spans="1:34" x14ac:dyDescent="0.2">
      <c r="A96" t="s">
        <v>36</v>
      </c>
      <c r="C96" s="12">
        <v>48061.525000000001</v>
      </c>
      <c r="D96" s="12"/>
      <c r="E96">
        <f t="shared" si="11"/>
        <v>29568.058380909737</v>
      </c>
      <c r="F96">
        <f t="shared" si="12"/>
        <v>29568</v>
      </c>
      <c r="G96">
        <f t="shared" si="14"/>
        <v>2.90720000048168E-2</v>
      </c>
      <c r="I96">
        <f t="shared" si="15"/>
        <v>2.90720000048168E-2</v>
      </c>
      <c r="Q96" s="1">
        <f t="shared" si="13"/>
        <v>33043.025000000001</v>
      </c>
      <c r="R96" s="1"/>
      <c r="S96" s="1"/>
      <c r="T96" s="1"/>
      <c r="AD96">
        <v>7</v>
      </c>
      <c r="AF96" t="s">
        <v>27</v>
      </c>
      <c r="AH96" t="s">
        <v>29</v>
      </c>
    </row>
    <row r="97" spans="1:34" x14ac:dyDescent="0.2">
      <c r="A97" s="57" t="s">
        <v>303</v>
      </c>
      <c r="B97" s="58" t="s">
        <v>26</v>
      </c>
      <c r="C97" s="57">
        <v>48453.43</v>
      </c>
      <c r="D97" s="57" t="s">
        <v>61</v>
      </c>
      <c r="E97">
        <f t="shared" si="11"/>
        <v>30355.062041765486</v>
      </c>
      <c r="F97">
        <f t="shared" si="12"/>
        <v>30355</v>
      </c>
      <c r="G97">
        <f t="shared" si="14"/>
        <v>3.0895000003511086E-2</v>
      </c>
      <c r="I97">
        <f t="shared" si="15"/>
        <v>3.0895000003511086E-2</v>
      </c>
      <c r="Q97" s="1">
        <f t="shared" si="13"/>
        <v>33434.93</v>
      </c>
      <c r="R97" s="1"/>
      <c r="S97" s="1"/>
      <c r="T97" s="1"/>
    </row>
    <row r="98" spans="1:34" x14ac:dyDescent="0.2">
      <c r="A98" s="57" t="s">
        <v>303</v>
      </c>
      <c r="B98" s="58" t="s">
        <v>26</v>
      </c>
      <c r="C98" s="57">
        <v>48453.434999999998</v>
      </c>
      <c r="D98" s="57" t="s">
        <v>61</v>
      </c>
      <c r="E98">
        <f t="shared" si="11"/>
        <v>30355.072082510826</v>
      </c>
      <c r="F98">
        <f t="shared" si="12"/>
        <v>30355</v>
      </c>
      <c r="G98">
        <f t="shared" si="14"/>
        <v>3.5895000000891741E-2</v>
      </c>
      <c r="I98">
        <f t="shared" si="15"/>
        <v>3.5895000000891741E-2</v>
      </c>
      <c r="Q98" s="1">
        <f t="shared" si="13"/>
        <v>33434.934999999998</v>
      </c>
      <c r="R98" s="1"/>
      <c r="S98" s="1"/>
      <c r="T98" s="1"/>
    </row>
    <row r="99" spans="1:34" x14ac:dyDescent="0.2">
      <c r="A99" t="s">
        <v>37</v>
      </c>
      <c r="C99" s="12">
        <v>48459.408000000003</v>
      </c>
      <c r="D99" s="12">
        <v>0.01</v>
      </c>
      <c r="E99">
        <f t="shared" si="11"/>
        <v>30367.066756899509</v>
      </c>
      <c r="F99">
        <f t="shared" si="12"/>
        <v>30367</v>
      </c>
      <c r="G99">
        <f t="shared" si="14"/>
        <v>3.3243000005313661E-2</v>
      </c>
      <c r="I99">
        <f t="shared" si="15"/>
        <v>3.3243000005313661E-2</v>
      </c>
      <c r="Q99" s="1">
        <f t="shared" si="13"/>
        <v>33440.908000000003</v>
      </c>
      <c r="R99" s="1"/>
      <c r="S99" s="1"/>
      <c r="T99" s="1"/>
      <c r="AD99">
        <v>6</v>
      </c>
      <c r="AF99" t="s">
        <v>27</v>
      </c>
      <c r="AH99" t="s">
        <v>29</v>
      </c>
    </row>
    <row r="100" spans="1:34" x14ac:dyDescent="0.2">
      <c r="A100" t="s">
        <v>38</v>
      </c>
      <c r="C100" s="12">
        <v>48621.243999999999</v>
      </c>
      <c r="D100" s="12">
        <v>2E-3</v>
      </c>
      <c r="E100">
        <f t="shared" si="11"/>
        <v>30692.057569617507</v>
      </c>
      <c r="F100">
        <f t="shared" si="12"/>
        <v>30692</v>
      </c>
      <c r="G100">
        <f t="shared" si="14"/>
        <v>2.8667999999015592E-2</v>
      </c>
      <c r="I100">
        <f t="shared" si="15"/>
        <v>2.8667999999015592E-2</v>
      </c>
      <c r="Q100" s="1">
        <f t="shared" si="13"/>
        <v>33602.743999999999</v>
      </c>
      <c r="R100" s="1"/>
      <c r="S100" s="1"/>
      <c r="T100" s="1"/>
      <c r="AD100">
        <v>8</v>
      </c>
      <c r="AF100" t="s">
        <v>27</v>
      </c>
      <c r="AH100" t="s">
        <v>29</v>
      </c>
    </row>
    <row r="101" spans="1:34" x14ac:dyDescent="0.2">
      <c r="A101" t="s">
        <v>39</v>
      </c>
      <c r="C101" s="12">
        <v>48801.508000000002</v>
      </c>
      <c r="D101" s="12">
        <v>3.0000000000000001E-3</v>
      </c>
      <c r="E101">
        <f t="shared" si="11"/>
        <v>31054.054553377613</v>
      </c>
      <c r="F101">
        <f t="shared" si="12"/>
        <v>31054</v>
      </c>
      <c r="G101">
        <f t="shared" si="14"/>
        <v>2.716599999985192E-2</v>
      </c>
      <c r="I101">
        <f t="shared" si="15"/>
        <v>2.716599999985192E-2</v>
      </c>
      <c r="Q101" s="1">
        <f t="shared" si="13"/>
        <v>33783.008000000002</v>
      </c>
      <c r="R101" s="1"/>
      <c r="S101" s="1"/>
      <c r="T101" s="1"/>
      <c r="AD101">
        <v>6</v>
      </c>
      <c r="AF101" t="s">
        <v>27</v>
      </c>
      <c r="AH101" t="s">
        <v>29</v>
      </c>
    </row>
    <row r="102" spans="1:34" x14ac:dyDescent="0.2">
      <c r="A102" t="s">
        <v>40</v>
      </c>
      <c r="C102" s="12">
        <v>49167.519</v>
      </c>
      <c r="D102" s="12">
        <v>5.0000000000000001E-3</v>
      </c>
      <c r="E102">
        <f t="shared" si="11"/>
        <v>31789.059202242704</v>
      </c>
      <c r="F102">
        <f t="shared" si="12"/>
        <v>31789</v>
      </c>
      <c r="G102">
        <f t="shared" si="14"/>
        <v>2.948100000503473E-2</v>
      </c>
      <c r="I102">
        <f t="shared" si="15"/>
        <v>2.948100000503473E-2</v>
      </c>
      <c r="Q102" s="1">
        <f t="shared" si="13"/>
        <v>34149.019</v>
      </c>
      <c r="R102" s="1"/>
      <c r="S102" s="1"/>
      <c r="T102" s="1"/>
      <c r="AD102">
        <v>8</v>
      </c>
      <c r="AF102" t="s">
        <v>27</v>
      </c>
      <c r="AH102" t="s">
        <v>29</v>
      </c>
    </row>
    <row r="103" spans="1:34" x14ac:dyDescent="0.2">
      <c r="A103" t="s">
        <v>41</v>
      </c>
      <c r="C103" s="12">
        <v>49546.482000000004</v>
      </c>
      <c r="D103" s="12">
        <v>4.0000000000000001E-3</v>
      </c>
      <c r="E103">
        <f t="shared" si="11"/>
        <v>32550.073397848479</v>
      </c>
      <c r="F103">
        <f t="shared" si="12"/>
        <v>32550</v>
      </c>
      <c r="G103">
        <f t="shared" si="14"/>
        <v>3.6550000004353933E-2</v>
      </c>
      <c r="I103">
        <f t="shared" si="15"/>
        <v>3.6550000004353933E-2</v>
      </c>
      <c r="Q103" s="1">
        <f t="shared" si="13"/>
        <v>34527.982000000004</v>
      </c>
      <c r="R103" s="1"/>
      <c r="S103" s="1"/>
      <c r="T103" s="1"/>
      <c r="AD103">
        <v>7</v>
      </c>
      <c r="AF103" t="s">
        <v>27</v>
      </c>
      <c r="AH103" t="s">
        <v>29</v>
      </c>
    </row>
    <row r="104" spans="1:34" x14ac:dyDescent="0.2">
      <c r="A104" t="s">
        <v>42</v>
      </c>
      <c r="C104" s="12">
        <v>49897.553</v>
      </c>
      <c r="D104" s="12">
        <v>5.0000000000000001E-3</v>
      </c>
      <c r="E104">
        <f t="shared" si="11"/>
        <v>33255.076299623877</v>
      </c>
      <c r="F104">
        <f t="shared" si="12"/>
        <v>33255</v>
      </c>
      <c r="G104">
        <f t="shared" si="14"/>
        <v>3.799500000604894E-2</v>
      </c>
      <c r="I104">
        <f t="shared" si="15"/>
        <v>3.799500000604894E-2</v>
      </c>
      <c r="Q104" s="1">
        <f t="shared" si="13"/>
        <v>34879.053</v>
      </c>
      <c r="R104" s="1"/>
      <c r="S104" s="1"/>
      <c r="T104" s="1"/>
      <c r="AD104">
        <v>5</v>
      </c>
      <c r="AF104" t="s">
        <v>27</v>
      </c>
      <c r="AH104" t="s">
        <v>29</v>
      </c>
    </row>
    <row r="105" spans="1:34" x14ac:dyDescent="0.2">
      <c r="A105" s="57" t="s">
        <v>330</v>
      </c>
      <c r="B105" s="58" t="s">
        <v>26</v>
      </c>
      <c r="C105" s="57">
        <v>49928.441099999996</v>
      </c>
      <c r="D105" s="57" t="s">
        <v>61</v>
      </c>
      <c r="E105">
        <f t="shared" si="11"/>
        <v>33317.104208879631</v>
      </c>
      <c r="F105">
        <f t="shared" si="12"/>
        <v>33317</v>
      </c>
      <c r="G105">
        <f t="shared" si="14"/>
        <v>5.1892999996198341E-2</v>
      </c>
      <c r="J105">
        <f>+G105</f>
        <v>5.1892999996198341E-2</v>
      </c>
      <c r="Q105" s="1">
        <f t="shared" si="13"/>
        <v>34909.941099999996</v>
      </c>
      <c r="R105" s="1"/>
      <c r="S105" s="1"/>
      <c r="T105" s="1"/>
    </row>
    <row r="106" spans="1:34" x14ac:dyDescent="0.2">
      <c r="A106" t="s">
        <v>43</v>
      </c>
      <c r="C106" s="12">
        <v>50279.495000000003</v>
      </c>
      <c r="D106" s="12">
        <v>3.0000000000000001E-3</v>
      </c>
      <c r="E106">
        <f t="shared" si="11"/>
        <v>34022.072771305968</v>
      </c>
      <c r="F106">
        <f t="shared" si="12"/>
        <v>34022</v>
      </c>
      <c r="G106">
        <f t="shared" si="14"/>
        <v>3.6238000007870141E-2</v>
      </c>
      <c r="I106">
        <f>+G106</f>
        <v>3.6238000007870141E-2</v>
      </c>
      <c r="Q106" s="1">
        <f t="shared" si="13"/>
        <v>35260.995000000003</v>
      </c>
      <c r="R106" s="1"/>
      <c r="S106" s="1"/>
      <c r="T106" s="1"/>
      <c r="AD106">
        <v>12</v>
      </c>
      <c r="AF106" t="s">
        <v>27</v>
      </c>
      <c r="AH106" t="s">
        <v>29</v>
      </c>
    </row>
    <row r="107" spans="1:34" x14ac:dyDescent="0.2">
      <c r="A107" t="s">
        <v>43</v>
      </c>
      <c r="C107" s="12">
        <v>50279.495000000003</v>
      </c>
      <c r="D107" s="12">
        <v>3.0000000000000001E-3</v>
      </c>
      <c r="E107">
        <f t="shared" si="11"/>
        <v>34022.072771305968</v>
      </c>
      <c r="F107">
        <f t="shared" si="12"/>
        <v>34022</v>
      </c>
      <c r="G107">
        <f t="shared" si="14"/>
        <v>3.6238000007870141E-2</v>
      </c>
      <c r="I107">
        <f>+G107</f>
        <v>3.6238000007870141E-2</v>
      </c>
      <c r="Q107" s="1">
        <f t="shared" si="13"/>
        <v>35260.995000000003</v>
      </c>
      <c r="R107" s="1"/>
      <c r="S107" s="1"/>
      <c r="T107" s="1"/>
      <c r="AD107">
        <v>12</v>
      </c>
      <c r="AF107" t="s">
        <v>27</v>
      </c>
      <c r="AH107" t="s">
        <v>29</v>
      </c>
    </row>
    <row r="108" spans="1:34" x14ac:dyDescent="0.2">
      <c r="A108" s="57" t="s">
        <v>330</v>
      </c>
      <c r="B108" s="58" t="s">
        <v>26</v>
      </c>
      <c r="C108" s="57">
        <v>50283.472900000001</v>
      </c>
      <c r="D108" s="57" t="s">
        <v>61</v>
      </c>
      <c r="E108">
        <f t="shared" si="11"/>
        <v>34030.060987487224</v>
      </c>
      <c r="F108">
        <f t="shared" si="12"/>
        <v>34030</v>
      </c>
      <c r="G108">
        <f t="shared" si="14"/>
        <v>3.0370000000402797E-2</v>
      </c>
      <c r="J108">
        <f t="shared" ref="J108:J114" si="16">+G108</f>
        <v>3.0370000000402797E-2</v>
      </c>
      <c r="Q108" s="1">
        <f t="shared" si="13"/>
        <v>35264.972900000001</v>
      </c>
      <c r="R108" s="1"/>
      <c r="S108" s="1"/>
      <c r="T108" s="1"/>
    </row>
    <row r="109" spans="1:34" x14ac:dyDescent="0.2">
      <c r="A109" s="57" t="s">
        <v>330</v>
      </c>
      <c r="B109" s="58" t="s">
        <v>26</v>
      </c>
      <c r="C109" s="57">
        <v>50283.488799999999</v>
      </c>
      <c r="D109" s="57" t="s">
        <v>61</v>
      </c>
      <c r="E109">
        <f t="shared" si="11"/>
        <v>34030.092917057424</v>
      </c>
      <c r="F109">
        <f t="shared" si="12"/>
        <v>34030</v>
      </c>
      <c r="G109">
        <f t="shared" si="14"/>
        <v>4.6269999998912681E-2</v>
      </c>
      <c r="J109">
        <f t="shared" si="16"/>
        <v>4.6269999998912681E-2</v>
      </c>
      <c r="Q109" s="1">
        <f t="shared" si="13"/>
        <v>35264.988799999999</v>
      </c>
      <c r="R109" s="1"/>
      <c r="S109" s="1"/>
      <c r="T109" s="1"/>
    </row>
    <row r="110" spans="1:34" x14ac:dyDescent="0.2">
      <c r="A110" s="57" t="s">
        <v>330</v>
      </c>
      <c r="B110" s="58" t="s">
        <v>26</v>
      </c>
      <c r="C110" s="57">
        <v>50283.4902</v>
      </c>
      <c r="D110" s="57" t="s">
        <v>61</v>
      </c>
      <c r="E110">
        <f t="shared" si="11"/>
        <v>34030.09572846612</v>
      </c>
      <c r="F110">
        <f t="shared" si="12"/>
        <v>34030</v>
      </c>
      <c r="G110">
        <f t="shared" si="14"/>
        <v>4.7669999999925494E-2</v>
      </c>
      <c r="J110">
        <f t="shared" si="16"/>
        <v>4.7669999999925494E-2</v>
      </c>
      <c r="Q110" s="1">
        <f t="shared" si="13"/>
        <v>35264.9902</v>
      </c>
      <c r="R110" s="1"/>
      <c r="S110" s="1"/>
      <c r="T110" s="1"/>
    </row>
    <row r="111" spans="1:34" x14ac:dyDescent="0.2">
      <c r="A111" t="s">
        <v>25</v>
      </c>
      <c r="B111" s="4" t="s">
        <v>26</v>
      </c>
      <c r="C111" s="12">
        <v>50594.475599999998</v>
      </c>
      <c r="D111" s="12">
        <v>2E-3</v>
      </c>
      <c r="E111">
        <f t="shared" si="11"/>
        <v>34654.600769924349</v>
      </c>
      <c r="F111">
        <f t="shared" si="12"/>
        <v>34654.5</v>
      </c>
      <c r="G111">
        <f t="shared" si="14"/>
        <v>5.0180500002170447E-2</v>
      </c>
      <c r="J111">
        <f t="shared" si="16"/>
        <v>5.0180500002170447E-2</v>
      </c>
      <c r="Q111" s="1">
        <f t="shared" si="13"/>
        <v>35575.975599999998</v>
      </c>
      <c r="R111" s="1"/>
      <c r="S111" s="1"/>
      <c r="T111" s="1"/>
    </row>
    <row r="112" spans="1:34" x14ac:dyDescent="0.2">
      <c r="A112" t="s">
        <v>25</v>
      </c>
      <c r="B112" s="4" t="s">
        <v>26</v>
      </c>
      <c r="C112" s="12">
        <v>50597.463199999998</v>
      </c>
      <c r="D112" s="12">
        <v>2E-3</v>
      </c>
      <c r="E112">
        <f t="shared" si="11"/>
        <v>34660.600316082666</v>
      </c>
      <c r="F112">
        <f t="shared" si="12"/>
        <v>34660.5</v>
      </c>
      <c r="G112">
        <f t="shared" si="14"/>
        <v>4.9954499998420943E-2</v>
      </c>
      <c r="J112">
        <f t="shared" si="16"/>
        <v>4.9954499998420943E-2</v>
      </c>
      <c r="Q112" s="1">
        <f t="shared" si="13"/>
        <v>35578.963199999998</v>
      </c>
      <c r="R112" s="1"/>
      <c r="S112" s="1"/>
      <c r="T112" s="1"/>
    </row>
    <row r="113" spans="1:34" x14ac:dyDescent="0.2">
      <c r="A113" t="s">
        <v>25</v>
      </c>
      <c r="B113" s="4" t="s">
        <v>26</v>
      </c>
      <c r="C113" s="12">
        <v>50599.451200000003</v>
      </c>
      <c r="D113" s="12">
        <v>2E-3</v>
      </c>
      <c r="E113">
        <f t="shared" si="11"/>
        <v>34664.592516431687</v>
      </c>
      <c r="F113">
        <f t="shared" si="12"/>
        <v>34664.5</v>
      </c>
      <c r="G113">
        <f t="shared" si="14"/>
        <v>4.6070500007772353E-2</v>
      </c>
      <c r="J113">
        <f t="shared" si="16"/>
        <v>4.6070500007772353E-2</v>
      </c>
      <c r="Q113" s="1">
        <f t="shared" si="13"/>
        <v>35580.951200000003</v>
      </c>
      <c r="R113" s="1"/>
      <c r="S113" s="1"/>
      <c r="T113" s="1"/>
    </row>
    <row r="114" spans="1:34" x14ac:dyDescent="0.2">
      <c r="A114" t="s">
        <v>25</v>
      </c>
      <c r="B114" s="4" t="s">
        <v>26</v>
      </c>
      <c r="C114" s="12">
        <v>50600.448100000001</v>
      </c>
      <c r="D114" s="12">
        <v>2E-3</v>
      </c>
      <c r="E114">
        <f t="shared" si="11"/>
        <v>34666.594440238492</v>
      </c>
      <c r="F114">
        <f t="shared" si="12"/>
        <v>34666.5</v>
      </c>
      <c r="G114">
        <f t="shared" si="14"/>
        <v>4.7028500004671514E-2</v>
      </c>
      <c r="J114">
        <f t="shared" si="16"/>
        <v>4.7028500004671514E-2</v>
      </c>
      <c r="Q114" s="1">
        <f t="shared" si="13"/>
        <v>35581.948100000001</v>
      </c>
      <c r="R114" s="1"/>
      <c r="S114" s="1"/>
      <c r="T114" s="1"/>
    </row>
    <row r="115" spans="1:34" x14ac:dyDescent="0.2">
      <c r="A115" s="28" t="s">
        <v>44</v>
      </c>
      <c r="B115" s="28"/>
      <c r="C115" s="29">
        <v>50638.525999999998</v>
      </c>
      <c r="D115" s="29"/>
      <c r="E115">
        <f t="shared" si="11"/>
        <v>34743.060539669983</v>
      </c>
      <c r="F115">
        <f t="shared" si="12"/>
        <v>34743</v>
      </c>
      <c r="G115">
        <f t="shared" si="14"/>
        <v>3.01469999976689E-2</v>
      </c>
      <c r="I115">
        <f>+G115</f>
        <v>3.01469999976689E-2</v>
      </c>
      <c r="Q115" s="1">
        <f t="shared" si="13"/>
        <v>35620.025999999998</v>
      </c>
      <c r="R115" s="1"/>
      <c r="S115" s="1"/>
      <c r="T115" s="1"/>
      <c r="AD115">
        <v>5</v>
      </c>
      <c r="AF115" t="s">
        <v>27</v>
      </c>
      <c r="AH115" t="s">
        <v>29</v>
      </c>
    </row>
    <row r="116" spans="1:34" x14ac:dyDescent="0.2">
      <c r="A116" s="57" t="s">
        <v>330</v>
      </c>
      <c r="B116" s="58" t="s">
        <v>26</v>
      </c>
      <c r="C116" s="57">
        <v>50658.445299999999</v>
      </c>
      <c r="D116" s="57" t="s">
        <v>61</v>
      </c>
      <c r="E116">
        <f t="shared" si="11"/>
        <v>34783.061463418555</v>
      </c>
      <c r="F116">
        <f t="shared" si="12"/>
        <v>34783</v>
      </c>
      <c r="G116">
        <f t="shared" si="14"/>
        <v>3.0607000000600237E-2</v>
      </c>
      <c r="J116">
        <f>+G116</f>
        <v>3.0607000000600237E-2</v>
      </c>
      <c r="Q116" s="1">
        <f t="shared" si="13"/>
        <v>35639.945299999999</v>
      </c>
      <c r="R116" s="1"/>
      <c r="S116" s="1"/>
      <c r="T116" s="1"/>
    </row>
    <row r="117" spans="1:34" x14ac:dyDescent="0.2">
      <c r="A117" s="57" t="s">
        <v>330</v>
      </c>
      <c r="B117" s="58" t="s">
        <v>26</v>
      </c>
      <c r="C117" s="57">
        <v>50658.460500000001</v>
      </c>
      <c r="D117" s="57" t="s">
        <v>61</v>
      </c>
      <c r="E117">
        <f t="shared" ref="E117:E154" si="17">+(C117-C$7)/C$8</f>
        <v>34783.091987284402</v>
      </c>
      <c r="F117">
        <f t="shared" ref="F117:F154" si="18">ROUND(2*E117,0)/2</f>
        <v>34783</v>
      </c>
      <c r="G117">
        <f t="shared" si="14"/>
        <v>4.5807000002241693E-2</v>
      </c>
      <c r="J117">
        <f>+G117</f>
        <v>4.5807000002241693E-2</v>
      </c>
      <c r="Q117" s="1">
        <f t="shared" ref="Q117:Q154" si="19">+C117-15018.5</f>
        <v>35639.960500000001</v>
      </c>
      <c r="R117" s="1"/>
      <c r="S117" s="1"/>
      <c r="T117" s="1"/>
    </row>
    <row r="118" spans="1:34" x14ac:dyDescent="0.2">
      <c r="A118" s="57" t="s">
        <v>330</v>
      </c>
      <c r="B118" s="58" t="s">
        <v>26</v>
      </c>
      <c r="C118" s="57">
        <v>50658.463300000003</v>
      </c>
      <c r="D118" s="57" t="s">
        <v>61</v>
      </c>
      <c r="E118">
        <f t="shared" si="17"/>
        <v>34783.097610101802</v>
      </c>
      <c r="F118">
        <f t="shared" si="18"/>
        <v>34783</v>
      </c>
      <c r="G118">
        <f t="shared" si="14"/>
        <v>4.860700000426732E-2</v>
      </c>
      <c r="J118">
        <f>+G118</f>
        <v>4.860700000426732E-2</v>
      </c>
      <c r="Q118" s="1">
        <f t="shared" si="19"/>
        <v>35639.963300000003</v>
      </c>
      <c r="R118" s="1"/>
      <c r="S118" s="1"/>
      <c r="T118" s="1"/>
    </row>
    <row r="119" spans="1:34" x14ac:dyDescent="0.2">
      <c r="A119" s="57" t="s">
        <v>330</v>
      </c>
      <c r="B119" s="58" t="s">
        <v>26</v>
      </c>
      <c r="C119" s="57">
        <v>50667.412700000001</v>
      </c>
      <c r="D119" s="57" t="s">
        <v>61</v>
      </c>
      <c r="E119">
        <f t="shared" si="17"/>
        <v>34801.069339379203</v>
      </c>
      <c r="F119">
        <f t="shared" si="18"/>
        <v>34801</v>
      </c>
      <c r="G119">
        <f t="shared" si="14"/>
        <v>3.4529000004113186E-2</v>
      </c>
      <c r="J119">
        <f>+G119</f>
        <v>3.4529000004113186E-2</v>
      </c>
      <c r="Q119" s="1">
        <f t="shared" si="19"/>
        <v>35648.912700000001</v>
      </c>
      <c r="R119" s="1"/>
      <c r="S119" s="1"/>
      <c r="T119" s="1"/>
    </row>
    <row r="120" spans="1:34" x14ac:dyDescent="0.2">
      <c r="A120" s="57" t="s">
        <v>380</v>
      </c>
      <c r="B120" s="58" t="s">
        <v>26</v>
      </c>
      <c r="C120" s="57">
        <v>51376.517</v>
      </c>
      <c r="D120" s="57" t="s">
        <v>61</v>
      </c>
      <c r="E120">
        <f t="shared" si="17"/>
        <v>36225.056479192564</v>
      </c>
      <c r="F120">
        <f t="shared" si="18"/>
        <v>36225</v>
      </c>
      <c r="G120">
        <f t="shared" si="14"/>
        <v>2.8125000004365575E-2</v>
      </c>
      <c r="I120">
        <f>+G120</f>
        <v>2.8125000004365575E-2</v>
      </c>
      <c r="Q120" s="1">
        <f t="shared" si="19"/>
        <v>36358.017</v>
      </c>
      <c r="R120" s="1"/>
      <c r="S120" s="1"/>
      <c r="T120" s="1"/>
    </row>
    <row r="121" spans="1:34" x14ac:dyDescent="0.2">
      <c r="A121" s="57" t="s">
        <v>330</v>
      </c>
      <c r="B121" s="58" t="s">
        <v>26</v>
      </c>
      <c r="C121" s="57">
        <v>51399.4447</v>
      </c>
      <c r="D121" s="57" t="s">
        <v>61</v>
      </c>
      <c r="E121">
        <f t="shared" si="17"/>
        <v>36271.098718600086</v>
      </c>
      <c r="F121">
        <f t="shared" si="18"/>
        <v>36271</v>
      </c>
      <c r="G121">
        <f t="shared" si="14"/>
        <v>4.9159000001964159E-2</v>
      </c>
      <c r="J121">
        <f>+G121</f>
        <v>4.9159000001964159E-2</v>
      </c>
      <c r="Q121" s="1">
        <f t="shared" si="19"/>
        <v>36380.9447</v>
      </c>
      <c r="R121" s="1"/>
      <c r="S121" s="1"/>
      <c r="T121" s="1"/>
    </row>
    <row r="122" spans="1:34" x14ac:dyDescent="0.2">
      <c r="A122" s="57" t="s">
        <v>330</v>
      </c>
      <c r="B122" s="58" t="s">
        <v>26</v>
      </c>
      <c r="C122" s="57">
        <v>51404.435700000002</v>
      </c>
      <c r="D122" s="57" t="s">
        <v>61</v>
      </c>
      <c r="E122">
        <f t="shared" si="17"/>
        <v>36281.121390603075</v>
      </c>
      <c r="F122">
        <f t="shared" si="18"/>
        <v>36281</v>
      </c>
      <c r="G122">
        <f t="shared" ref="G122:G154" si="20">+C122-(C$7+F122*C$8)</f>
        <v>6.0449000004155096E-2</v>
      </c>
      <c r="J122">
        <f>+G122</f>
        <v>6.0449000004155096E-2</v>
      </c>
      <c r="Q122" s="1">
        <f t="shared" si="19"/>
        <v>36385.935700000002</v>
      </c>
      <c r="R122" s="1"/>
      <c r="S122" s="1"/>
      <c r="T122" s="1"/>
    </row>
    <row r="123" spans="1:34" x14ac:dyDescent="0.2">
      <c r="A123" s="57" t="s">
        <v>389</v>
      </c>
      <c r="B123" s="58" t="s">
        <v>26</v>
      </c>
      <c r="C123" s="57">
        <v>51743.531999999999</v>
      </c>
      <c r="D123" s="57" t="s">
        <v>61</v>
      </c>
      <c r="E123">
        <f t="shared" si="17"/>
        <v>36962.077309722859</v>
      </c>
      <c r="F123">
        <f t="shared" si="18"/>
        <v>36962</v>
      </c>
      <c r="G123">
        <f t="shared" si="20"/>
        <v>3.8498000001709443E-2</v>
      </c>
      <c r="I123">
        <f>+G123</f>
        <v>3.8498000001709443E-2</v>
      </c>
      <c r="Q123" s="1">
        <f t="shared" si="19"/>
        <v>36725.031999999999</v>
      </c>
      <c r="R123" s="1"/>
      <c r="S123" s="1"/>
      <c r="T123" s="1"/>
    </row>
    <row r="124" spans="1:34" x14ac:dyDescent="0.2">
      <c r="A124" s="30" t="s">
        <v>59</v>
      </c>
      <c r="B124" s="31" t="s">
        <v>26</v>
      </c>
      <c r="C124" s="30">
        <v>51757.476600000002</v>
      </c>
      <c r="D124" s="30" t="s">
        <v>60</v>
      </c>
      <c r="E124">
        <f t="shared" si="17"/>
        <v>36990.080145229345</v>
      </c>
      <c r="F124">
        <f t="shared" si="18"/>
        <v>36990</v>
      </c>
      <c r="G124">
        <f t="shared" si="20"/>
        <v>3.9909999999508727E-2</v>
      </c>
      <c r="K124">
        <f t="shared" ref="K124:K130" si="21">G124</f>
        <v>3.9909999999508727E-2</v>
      </c>
      <c r="Q124" s="1">
        <f t="shared" si="19"/>
        <v>36738.976600000002</v>
      </c>
      <c r="R124" s="1"/>
      <c r="S124" s="1"/>
      <c r="T124" s="1"/>
    </row>
    <row r="125" spans="1:34" x14ac:dyDescent="0.2">
      <c r="A125" s="30" t="s">
        <v>59</v>
      </c>
      <c r="B125" s="31" t="s">
        <v>26</v>
      </c>
      <c r="C125" s="30">
        <v>51758.462699999996</v>
      </c>
      <c r="D125" s="30" t="s">
        <v>61</v>
      </c>
      <c r="E125">
        <f t="shared" si="17"/>
        <v>36992.060381026204</v>
      </c>
      <c r="F125">
        <f t="shared" si="18"/>
        <v>36992</v>
      </c>
      <c r="G125">
        <f t="shared" si="20"/>
        <v>3.0068000000028405E-2</v>
      </c>
      <c r="K125">
        <f t="shared" si="21"/>
        <v>3.0068000000028405E-2</v>
      </c>
      <c r="Q125" s="1">
        <f t="shared" si="19"/>
        <v>36739.962699999996</v>
      </c>
      <c r="R125" s="1"/>
      <c r="S125" s="1"/>
      <c r="T125" s="1"/>
    </row>
    <row r="126" spans="1:34" x14ac:dyDescent="0.2">
      <c r="A126" s="30" t="s">
        <v>59</v>
      </c>
      <c r="B126" s="31" t="s">
        <v>26</v>
      </c>
      <c r="C126" s="30">
        <v>51758.465499999998</v>
      </c>
      <c r="D126" s="30" t="s">
        <v>61</v>
      </c>
      <c r="E126">
        <f t="shared" si="17"/>
        <v>36992.066003843596</v>
      </c>
      <c r="F126">
        <f t="shared" si="18"/>
        <v>36992</v>
      </c>
      <c r="G126">
        <f t="shared" si="20"/>
        <v>3.2868000002054032E-2</v>
      </c>
      <c r="K126">
        <f t="shared" si="21"/>
        <v>3.2868000002054032E-2</v>
      </c>
      <c r="Q126" s="1">
        <f t="shared" si="19"/>
        <v>36739.965499999998</v>
      </c>
      <c r="R126" s="1"/>
      <c r="S126" s="1"/>
      <c r="T126" s="1"/>
    </row>
    <row r="127" spans="1:34" x14ac:dyDescent="0.2">
      <c r="A127" s="30" t="s">
        <v>59</v>
      </c>
      <c r="B127" s="31" t="s">
        <v>26</v>
      </c>
      <c r="C127" s="30">
        <v>51758.466800000002</v>
      </c>
      <c r="D127" s="30" t="s">
        <v>61</v>
      </c>
      <c r="E127">
        <f t="shared" si="17"/>
        <v>36992.06861443739</v>
      </c>
      <c r="F127">
        <f t="shared" si="18"/>
        <v>36992</v>
      </c>
      <c r="G127">
        <f t="shared" si="20"/>
        <v>3.4168000005593058E-2</v>
      </c>
      <c r="K127">
        <f t="shared" si="21"/>
        <v>3.4168000005593058E-2</v>
      </c>
      <c r="Q127" s="1">
        <f t="shared" si="19"/>
        <v>36739.966800000002</v>
      </c>
      <c r="R127" s="1"/>
      <c r="S127" s="1"/>
      <c r="T127" s="1"/>
    </row>
    <row r="128" spans="1:34" x14ac:dyDescent="0.2">
      <c r="A128" s="30" t="s">
        <v>59</v>
      </c>
      <c r="B128" s="31" t="s">
        <v>26</v>
      </c>
      <c r="C128" s="30">
        <v>51758.471700000002</v>
      </c>
      <c r="D128" s="30" t="s">
        <v>61</v>
      </c>
      <c r="E128">
        <f t="shared" si="17"/>
        <v>36992.078454367831</v>
      </c>
      <c r="F128">
        <f t="shared" si="18"/>
        <v>36992</v>
      </c>
      <c r="G128">
        <f t="shared" si="20"/>
        <v>3.9068000005499925E-2</v>
      </c>
      <c r="K128">
        <f t="shared" si="21"/>
        <v>3.9068000005499925E-2</v>
      </c>
      <c r="Q128" s="1">
        <f t="shared" si="19"/>
        <v>36739.971700000002</v>
      </c>
      <c r="R128" s="1"/>
      <c r="S128" s="1"/>
      <c r="T128" s="1"/>
    </row>
    <row r="129" spans="1:20" x14ac:dyDescent="0.2">
      <c r="A129" s="30" t="s">
        <v>59</v>
      </c>
      <c r="B129" s="31" t="s">
        <v>26</v>
      </c>
      <c r="C129" s="30">
        <v>51758.473050000001</v>
      </c>
      <c r="D129" s="30">
        <v>2.2000000000000001E-3</v>
      </c>
      <c r="E129">
        <f t="shared" si="17"/>
        <v>36992.081165369069</v>
      </c>
      <c r="F129">
        <f t="shared" si="18"/>
        <v>36992</v>
      </c>
      <c r="G129">
        <f t="shared" si="20"/>
        <v>4.0418000004137866E-2</v>
      </c>
      <c r="K129">
        <f t="shared" si="21"/>
        <v>4.0418000004137866E-2</v>
      </c>
      <c r="Q129" s="1">
        <f t="shared" si="19"/>
        <v>36739.973050000001</v>
      </c>
      <c r="R129" s="1"/>
      <c r="S129" s="1"/>
      <c r="T129" s="1"/>
    </row>
    <row r="130" spans="1:20" x14ac:dyDescent="0.2">
      <c r="A130" s="30" t="s">
        <v>59</v>
      </c>
      <c r="B130" s="31" t="s">
        <v>26</v>
      </c>
      <c r="C130" s="30">
        <v>51758.478600000002</v>
      </c>
      <c r="D130" s="30" t="s">
        <v>61</v>
      </c>
      <c r="E130">
        <f t="shared" si="17"/>
        <v>36992.09231059641</v>
      </c>
      <c r="F130">
        <f t="shared" si="18"/>
        <v>36992</v>
      </c>
      <c r="G130">
        <f t="shared" si="20"/>
        <v>4.5968000005814247E-2</v>
      </c>
      <c r="K130">
        <f t="shared" si="21"/>
        <v>4.5968000005814247E-2</v>
      </c>
      <c r="Q130" s="1">
        <f t="shared" si="19"/>
        <v>36739.978600000002</v>
      </c>
      <c r="R130" s="1"/>
      <c r="S130" s="1"/>
      <c r="T130" s="1"/>
    </row>
    <row r="131" spans="1:20" x14ac:dyDescent="0.2">
      <c r="A131" s="57" t="s">
        <v>417</v>
      </c>
      <c r="B131" s="58" t="s">
        <v>26</v>
      </c>
      <c r="C131" s="57">
        <v>52115.519999999997</v>
      </c>
      <c r="D131" s="57" t="s">
        <v>61</v>
      </c>
      <c r="E131">
        <f t="shared" si="17"/>
        <v>37709.084665572889</v>
      </c>
      <c r="F131">
        <f t="shared" si="18"/>
        <v>37709</v>
      </c>
      <c r="G131">
        <f t="shared" si="20"/>
        <v>4.2160999997577164E-2</v>
      </c>
      <c r="I131">
        <f>+G131</f>
        <v>4.2160999997577164E-2</v>
      </c>
      <c r="Q131" s="1">
        <f t="shared" si="19"/>
        <v>37097.019999999997</v>
      </c>
      <c r="R131" s="1"/>
      <c r="S131" s="1"/>
      <c r="T131" s="1"/>
    </row>
    <row r="132" spans="1:20" x14ac:dyDescent="0.2">
      <c r="A132" s="30" t="s">
        <v>59</v>
      </c>
      <c r="B132" s="31" t="s">
        <v>26</v>
      </c>
      <c r="C132" s="30">
        <v>52127.4683</v>
      </c>
      <c r="D132" s="30" t="s">
        <v>60</v>
      </c>
      <c r="E132">
        <f t="shared" si="17"/>
        <v>37733.078633093093</v>
      </c>
      <c r="F132">
        <f t="shared" si="18"/>
        <v>37733</v>
      </c>
      <c r="G132">
        <f t="shared" si="20"/>
        <v>3.915699999924982E-2</v>
      </c>
      <c r="K132">
        <f>G132</f>
        <v>3.915699999924982E-2</v>
      </c>
      <c r="Q132" s="1">
        <f t="shared" si="19"/>
        <v>37108.9683</v>
      </c>
      <c r="R132" s="1"/>
      <c r="S132" s="1"/>
      <c r="T132" s="1"/>
    </row>
    <row r="133" spans="1:20" x14ac:dyDescent="0.2">
      <c r="A133" s="57" t="s">
        <v>423</v>
      </c>
      <c r="B133" s="58" t="s">
        <v>26</v>
      </c>
      <c r="C133" s="57">
        <v>52495.47</v>
      </c>
      <c r="D133" s="57" t="s">
        <v>61</v>
      </c>
      <c r="E133">
        <f t="shared" si="17"/>
        <v>38472.080904309696</v>
      </c>
      <c r="F133">
        <f t="shared" si="18"/>
        <v>38472</v>
      </c>
      <c r="G133">
        <f t="shared" si="20"/>
        <v>4.0288000003783964E-2</v>
      </c>
      <c r="I133">
        <f>+G133</f>
        <v>4.0288000003783964E-2</v>
      </c>
      <c r="Q133" s="1">
        <f t="shared" si="19"/>
        <v>37476.97</v>
      </c>
      <c r="R133" s="1"/>
      <c r="S133" s="1"/>
      <c r="T133" s="1"/>
    </row>
    <row r="134" spans="1:20" x14ac:dyDescent="0.2">
      <c r="A134" s="57" t="s">
        <v>423</v>
      </c>
      <c r="B134" s="58" t="s">
        <v>26</v>
      </c>
      <c r="C134" s="57">
        <v>52504.435700000002</v>
      </c>
      <c r="D134" s="57" t="s">
        <v>61</v>
      </c>
      <c r="E134">
        <f t="shared" si="17"/>
        <v>38490.085366416926</v>
      </c>
      <c r="F134">
        <f t="shared" si="18"/>
        <v>38490</v>
      </c>
      <c r="G134">
        <f t="shared" si="20"/>
        <v>4.2509999999310821E-2</v>
      </c>
      <c r="I134">
        <f>+G134</f>
        <v>4.2509999999310821E-2</v>
      </c>
      <c r="Q134" s="1">
        <f t="shared" si="19"/>
        <v>37485.935700000002</v>
      </c>
      <c r="R134" s="1"/>
      <c r="S134" s="1"/>
      <c r="T134" s="1"/>
    </row>
    <row r="135" spans="1:20" x14ac:dyDescent="0.2">
      <c r="A135" s="32" t="s">
        <v>46</v>
      </c>
      <c r="B135" s="33" t="s">
        <v>26</v>
      </c>
      <c r="C135" s="32">
        <v>52850.531000000003</v>
      </c>
      <c r="D135" s="34">
        <v>6.0000000000000001E-3</v>
      </c>
      <c r="E135">
        <f t="shared" si="17"/>
        <v>39185.0963208701</v>
      </c>
      <c r="F135">
        <f t="shared" si="18"/>
        <v>39185</v>
      </c>
      <c r="G135">
        <f t="shared" si="20"/>
        <v>4.7965000005206093E-2</v>
      </c>
      <c r="K135">
        <f>+G135</f>
        <v>4.7965000005206093E-2</v>
      </c>
      <c r="O135">
        <f t="shared" ref="O135:O145" ca="1" si="22">+C$11+C$12*F135</f>
        <v>5.0864228828971972E-2</v>
      </c>
      <c r="Q135" s="1">
        <f t="shared" si="19"/>
        <v>37832.031000000003</v>
      </c>
      <c r="R135" s="1"/>
      <c r="S135" s="1"/>
      <c r="T135" s="1"/>
    </row>
    <row r="136" spans="1:20" x14ac:dyDescent="0.2">
      <c r="A136" s="32" t="s">
        <v>47</v>
      </c>
      <c r="B136" s="35" t="s">
        <v>26</v>
      </c>
      <c r="C136" s="36">
        <v>53145.822899999999</v>
      </c>
      <c r="D136" s="32">
        <v>2.0000000000000001E-4</v>
      </c>
      <c r="E136">
        <f t="shared" si="17"/>
        <v>39778.08647491521</v>
      </c>
      <c r="F136">
        <f t="shared" si="18"/>
        <v>39778</v>
      </c>
      <c r="G136">
        <f t="shared" si="20"/>
        <v>4.3061999997007661E-2</v>
      </c>
      <c r="K136">
        <f>+G136</f>
        <v>4.3061999997007661E-2</v>
      </c>
      <c r="O136">
        <f t="shared" ca="1" si="22"/>
        <v>4.9585151924127144E-2</v>
      </c>
      <c r="Q136" s="1">
        <f t="shared" si="19"/>
        <v>38127.322899999999</v>
      </c>
      <c r="R136" s="1"/>
      <c r="S136" s="1"/>
      <c r="T136" s="1"/>
    </row>
    <row r="137" spans="1:20" x14ac:dyDescent="0.2">
      <c r="A137" s="38" t="s">
        <v>70</v>
      </c>
      <c r="B137" s="42" t="s">
        <v>26</v>
      </c>
      <c r="C137" s="29">
        <v>53169.726199999997</v>
      </c>
      <c r="D137" s="29">
        <v>2.0000000000000001E-4</v>
      </c>
      <c r="E137">
        <f t="shared" si="17"/>
        <v>39826.087864554356</v>
      </c>
      <c r="F137">
        <f t="shared" si="18"/>
        <v>39826</v>
      </c>
      <c r="G137">
        <f t="shared" si="20"/>
        <v>4.375399999844376E-2</v>
      </c>
      <c r="K137">
        <f>+G137</f>
        <v>4.375399999844376E-2</v>
      </c>
      <c r="O137">
        <f t="shared" ca="1" si="22"/>
        <v>4.948161787449383E-2</v>
      </c>
      <c r="Q137" s="1">
        <f t="shared" si="19"/>
        <v>38151.226199999997</v>
      </c>
      <c r="R137" s="1"/>
      <c r="S137" s="1"/>
      <c r="T137" s="1"/>
    </row>
    <row r="138" spans="1:20" x14ac:dyDescent="0.2">
      <c r="A138" s="30" t="s">
        <v>59</v>
      </c>
      <c r="B138" s="31" t="s">
        <v>26</v>
      </c>
      <c r="C138" s="30">
        <v>53259.364589999997</v>
      </c>
      <c r="D138" s="30" t="s">
        <v>61</v>
      </c>
      <c r="E138">
        <f t="shared" si="17"/>
        <v>40006.0951139725</v>
      </c>
      <c r="F138">
        <f t="shared" si="18"/>
        <v>40006</v>
      </c>
      <c r="G138">
        <f t="shared" si="20"/>
        <v>4.7363999998196959E-2</v>
      </c>
      <c r="K138">
        <f>G138</f>
        <v>4.7363999998196959E-2</v>
      </c>
      <c r="O138">
        <f t="shared" ca="1" si="22"/>
        <v>4.9093365188368918E-2</v>
      </c>
      <c r="Q138" s="1">
        <f t="shared" si="19"/>
        <v>38240.864589999997</v>
      </c>
      <c r="R138" s="1"/>
      <c r="S138" s="1"/>
      <c r="T138" s="1"/>
    </row>
    <row r="139" spans="1:20" x14ac:dyDescent="0.2">
      <c r="A139" s="37" t="s">
        <v>49</v>
      </c>
      <c r="B139" s="28"/>
      <c r="C139" s="29">
        <v>53516.811399999999</v>
      </c>
      <c r="D139" s="29">
        <v>1E-4</v>
      </c>
      <c r="E139">
        <f t="shared" si="17"/>
        <v>40523.086685770861</v>
      </c>
      <c r="F139">
        <f t="shared" si="18"/>
        <v>40523</v>
      </c>
      <c r="G139">
        <f t="shared" si="20"/>
        <v>4.3167000003450084E-2</v>
      </c>
      <c r="K139">
        <f>+G139</f>
        <v>4.3167000003450084E-2</v>
      </c>
      <c r="O139">
        <f t="shared" ca="1" si="22"/>
        <v>4.7978217195443484E-2</v>
      </c>
      <c r="Q139" s="1">
        <f t="shared" si="19"/>
        <v>38498.311399999999</v>
      </c>
      <c r="R139" s="1"/>
      <c r="S139" s="1"/>
      <c r="T139" s="1"/>
    </row>
    <row r="140" spans="1:20" x14ac:dyDescent="0.2">
      <c r="A140" s="32" t="s">
        <v>67</v>
      </c>
      <c r="B140" s="33" t="s">
        <v>26</v>
      </c>
      <c r="C140" s="32">
        <v>53592.508999999998</v>
      </c>
      <c r="D140" s="32">
        <v>3.0000000000000001E-3</v>
      </c>
      <c r="E140">
        <f t="shared" si="17"/>
        <v>40675.098750730467</v>
      </c>
      <c r="F140">
        <f t="shared" si="18"/>
        <v>40675</v>
      </c>
      <c r="G140">
        <f t="shared" si="20"/>
        <v>4.9175000000104774E-2</v>
      </c>
      <c r="I140">
        <f>G140</f>
        <v>4.9175000000104774E-2</v>
      </c>
      <c r="O140">
        <f t="shared" ca="1" si="22"/>
        <v>4.7650359371604681E-2</v>
      </c>
      <c r="Q140" s="1">
        <f t="shared" si="19"/>
        <v>38574.008999999998</v>
      </c>
      <c r="R140" s="1"/>
      <c r="S140" s="1"/>
      <c r="T140" s="1"/>
    </row>
    <row r="141" spans="1:20" x14ac:dyDescent="0.2">
      <c r="A141" s="38" t="s">
        <v>50</v>
      </c>
      <c r="B141" s="39"/>
      <c r="C141" s="29">
        <v>53817.585099999997</v>
      </c>
      <c r="D141" s="29">
        <v>4.0000000000000002E-4</v>
      </c>
      <c r="E141">
        <f t="shared" si="17"/>
        <v>41127.085111381981</v>
      </c>
      <c r="F141">
        <f t="shared" si="18"/>
        <v>41127</v>
      </c>
      <c r="G141">
        <f t="shared" si="20"/>
        <v>4.2382999999972526E-2</v>
      </c>
      <c r="J141">
        <f>+G141</f>
        <v>4.2382999999972526E-2</v>
      </c>
      <c r="O141">
        <f t="shared" ca="1" si="22"/>
        <v>4.6675413737557681E-2</v>
      </c>
      <c r="Q141" s="1">
        <f t="shared" si="19"/>
        <v>38799.085099999997</v>
      </c>
      <c r="R141" s="1"/>
      <c r="S141" s="1"/>
      <c r="T141" s="1"/>
    </row>
    <row r="142" spans="1:20" x14ac:dyDescent="0.2">
      <c r="A142" s="30" t="s">
        <v>59</v>
      </c>
      <c r="B142" s="31" t="s">
        <v>26</v>
      </c>
      <c r="C142" s="30">
        <v>53985.400780000004</v>
      </c>
      <c r="D142" s="30" t="s">
        <v>61</v>
      </c>
      <c r="E142">
        <f t="shared" si="17"/>
        <v>41464.084012924461</v>
      </c>
      <c r="F142">
        <f t="shared" si="18"/>
        <v>41464</v>
      </c>
      <c r="G142">
        <f t="shared" si="20"/>
        <v>4.1836000003968365E-2</v>
      </c>
      <c r="K142">
        <f>G142</f>
        <v>4.1836000003968365E-2</v>
      </c>
      <c r="O142">
        <f t="shared" ca="1" si="22"/>
        <v>4.594851843075716E-2</v>
      </c>
      <c r="Q142" s="1">
        <f t="shared" si="19"/>
        <v>38966.900780000004</v>
      </c>
      <c r="R142" s="1"/>
      <c r="S142" s="1"/>
      <c r="T142" s="1"/>
    </row>
    <row r="143" spans="1:20" x14ac:dyDescent="0.2">
      <c r="A143" s="29" t="s">
        <v>56</v>
      </c>
      <c r="B143" s="40"/>
      <c r="C143" s="29">
        <v>54259.537900000003</v>
      </c>
      <c r="D143" s="29">
        <v>1.1000000000000001E-3</v>
      </c>
      <c r="E143">
        <f t="shared" si="17"/>
        <v>42014.592215209326</v>
      </c>
      <c r="F143">
        <f t="shared" si="18"/>
        <v>42014.5</v>
      </c>
      <c r="G143">
        <f t="shared" si="20"/>
        <v>4.5920500000647735E-2</v>
      </c>
      <c r="J143">
        <f>+G143</f>
        <v>4.5920500000647735E-2</v>
      </c>
      <c r="O143">
        <f t="shared" ca="1" si="22"/>
        <v>4.4761112299025144E-2</v>
      </c>
      <c r="Q143" s="1">
        <f t="shared" si="19"/>
        <v>39241.037900000003</v>
      </c>
      <c r="R143" s="1"/>
      <c r="S143" s="1"/>
      <c r="T143" s="1"/>
    </row>
    <row r="144" spans="1:20" x14ac:dyDescent="0.2">
      <c r="A144" s="29" t="s">
        <v>56</v>
      </c>
      <c r="B144" s="40"/>
      <c r="C144" s="29">
        <v>54271.4899</v>
      </c>
      <c r="D144" s="29">
        <v>1.5E-3</v>
      </c>
      <c r="E144">
        <f t="shared" si="17"/>
        <v>42038.593612881079</v>
      </c>
      <c r="F144">
        <f t="shared" si="18"/>
        <v>42038.5</v>
      </c>
      <c r="G144">
        <f t="shared" si="20"/>
        <v>4.6616500003437977E-2</v>
      </c>
      <c r="J144">
        <f>+G144</f>
        <v>4.6616500003437977E-2</v>
      </c>
      <c r="O144">
        <f t="shared" ca="1" si="22"/>
        <v>4.4709345274208487E-2</v>
      </c>
      <c r="Q144" s="1">
        <f t="shared" si="19"/>
        <v>39252.9899</v>
      </c>
      <c r="R144" s="1"/>
      <c r="S144" s="1"/>
      <c r="T144" s="1"/>
    </row>
    <row r="145" spans="1:20" x14ac:dyDescent="0.2">
      <c r="A145" s="37" t="s">
        <v>58</v>
      </c>
      <c r="B145" s="28"/>
      <c r="C145" s="29">
        <v>54590.934099999999</v>
      </c>
      <c r="D145" s="29">
        <v>1E-4</v>
      </c>
      <c r="E145">
        <f t="shared" si="17"/>
        <v>42680.085185683507</v>
      </c>
      <c r="F145">
        <f t="shared" si="18"/>
        <v>42680</v>
      </c>
      <c r="G145">
        <f t="shared" si="20"/>
        <v>4.2419999997946434E-2</v>
      </c>
      <c r="K145">
        <f>+G145</f>
        <v>4.2419999997946434E-2</v>
      </c>
      <c r="O145">
        <f t="shared" ca="1" si="22"/>
        <v>4.3325655840046662E-2</v>
      </c>
      <c r="Q145" s="1">
        <f t="shared" si="19"/>
        <v>39572.434099999999</v>
      </c>
      <c r="R145" s="1"/>
      <c r="S145" s="1"/>
      <c r="T145" s="1"/>
    </row>
    <row r="146" spans="1:20" x14ac:dyDescent="0.2">
      <c r="A146" s="57" t="s">
        <v>478</v>
      </c>
      <c r="B146" s="58" t="s">
        <v>26</v>
      </c>
      <c r="C146" s="57">
        <v>54697.500099999997</v>
      </c>
      <c r="D146" s="57" t="s">
        <v>61</v>
      </c>
      <c r="E146">
        <f t="shared" si="17"/>
        <v>42894.08559936221</v>
      </c>
      <c r="F146">
        <f t="shared" si="18"/>
        <v>42894</v>
      </c>
      <c r="G146">
        <f t="shared" si="20"/>
        <v>4.2626000002201181E-2</v>
      </c>
      <c r="K146">
        <f>+G146</f>
        <v>4.2626000002201181E-2</v>
      </c>
      <c r="Q146" s="1">
        <f t="shared" si="19"/>
        <v>39679.000099999997</v>
      </c>
      <c r="R146" s="1"/>
      <c r="S146" s="1"/>
      <c r="T146" s="1"/>
    </row>
    <row r="147" spans="1:20" x14ac:dyDescent="0.2">
      <c r="A147" s="57" t="s">
        <v>478</v>
      </c>
      <c r="B147" s="58" t="s">
        <v>26</v>
      </c>
      <c r="C147" s="57">
        <v>54707.460200000001</v>
      </c>
      <c r="D147" s="57" t="s">
        <v>61</v>
      </c>
      <c r="E147">
        <f t="shared" si="17"/>
        <v>42914.086964903581</v>
      </c>
      <c r="F147">
        <f t="shared" si="18"/>
        <v>42914</v>
      </c>
      <c r="G147">
        <f t="shared" si="20"/>
        <v>4.3306000006850809E-2</v>
      </c>
      <c r="K147">
        <f>+G147</f>
        <v>4.3306000006850809E-2</v>
      </c>
      <c r="Q147" s="1">
        <f t="shared" si="19"/>
        <v>39688.960200000001</v>
      </c>
      <c r="R147" s="1"/>
      <c r="S147" s="1"/>
      <c r="T147" s="1"/>
    </row>
    <row r="148" spans="1:20" x14ac:dyDescent="0.2">
      <c r="A148" s="57" t="s">
        <v>487</v>
      </c>
      <c r="B148" s="58" t="s">
        <v>26</v>
      </c>
      <c r="C148" s="57">
        <v>55073.467400000001</v>
      </c>
      <c r="D148" s="57" t="s">
        <v>61</v>
      </c>
      <c r="E148">
        <f t="shared" si="17"/>
        <v>43649.083982802214</v>
      </c>
      <c r="F148">
        <f t="shared" si="18"/>
        <v>43649</v>
      </c>
      <c r="G148">
        <f t="shared" si="20"/>
        <v>4.1820999998890329E-2</v>
      </c>
      <c r="K148">
        <f>+G148</f>
        <v>4.1820999998890329E-2</v>
      </c>
      <c r="Q148" s="1">
        <f t="shared" si="19"/>
        <v>40054.967400000001</v>
      </c>
      <c r="R148" s="1"/>
      <c r="S148" s="1"/>
      <c r="T148" s="1"/>
    </row>
    <row r="149" spans="1:20" x14ac:dyDescent="0.2">
      <c r="A149" s="32" t="s">
        <v>65</v>
      </c>
      <c r="B149" s="33" t="s">
        <v>26</v>
      </c>
      <c r="C149" s="32">
        <v>55293.569600000003</v>
      </c>
      <c r="D149" s="32">
        <v>1E-4</v>
      </c>
      <c r="E149">
        <f t="shared" si="17"/>
        <v>44091.082010799837</v>
      </c>
      <c r="F149">
        <f t="shared" si="18"/>
        <v>44091</v>
      </c>
      <c r="G149">
        <f t="shared" si="20"/>
        <v>4.0839000008418225E-2</v>
      </c>
      <c r="J149">
        <f>+G149</f>
        <v>4.0839000008418225E-2</v>
      </c>
      <c r="O149">
        <f ca="1">+C$11+C$12*F149</f>
        <v>4.0282186172700851E-2</v>
      </c>
      <c r="Q149" s="1">
        <f t="shared" si="19"/>
        <v>40275.069600000003</v>
      </c>
      <c r="R149" s="1"/>
      <c r="S149" s="1"/>
      <c r="T149" s="1"/>
    </row>
    <row r="150" spans="1:20" x14ac:dyDescent="0.2">
      <c r="A150" s="32" t="s">
        <v>62</v>
      </c>
      <c r="B150" s="33" t="s">
        <v>26</v>
      </c>
      <c r="C150" s="32">
        <v>55362.786500000002</v>
      </c>
      <c r="D150" s="32">
        <v>1E-4</v>
      </c>
      <c r="E150">
        <f t="shared" si="17"/>
        <v>44230.079864088475</v>
      </c>
      <c r="F150">
        <f t="shared" si="18"/>
        <v>44230</v>
      </c>
      <c r="G150">
        <f t="shared" si="20"/>
        <v>3.9770000003045425E-2</v>
      </c>
      <c r="K150">
        <f>+G150</f>
        <v>3.9770000003045425E-2</v>
      </c>
      <c r="O150">
        <f ca="1">+C$11+C$12*F150</f>
        <v>3.9982368820637715E-2</v>
      </c>
      <c r="Q150" s="1">
        <f t="shared" si="19"/>
        <v>40344.286500000002</v>
      </c>
      <c r="R150" s="1"/>
      <c r="S150" s="1"/>
      <c r="T150" s="1"/>
    </row>
    <row r="151" spans="1:20" x14ac:dyDescent="0.2">
      <c r="A151" s="32" t="s">
        <v>66</v>
      </c>
      <c r="B151" s="33" t="s">
        <v>26</v>
      </c>
      <c r="C151" s="32">
        <v>55667.543700000002</v>
      </c>
      <c r="D151" s="32">
        <v>2.0000000000000001E-4</v>
      </c>
      <c r="E151">
        <f t="shared" si="17"/>
        <v>44842.077751515659</v>
      </c>
      <c r="F151">
        <f t="shared" si="18"/>
        <v>44842</v>
      </c>
      <c r="G151">
        <f t="shared" si="20"/>
        <v>3.8718000003427733E-2</v>
      </c>
      <c r="J151">
        <f>+G151</f>
        <v>3.8718000003427733E-2</v>
      </c>
      <c r="O151">
        <f ca="1">+C$11+C$12*F151</f>
        <v>3.8662309687813035E-2</v>
      </c>
      <c r="Q151" s="1">
        <f t="shared" si="19"/>
        <v>40649.043700000002</v>
      </c>
      <c r="R151" s="1"/>
      <c r="S151" s="1"/>
      <c r="T151" s="1"/>
    </row>
    <row r="152" spans="1:20" x14ac:dyDescent="0.2">
      <c r="A152" s="32" t="s">
        <v>66</v>
      </c>
      <c r="B152" s="33" t="s">
        <v>26</v>
      </c>
      <c r="C152" s="32">
        <v>55686.466800000002</v>
      </c>
      <c r="D152" s="32">
        <v>1.6999999999999999E-3</v>
      </c>
      <c r="E152">
        <f t="shared" si="17"/>
        <v>44880.07815716177</v>
      </c>
      <c r="F152">
        <f t="shared" si="18"/>
        <v>44880</v>
      </c>
      <c r="G152">
        <f t="shared" si="20"/>
        <v>3.8919999999052379E-2</v>
      </c>
      <c r="J152">
        <f>+G152</f>
        <v>3.8919999999052379E-2</v>
      </c>
      <c r="O152">
        <f ca="1">+C$11+C$12*F152</f>
        <v>3.858034523185333E-2</v>
      </c>
      <c r="Q152" s="1">
        <f t="shared" si="19"/>
        <v>40667.966800000002</v>
      </c>
      <c r="R152" s="1"/>
      <c r="S152" s="1"/>
      <c r="T152" s="1"/>
    </row>
    <row r="153" spans="1:20" x14ac:dyDescent="0.2">
      <c r="A153" s="59" t="s">
        <v>71</v>
      </c>
      <c r="B153" s="60" t="s">
        <v>26</v>
      </c>
      <c r="C153" s="61">
        <v>56061.436099999999</v>
      </c>
      <c r="D153" s="62">
        <v>1E-4</v>
      </c>
      <c r="E153">
        <f t="shared" si="17"/>
        <v>45633.07240783098</v>
      </c>
      <c r="F153">
        <f t="shared" si="18"/>
        <v>45633</v>
      </c>
      <c r="G153">
        <f t="shared" si="20"/>
        <v>3.6056999997526873E-2</v>
      </c>
      <c r="J153">
        <f>+G153</f>
        <v>3.6056999997526873E-2</v>
      </c>
      <c r="O153">
        <f ca="1">+C$11+C$12*F153</f>
        <v>3.6956154828230794E-2</v>
      </c>
      <c r="Q153" s="1">
        <f t="shared" si="19"/>
        <v>41042.936099999999</v>
      </c>
      <c r="R153" s="1"/>
      <c r="S153" s="1"/>
      <c r="T153" s="1"/>
    </row>
    <row r="154" spans="1:20" x14ac:dyDescent="0.2">
      <c r="A154" s="63" t="s">
        <v>516</v>
      </c>
      <c r="B154" s="64" t="s">
        <v>26</v>
      </c>
      <c r="C154" s="65">
        <v>56092.311300000001</v>
      </c>
      <c r="D154" s="65">
        <v>2.0000000000000001E-4</v>
      </c>
      <c r="E154">
        <f t="shared" si="17"/>
        <v>45695.074411963753</v>
      </c>
      <c r="F154">
        <f t="shared" si="18"/>
        <v>45695</v>
      </c>
      <c r="G154">
        <f t="shared" si="20"/>
        <v>3.7055000007967465E-2</v>
      </c>
      <c r="K154">
        <f>+G154</f>
        <v>3.7055000007967465E-2</v>
      </c>
      <c r="Q154" s="1">
        <f t="shared" si="19"/>
        <v>41073.811300000001</v>
      </c>
    </row>
    <row r="155" spans="1:20" x14ac:dyDescent="0.2">
      <c r="B155" s="4"/>
      <c r="C155" s="12"/>
      <c r="D155" s="12"/>
    </row>
    <row r="156" spans="1:20" x14ac:dyDescent="0.2">
      <c r="B156" s="4"/>
      <c r="C156" s="12"/>
      <c r="D156" s="12"/>
    </row>
    <row r="157" spans="1:20" x14ac:dyDescent="0.2">
      <c r="B157" s="4"/>
      <c r="C157" s="12"/>
      <c r="D157" s="12"/>
    </row>
    <row r="158" spans="1:20" x14ac:dyDescent="0.2">
      <c r="B158" s="4"/>
      <c r="C158" s="12"/>
      <c r="D158" s="12"/>
    </row>
    <row r="159" spans="1:20" x14ac:dyDescent="0.2">
      <c r="B159" s="4"/>
      <c r="C159" s="12"/>
      <c r="D159" s="12"/>
    </row>
    <row r="160" spans="1:20" x14ac:dyDescent="0.2">
      <c r="B160" s="4"/>
      <c r="C160" s="12"/>
      <c r="D160" s="12"/>
    </row>
    <row r="161" spans="2:4" x14ac:dyDescent="0.2">
      <c r="B161" s="4"/>
      <c r="C161" s="12"/>
      <c r="D161" s="12"/>
    </row>
    <row r="162" spans="2:4" x14ac:dyDescent="0.2">
      <c r="B162" s="4"/>
      <c r="C162" s="12"/>
      <c r="D162" s="12"/>
    </row>
    <row r="163" spans="2:4" x14ac:dyDescent="0.2">
      <c r="B163" s="4"/>
      <c r="C163" s="12"/>
      <c r="D163" s="12"/>
    </row>
    <row r="164" spans="2:4" x14ac:dyDescent="0.2">
      <c r="B164" s="4"/>
      <c r="C164" s="12"/>
      <c r="D164" s="12"/>
    </row>
    <row r="165" spans="2:4" x14ac:dyDescent="0.2">
      <c r="B165" s="4"/>
      <c r="C165" s="12"/>
      <c r="D165" s="12"/>
    </row>
    <row r="166" spans="2:4" x14ac:dyDescent="0.2">
      <c r="B166" s="4"/>
      <c r="C166" s="12"/>
      <c r="D166" s="12"/>
    </row>
    <row r="167" spans="2:4" x14ac:dyDescent="0.2">
      <c r="B167" s="4"/>
      <c r="C167" s="12"/>
      <c r="D167" s="12"/>
    </row>
    <row r="168" spans="2:4" x14ac:dyDescent="0.2">
      <c r="B168" s="4"/>
      <c r="C168" s="12"/>
      <c r="D168" s="12"/>
    </row>
    <row r="169" spans="2:4" x14ac:dyDescent="0.2">
      <c r="B169" s="4"/>
      <c r="C169" s="12"/>
      <c r="D169" s="12"/>
    </row>
    <row r="170" spans="2:4" x14ac:dyDescent="0.2">
      <c r="B170" s="4"/>
      <c r="C170" s="12"/>
      <c r="D170" s="12"/>
    </row>
    <row r="171" spans="2:4" x14ac:dyDescent="0.2">
      <c r="B171" s="4"/>
      <c r="C171" s="12"/>
      <c r="D171" s="12"/>
    </row>
    <row r="172" spans="2:4" x14ac:dyDescent="0.2">
      <c r="B172" s="4"/>
      <c r="C172" s="12"/>
      <c r="D172" s="12"/>
    </row>
    <row r="173" spans="2:4" x14ac:dyDescent="0.2">
      <c r="B173" s="4"/>
      <c r="C173" s="12"/>
      <c r="D173" s="12"/>
    </row>
    <row r="174" spans="2:4" x14ac:dyDescent="0.2">
      <c r="B174" s="4"/>
      <c r="C174" s="12"/>
      <c r="D174" s="12"/>
    </row>
    <row r="175" spans="2:4" x14ac:dyDescent="0.2">
      <c r="B175" s="4"/>
      <c r="C175" s="12"/>
      <c r="D175" s="12"/>
    </row>
    <row r="176" spans="2:4" x14ac:dyDescent="0.2">
      <c r="B176" s="4"/>
      <c r="C176" s="12"/>
      <c r="D176" s="12"/>
    </row>
    <row r="177" spans="2:4" x14ac:dyDescent="0.2">
      <c r="B177" s="4"/>
      <c r="C177" s="12"/>
      <c r="D177" s="12"/>
    </row>
    <row r="178" spans="2:4" x14ac:dyDescent="0.2">
      <c r="B178" s="4"/>
      <c r="C178" s="12"/>
      <c r="D178" s="12"/>
    </row>
    <row r="179" spans="2:4" x14ac:dyDescent="0.2">
      <c r="B179" s="4"/>
      <c r="C179" s="12"/>
      <c r="D179" s="12"/>
    </row>
    <row r="180" spans="2:4" x14ac:dyDescent="0.2">
      <c r="B180" s="4"/>
      <c r="C180" s="12"/>
      <c r="D180" s="12"/>
    </row>
    <row r="181" spans="2:4" x14ac:dyDescent="0.2">
      <c r="B181" s="4"/>
      <c r="C181" s="12"/>
      <c r="D181" s="12"/>
    </row>
    <row r="182" spans="2:4" x14ac:dyDescent="0.2">
      <c r="B182" s="4"/>
      <c r="C182" s="12"/>
      <c r="D182" s="12"/>
    </row>
    <row r="183" spans="2:4" x14ac:dyDescent="0.2">
      <c r="B183" s="4"/>
      <c r="C183" s="12"/>
      <c r="D183" s="12"/>
    </row>
    <row r="184" spans="2:4" x14ac:dyDescent="0.2">
      <c r="B184" s="4"/>
      <c r="C184" s="12"/>
      <c r="D184" s="12"/>
    </row>
    <row r="185" spans="2:4" x14ac:dyDescent="0.2">
      <c r="B185" s="4"/>
      <c r="C185" s="12"/>
      <c r="D185" s="12"/>
    </row>
    <row r="186" spans="2:4" x14ac:dyDescent="0.2">
      <c r="B186" s="4"/>
      <c r="C186" s="12"/>
      <c r="D186" s="12"/>
    </row>
    <row r="187" spans="2:4" x14ac:dyDescent="0.2">
      <c r="B187" s="4"/>
      <c r="C187" s="12"/>
      <c r="D187" s="12"/>
    </row>
    <row r="188" spans="2:4" x14ac:dyDescent="0.2">
      <c r="B188" s="4"/>
      <c r="C188" s="12"/>
      <c r="D188" s="12"/>
    </row>
    <row r="189" spans="2:4" x14ac:dyDescent="0.2">
      <c r="B189" s="4"/>
      <c r="C189" s="12"/>
      <c r="D189" s="12"/>
    </row>
    <row r="190" spans="2:4" x14ac:dyDescent="0.2">
      <c r="B190" s="4"/>
      <c r="C190" s="12"/>
      <c r="D190" s="12"/>
    </row>
    <row r="191" spans="2:4" x14ac:dyDescent="0.2">
      <c r="B191" s="4"/>
      <c r="C191" s="12"/>
      <c r="D191" s="12"/>
    </row>
    <row r="192" spans="2:4" x14ac:dyDescent="0.2">
      <c r="B192" s="4"/>
      <c r="C192" s="12"/>
      <c r="D192" s="12"/>
    </row>
    <row r="193" spans="2:4" x14ac:dyDescent="0.2">
      <c r="B193" s="4"/>
      <c r="C193" s="12"/>
      <c r="D193" s="12"/>
    </row>
    <row r="194" spans="2:4" x14ac:dyDescent="0.2">
      <c r="B194" s="4"/>
      <c r="C194" s="12"/>
      <c r="D194" s="12"/>
    </row>
    <row r="195" spans="2:4" x14ac:dyDescent="0.2">
      <c r="B195" s="4"/>
    </row>
    <row r="196" spans="2:4" x14ac:dyDescent="0.2">
      <c r="B196" s="4"/>
    </row>
    <row r="197" spans="2:4" x14ac:dyDescent="0.2">
      <c r="B197" s="4"/>
    </row>
    <row r="198" spans="2:4" x14ac:dyDescent="0.2">
      <c r="B198" s="4"/>
    </row>
    <row r="199" spans="2:4" x14ac:dyDescent="0.2">
      <c r="B199" s="4"/>
    </row>
    <row r="200" spans="2:4" x14ac:dyDescent="0.2">
      <c r="B200" s="4"/>
    </row>
    <row r="201" spans="2:4" x14ac:dyDescent="0.2">
      <c r="B201" s="4"/>
    </row>
    <row r="202" spans="2:4" x14ac:dyDescent="0.2">
      <c r="B202" s="4"/>
    </row>
    <row r="203" spans="2:4" x14ac:dyDescent="0.2">
      <c r="B203" s="4"/>
    </row>
    <row r="204" spans="2:4" x14ac:dyDescent="0.2">
      <c r="B204" s="4"/>
    </row>
    <row r="205" spans="2:4" x14ac:dyDescent="0.2">
      <c r="B205" s="4"/>
    </row>
    <row r="206" spans="2:4" x14ac:dyDescent="0.2">
      <c r="B206" s="4"/>
    </row>
    <row r="207" spans="2:4" x14ac:dyDescent="0.2">
      <c r="B207" s="4"/>
    </row>
    <row r="208" spans="2:4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  <row r="213" spans="2:2" x14ac:dyDescent="0.2">
      <c r="B213" s="4"/>
    </row>
    <row r="214" spans="2:2" x14ac:dyDescent="0.2">
      <c r="B214" s="4"/>
    </row>
    <row r="215" spans="2:2" x14ac:dyDescent="0.2">
      <c r="B215" s="4"/>
    </row>
    <row r="216" spans="2:2" x14ac:dyDescent="0.2">
      <c r="B216" s="4"/>
    </row>
    <row r="217" spans="2:2" x14ac:dyDescent="0.2">
      <c r="B217" s="4"/>
    </row>
    <row r="218" spans="2:2" x14ac:dyDescent="0.2">
      <c r="B218" s="4"/>
    </row>
    <row r="219" spans="2:2" x14ac:dyDescent="0.2">
      <c r="B219" s="4"/>
    </row>
    <row r="220" spans="2:2" x14ac:dyDescent="0.2">
      <c r="B220" s="4"/>
    </row>
    <row r="221" spans="2:2" x14ac:dyDescent="0.2">
      <c r="B221" s="4"/>
    </row>
    <row r="222" spans="2:2" x14ac:dyDescent="0.2">
      <c r="B222" s="4"/>
    </row>
    <row r="223" spans="2:2" x14ac:dyDescent="0.2">
      <c r="B223" s="4"/>
    </row>
    <row r="224" spans="2:2" x14ac:dyDescent="0.2">
      <c r="B224" s="4"/>
    </row>
    <row r="225" spans="2:2" x14ac:dyDescent="0.2">
      <c r="B225" s="4"/>
    </row>
    <row r="226" spans="2:2" x14ac:dyDescent="0.2">
      <c r="B226" s="4"/>
    </row>
    <row r="227" spans="2:2" x14ac:dyDescent="0.2">
      <c r="B227" s="4"/>
    </row>
    <row r="228" spans="2:2" x14ac:dyDescent="0.2">
      <c r="B228" s="4"/>
    </row>
    <row r="229" spans="2:2" x14ac:dyDescent="0.2">
      <c r="B229" s="4"/>
    </row>
    <row r="230" spans="2:2" x14ac:dyDescent="0.2">
      <c r="B230" s="4"/>
    </row>
    <row r="231" spans="2:2" x14ac:dyDescent="0.2">
      <c r="B231" s="4"/>
    </row>
    <row r="232" spans="2:2" x14ac:dyDescent="0.2">
      <c r="B232" s="4"/>
    </row>
    <row r="233" spans="2:2" x14ac:dyDescent="0.2">
      <c r="B233" s="4"/>
    </row>
    <row r="234" spans="2:2" x14ac:dyDescent="0.2">
      <c r="B234" s="4"/>
    </row>
    <row r="235" spans="2:2" x14ac:dyDescent="0.2">
      <c r="B235" s="4"/>
    </row>
    <row r="236" spans="2:2" x14ac:dyDescent="0.2">
      <c r="B236" s="4"/>
    </row>
    <row r="237" spans="2:2" x14ac:dyDescent="0.2">
      <c r="B237" s="4"/>
    </row>
    <row r="238" spans="2:2" x14ac:dyDescent="0.2">
      <c r="B238" s="4"/>
    </row>
    <row r="239" spans="2:2" x14ac:dyDescent="0.2">
      <c r="B239" s="4"/>
    </row>
    <row r="240" spans="2:2" x14ac:dyDescent="0.2">
      <c r="B240" s="4"/>
    </row>
    <row r="241" spans="2:2" x14ac:dyDescent="0.2">
      <c r="B241" s="4"/>
    </row>
    <row r="242" spans="2:2" x14ac:dyDescent="0.2">
      <c r="B242" s="4"/>
    </row>
    <row r="243" spans="2:2" x14ac:dyDescent="0.2">
      <c r="B243" s="4"/>
    </row>
    <row r="244" spans="2:2" x14ac:dyDescent="0.2">
      <c r="B244" s="4"/>
    </row>
    <row r="245" spans="2:2" x14ac:dyDescent="0.2">
      <c r="B245" s="4"/>
    </row>
    <row r="246" spans="2:2" x14ac:dyDescent="0.2">
      <c r="B246" s="4"/>
    </row>
    <row r="247" spans="2:2" x14ac:dyDescent="0.2">
      <c r="B247" s="4"/>
    </row>
    <row r="248" spans="2:2" x14ac:dyDescent="0.2">
      <c r="B248" s="4"/>
    </row>
    <row r="249" spans="2:2" x14ac:dyDescent="0.2">
      <c r="B249" s="4"/>
    </row>
    <row r="250" spans="2:2" x14ac:dyDescent="0.2">
      <c r="B250" s="4"/>
    </row>
    <row r="251" spans="2:2" x14ac:dyDescent="0.2">
      <c r="B251" s="4"/>
    </row>
    <row r="252" spans="2:2" x14ac:dyDescent="0.2">
      <c r="B252" s="4"/>
    </row>
    <row r="253" spans="2:2" x14ac:dyDescent="0.2">
      <c r="B253" s="4"/>
    </row>
    <row r="254" spans="2:2" x14ac:dyDescent="0.2">
      <c r="B254" s="4"/>
    </row>
    <row r="255" spans="2:2" x14ac:dyDescent="0.2">
      <c r="B255" s="4"/>
    </row>
    <row r="256" spans="2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2:2" x14ac:dyDescent="0.2">
      <c r="B273" s="4"/>
    </row>
    <row r="274" spans="2:2" x14ac:dyDescent="0.2">
      <c r="B274" s="4"/>
    </row>
    <row r="275" spans="2:2" x14ac:dyDescent="0.2">
      <c r="B275" s="4"/>
    </row>
    <row r="276" spans="2:2" x14ac:dyDescent="0.2">
      <c r="B276" s="4"/>
    </row>
    <row r="277" spans="2:2" x14ac:dyDescent="0.2">
      <c r="B277" s="4"/>
    </row>
    <row r="278" spans="2:2" x14ac:dyDescent="0.2">
      <c r="B278" s="4"/>
    </row>
    <row r="279" spans="2:2" x14ac:dyDescent="0.2">
      <c r="B279" s="4"/>
    </row>
    <row r="280" spans="2:2" x14ac:dyDescent="0.2">
      <c r="B280" s="4"/>
    </row>
    <row r="281" spans="2:2" x14ac:dyDescent="0.2">
      <c r="B281" s="4"/>
    </row>
    <row r="282" spans="2:2" x14ac:dyDescent="0.2">
      <c r="B282" s="4"/>
    </row>
    <row r="283" spans="2:2" x14ac:dyDescent="0.2">
      <c r="B283" s="4"/>
    </row>
    <row r="284" spans="2:2" x14ac:dyDescent="0.2">
      <c r="B284" s="4"/>
    </row>
    <row r="285" spans="2:2" x14ac:dyDescent="0.2">
      <c r="B285" s="4"/>
    </row>
    <row r="286" spans="2:2" x14ac:dyDescent="0.2">
      <c r="B286" s="4"/>
    </row>
    <row r="287" spans="2:2" x14ac:dyDescent="0.2">
      <c r="B287" s="4"/>
    </row>
    <row r="288" spans="2:2" x14ac:dyDescent="0.2">
      <c r="B288" s="4"/>
    </row>
    <row r="289" spans="2:2" x14ac:dyDescent="0.2">
      <c r="B289" s="4"/>
    </row>
    <row r="290" spans="2:2" x14ac:dyDescent="0.2">
      <c r="B290" s="4"/>
    </row>
    <row r="291" spans="2:2" x14ac:dyDescent="0.2">
      <c r="B291" s="4"/>
    </row>
    <row r="292" spans="2:2" x14ac:dyDescent="0.2">
      <c r="B292" s="4"/>
    </row>
    <row r="293" spans="2:2" x14ac:dyDescent="0.2">
      <c r="B293" s="4"/>
    </row>
    <row r="294" spans="2:2" x14ac:dyDescent="0.2">
      <c r="B294" s="4"/>
    </row>
    <row r="295" spans="2:2" x14ac:dyDescent="0.2">
      <c r="B295" s="4"/>
    </row>
    <row r="296" spans="2:2" x14ac:dyDescent="0.2">
      <c r="B296" s="4"/>
    </row>
    <row r="297" spans="2:2" x14ac:dyDescent="0.2">
      <c r="B297" s="4"/>
    </row>
    <row r="298" spans="2:2" x14ac:dyDescent="0.2">
      <c r="B298" s="4"/>
    </row>
    <row r="299" spans="2:2" x14ac:dyDescent="0.2">
      <c r="B299" s="4"/>
    </row>
    <row r="300" spans="2:2" x14ac:dyDescent="0.2">
      <c r="B300" s="4"/>
    </row>
    <row r="301" spans="2:2" x14ac:dyDescent="0.2">
      <c r="B301" s="4"/>
    </row>
    <row r="302" spans="2:2" x14ac:dyDescent="0.2">
      <c r="B302" s="4"/>
    </row>
    <row r="303" spans="2:2" x14ac:dyDescent="0.2">
      <c r="B303" s="4"/>
    </row>
    <row r="304" spans="2:2" x14ac:dyDescent="0.2">
      <c r="B304" s="4"/>
    </row>
    <row r="305" spans="2:2" x14ac:dyDescent="0.2">
      <c r="B305" s="4"/>
    </row>
    <row r="306" spans="2:2" x14ac:dyDescent="0.2">
      <c r="B306" s="4"/>
    </row>
    <row r="307" spans="2:2" x14ac:dyDescent="0.2">
      <c r="B307" s="4"/>
    </row>
    <row r="308" spans="2:2" x14ac:dyDescent="0.2">
      <c r="B308" s="4"/>
    </row>
    <row r="309" spans="2:2" x14ac:dyDescent="0.2">
      <c r="B309" s="4"/>
    </row>
    <row r="310" spans="2:2" x14ac:dyDescent="0.2">
      <c r="B310" s="4"/>
    </row>
    <row r="311" spans="2:2" x14ac:dyDescent="0.2">
      <c r="B311" s="4"/>
    </row>
    <row r="312" spans="2:2" x14ac:dyDescent="0.2">
      <c r="B312" s="4"/>
    </row>
    <row r="313" spans="2:2" x14ac:dyDescent="0.2">
      <c r="B313" s="4"/>
    </row>
    <row r="314" spans="2:2" x14ac:dyDescent="0.2">
      <c r="B314" s="4"/>
    </row>
    <row r="315" spans="2:2" x14ac:dyDescent="0.2">
      <c r="B315" s="4"/>
    </row>
    <row r="316" spans="2:2" x14ac:dyDescent="0.2">
      <c r="B316" s="4"/>
    </row>
    <row r="317" spans="2:2" x14ac:dyDescent="0.2">
      <c r="B317" s="4"/>
    </row>
    <row r="318" spans="2:2" x14ac:dyDescent="0.2">
      <c r="B318" s="4"/>
    </row>
    <row r="319" spans="2:2" x14ac:dyDescent="0.2">
      <c r="B319" s="4"/>
    </row>
    <row r="320" spans="2:2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7"/>
  <sheetViews>
    <sheetView topLeftCell="A104" workbookViewId="0">
      <selection activeCell="A47" sqref="A47:D140"/>
    </sheetView>
  </sheetViews>
  <sheetFormatPr defaultRowHeight="12.75" x14ac:dyDescent="0.2"/>
  <cols>
    <col min="1" max="1" width="19.7109375" style="44" customWidth="1"/>
    <col min="2" max="2" width="4.42578125" style="11" customWidth="1"/>
    <col min="3" max="3" width="12.7109375" style="44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44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3" t="s">
        <v>72</v>
      </c>
      <c r="I1" s="45" t="s">
        <v>73</v>
      </c>
      <c r="J1" s="46" t="s">
        <v>60</v>
      </c>
    </row>
    <row r="2" spans="1:16" x14ac:dyDescent="0.2">
      <c r="I2" s="47" t="s">
        <v>74</v>
      </c>
      <c r="J2" s="48" t="s">
        <v>75</v>
      </c>
    </row>
    <row r="3" spans="1:16" x14ac:dyDescent="0.2">
      <c r="A3" s="49" t="s">
        <v>76</v>
      </c>
      <c r="I3" s="47" t="s">
        <v>77</v>
      </c>
      <c r="J3" s="48" t="s">
        <v>78</v>
      </c>
    </row>
    <row r="4" spans="1:16" x14ac:dyDescent="0.2">
      <c r="I4" s="47" t="s">
        <v>79</v>
      </c>
      <c r="J4" s="48" t="s">
        <v>78</v>
      </c>
    </row>
    <row r="5" spans="1:16" ht="13.5" thickBot="1" x14ac:dyDescent="0.25">
      <c r="I5" s="50" t="s">
        <v>80</v>
      </c>
      <c r="J5" s="51" t="s">
        <v>61</v>
      </c>
    </row>
    <row r="10" spans="1:16" ht="13.5" thickBot="1" x14ac:dyDescent="0.25"/>
    <row r="11" spans="1:16" ht="12.75" customHeight="1" thickBot="1" x14ac:dyDescent="0.25">
      <c r="A11" s="44" t="str">
        <f t="shared" ref="A11:A42" si="0">P11</f>
        <v> BBS 84 </v>
      </c>
      <c r="B11" s="4" t="str">
        <f t="shared" ref="B11:B42" si="1">IF(H11=INT(H11),"I","II")</f>
        <v>I</v>
      </c>
      <c r="C11" s="44">
        <f t="shared" ref="C11:C42" si="2">1*G11</f>
        <v>46932.629000000001</v>
      </c>
      <c r="D11" s="11" t="str">
        <f t="shared" ref="D11:D42" si="3">VLOOKUP(F11,I$1:J$5,2,FALSE)</f>
        <v>vis</v>
      </c>
      <c r="E11" s="52">
        <f>VLOOKUP(C11,A!C$21:E$966,3,FALSE)</f>
        <v>27301.066929600322</v>
      </c>
      <c r="F11" s="4" t="s">
        <v>80</v>
      </c>
      <c r="G11" s="11" t="str">
        <f t="shared" ref="G11:G42" si="4">MID(I11,3,LEN(I11)-3)</f>
        <v>46932.629</v>
      </c>
      <c r="H11" s="44">
        <f t="shared" ref="H11:H42" si="5">1*K11</f>
        <v>27301</v>
      </c>
      <c r="I11" s="53" t="s">
        <v>259</v>
      </c>
      <c r="J11" s="54" t="s">
        <v>260</v>
      </c>
      <c r="K11" s="53">
        <v>27301</v>
      </c>
      <c r="L11" s="53" t="s">
        <v>253</v>
      </c>
      <c r="M11" s="54" t="s">
        <v>197</v>
      </c>
      <c r="N11" s="54"/>
      <c r="O11" s="55" t="s">
        <v>261</v>
      </c>
      <c r="P11" s="55" t="s">
        <v>262</v>
      </c>
    </row>
    <row r="12" spans="1:16" ht="12.75" customHeight="1" thickBot="1" x14ac:dyDescent="0.25">
      <c r="A12" s="44" t="str">
        <f t="shared" si="0"/>
        <v> BBS 86 </v>
      </c>
      <c r="B12" s="4" t="str">
        <f t="shared" si="1"/>
        <v>I</v>
      </c>
      <c r="C12" s="44">
        <f t="shared" si="2"/>
        <v>47107.406000000003</v>
      </c>
      <c r="D12" s="11" t="str">
        <f t="shared" si="3"/>
        <v>vis</v>
      </c>
      <c r="E12" s="52">
        <f>VLOOKUP(C12,A!C$21:E$966,3,FALSE)</f>
        <v>27652.045199419252</v>
      </c>
      <c r="F12" s="4" t="s">
        <v>80</v>
      </c>
      <c r="G12" s="11" t="str">
        <f t="shared" si="4"/>
        <v>47107.406</v>
      </c>
      <c r="H12" s="44">
        <f t="shared" si="5"/>
        <v>27652</v>
      </c>
      <c r="I12" s="53" t="s">
        <v>263</v>
      </c>
      <c r="J12" s="54" t="s">
        <v>264</v>
      </c>
      <c r="K12" s="53">
        <v>27652</v>
      </c>
      <c r="L12" s="53" t="s">
        <v>167</v>
      </c>
      <c r="M12" s="54" t="s">
        <v>197</v>
      </c>
      <c r="N12" s="54"/>
      <c r="O12" s="55" t="s">
        <v>261</v>
      </c>
      <c r="P12" s="55" t="s">
        <v>265</v>
      </c>
    </row>
    <row r="13" spans="1:16" ht="12.75" customHeight="1" thickBot="1" x14ac:dyDescent="0.25">
      <c r="A13" s="44" t="str">
        <f t="shared" si="0"/>
        <v> BBS 88 </v>
      </c>
      <c r="B13" s="4" t="str">
        <f t="shared" si="1"/>
        <v>I</v>
      </c>
      <c r="C13" s="44">
        <f t="shared" si="2"/>
        <v>47321.548000000003</v>
      </c>
      <c r="D13" s="11" t="str">
        <f t="shared" si="3"/>
        <v>vis</v>
      </c>
      <c r="E13" s="52">
        <f>VLOOKUP(C13,A!C$21:E$966,3,FALSE)</f>
        <v>28082.07425733628</v>
      </c>
      <c r="F13" s="4" t="s">
        <v>80</v>
      </c>
      <c r="G13" s="11" t="str">
        <f t="shared" si="4"/>
        <v>47321.548</v>
      </c>
      <c r="H13" s="44">
        <f t="shared" si="5"/>
        <v>28082</v>
      </c>
      <c r="I13" s="53" t="s">
        <v>266</v>
      </c>
      <c r="J13" s="54" t="s">
        <v>267</v>
      </c>
      <c r="K13" s="53">
        <v>28082</v>
      </c>
      <c r="L13" s="53" t="s">
        <v>268</v>
      </c>
      <c r="M13" s="54" t="s">
        <v>197</v>
      </c>
      <c r="N13" s="54"/>
      <c r="O13" s="55" t="s">
        <v>261</v>
      </c>
      <c r="P13" s="55" t="s">
        <v>269</v>
      </c>
    </row>
    <row r="14" spans="1:16" ht="12.75" customHeight="1" thickBot="1" x14ac:dyDescent="0.25">
      <c r="A14" s="44" t="str">
        <f t="shared" si="0"/>
        <v> BBS 89 </v>
      </c>
      <c r="B14" s="4" t="str">
        <f t="shared" si="1"/>
        <v>I</v>
      </c>
      <c r="C14" s="44">
        <f t="shared" si="2"/>
        <v>47353.402999999998</v>
      </c>
      <c r="D14" s="11" t="str">
        <f t="shared" si="3"/>
        <v>vis</v>
      </c>
      <c r="E14" s="52">
        <f>VLOOKUP(C14,A!C$21:E$966,3,FALSE)</f>
        <v>28146.043845926772</v>
      </c>
      <c r="F14" s="4" t="s">
        <v>80</v>
      </c>
      <c r="G14" s="11" t="str">
        <f t="shared" si="4"/>
        <v>47353.403</v>
      </c>
      <c r="H14" s="44">
        <f t="shared" si="5"/>
        <v>28146</v>
      </c>
      <c r="I14" s="53" t="s">
        <v>274</v>
      </c>
      <c r="J14" s="54" t="s">
        <v>275</v>
      </c>
      <c r="K14" s="53">
        <v>28146</v>
      </c>
      <c r="L14" s="53" t="s">
        <v>213</v>
      </c>
      <c r="M14" s="54" t="s">
        <v>197</v>
      </c>
      <c r="N14" s="54"/>
      <c r="O14" s="55" t="s">
        <v>261</v>
      </c>
      <c r="P14" s="55" t="s">
        <v>276</v>
      </c>
    </row>
    <row r="15" spans="1:16" ht="12.75" customHeight="1" thickBot="1" x14ac:dyDescent="0.25">
      <c r="A15" s="44" t="str">
        <f t="shared" si="0"/>
        <v> BBS 90 </v>
      </c>
      <c r="B15" s="4" t="str">
        <f t="shared" si="1"/>
        <v>I</v>
      </c>
      <c r="C15" s="44">
        <f t="shared" si="2"/>
        <v>47491.305</v>
      </c>
      <c r="D15" s="11" t="str">
        <f t="shared" si="3"/>
        <v>vis</v>
      </c>
      <c r="E15" s="52">
        <f>VLOOKUP(C15,A!C$21:E$966,3,FALSE)</f>
        <v>28422.971618829211</v>
      </c>
      <c r="F15" s="4" t="str">
        <f>LEFT(M15,1)</f>
        <v>V</v>
      </c>
      <c r="G15" s="11" t="str">
        <f t="shared" si="4"/>
        <v>47491.305</v>
      </c>
      <c r="H15" s="44">
        <f t="shared" si="5"/>
        <v>28423</v>
      </c>
      <c r="I15" s="53" t="s">
        <v>277</v>
      </c>
      <c r="J15" s="54" t="s">
        <v>278</v>
      </c>
      <c r="K15" s="53">
        <v>28423</v>
      </c>
      <c r="L15" s="53" t="s">
        <v>140</v>
      </c>
      <c r="M15" s="54" t="s">
        <v>197</v>
      </c>
      <c r="N15" s="54"/>
      <c r="O15" s="55" t="s">
        <v>261</v>
      </c>
      <c r="P15" s="55" t="s">
        <v>279</v>
      </c>
    </row>
    <row r="16" spans="1:16" ht="12.75" customHeight="1" thickBot="1" x14ac:dyDescent="0.25">
      <c r="A16" s="44" t="str">
        <f t="shared" si="0"/>
        <v> BBS 92 </v>
      </c>
      <c r="B16" s="4" t="str">
        <f t="shared" si="1"/>
        <v>I</v>
      </c>
      <c r="C16" s="44">
        <f t="shared" si="2"/>
        <v>47692.523999999998</v>
      </c>
      <c r="D16" s="11" t="str">
        <f t="shared" si="3"/>
        <v>vis</v>
      </c>
      <c r="E16" s="52">
        <f>VLOOKUP(C16,A!C$21:E$966,3,FALSE)</f>
        <v>28827.04936632856</v>
      </c>
      <c r="F16" s="4" t="str">
        <f>LEFT(M16,1)</f>
        <v>V</v>
      </c>
      <c r="G16" s="11" t="str">
        <f t="shared" si="4"/>
        <v>47692.524</v>
      </c>
      <c r="H16" s="44">
        <f t="shared" si="5"/>
        <v>28827</v>
      </c>
      <c r="I16" s="53" t="s">
        <v>280</v>
      </c>
      <c r="J16" s="54" t="s">
        <v>281</v>
      </c>
      <c r="K16" s="53">
        <v>28827</v>
      </c>
      <c r="L16" s="53" t="s">
        <v>236</v>
      </c>
      <c r="M16" s="54" t="s">
        <v>197</v>
      </c>
      <c r="N16" s="54"/>
      <c r="O16" s="55" t="s">
        <v>261</v>
      </c>
      <c r="P16" s="55" t="s">
        <v>282</v>
      </c>
    </row>
    <row r="17" spans="1:16" ht="12.75" customHeight="1" thickBot="1" x14ac:dyDescent="0.25">
      <c r="A17" s="44" t="str">
        <f t="shared" si="0"/>
        <v> BBS 93 </v>
      </c>
      <c r="B17" s="4" t="str">
        <f t="shared" si="1"/>
        <v>I</v>
      </c>
      <c r="C17" s="44">
        <f t="shared" si="2"/>
        <v>47859.337</v>
      </c>
      <c r="D17" s="11" t="str">
        <f t="shared" si="3"/>
        <v>vis</v>
      </c>
      <c r="E17" s="52">
        <f>VLOOKUP(C17,A!C$21:E$966,3,FALSE)</f>
        <v>29162.034736962596</v>
      </c>
      <c r="F17" s="4" t="s">
        <v>80</v>
      </c>
      <c r="G17" s="11" t="str">
        <f t="shared" si="4"/>
        <v>47859.337</v>
      </c>
      <c r="H17" s="44">
        <f t="shared" si="5"/>
        <v>29162</v>
      </c>
      <c r="I17" s="53" t="s">
        <v>293</v>
      </c>
      <c r="J17" s="54" t="s">
        <v>294</v>
      </c>
      <c r="K17" s="53">
        <v>29162</v>
      </c>
      <c r="L17" s="53" t="s">
        <v>210</v>
      </c>
      <c r="M17" s="54" t="s">
        <v>197</v>
      </c>
      <c r="N17" s="54"/>
      <c r="O17" s="55" t="s">
        <v>261</v>
      </c>
      <c r="P17" s="55" t="s">
        <v>295</v>
      </c>
    </row>
    <row r="18" spans="1:16" ht="12.75" customHeight="1" thickBot="1" x14ac:dyDescent="0.25">
      <c r="A18" s="44" t="str">
        <f t="shared" si="0"/>
        <v> BBS 95 </v>
      </c>
      <c r="B18" s="4" t="str">
        <f t="shared" si="1"/>
        <v>I</v>
      </c>
      <c r="C18" s="44">
        <f t="shared" si="2"/>
        <v>48061.525000000001</v>
      </c>
      <c r="D18" s="11" t="str">
        <f t="shared" si="3"/>
        <v>vis</v>
      </c>
      <c r="E18" s="52">
        <f>VLOOKUP(C18,A!C$21:E$966,3,FALSE)</f>
        <v>29568.058380909737</v>
      </c>
      <c r="F18" s="4" t="s">
        <v>80</v>
      </c>
      <c r="G18" s="11" t="str">
        <f t="shared" si="4"/>
        <v>48061.525</v>
      </c>
      <c r="H18" s="44">
        <f t="shared" si="5"/>
        <v>29568</v>
      </c>
      <c r="I18" s="53" t="s">
        <v>296</v>
      </c>
      <c r="J18" s="54" t="s">
        <v>297</v>
      </c>
      <c r="K18" s="53">
        <v>29568</v>
      </c>
      <c r="L18" s="53" t="s">
        <v>244</v>
      </c>
      <c r="M18" s="54" t="s">
        <v>197</v>
      </c>
      <c r="N18" s="54"/>
      <c r="O18" s="55" t="s">
        <v>261</v>
      </c>
      <c r="P18" s="55" t="s">
        <v>298</v>
      </c>
    </row>
    <row r="19" spans="1:16" ht="12.75" customHeight="1" thickBot="1" x14ac:dyDescent="0.25">
      <c r="A19" s="44" t="str">
        <f t="shared" si="0"/>
        <v> BBS 98 </v>
      </c>
      <c r="B19" s="4" t="str">
        <f t="shared" si="1"/>
        <v>I</v>
      </c>
      <c r="C19" s="44">
        <f t="shared" si="2"/>
        <v>48459.408000000003</v>
      </c>
      <c r="D19" s="11" t="str">
        <f t="shared" si="3"/>
        <v>vis</v>
      </c>
      <c r="E19" s="52">
        <f>VLOOKUP(C19,A!C$21:E$966,3,FALSE)</f>
        <v>30367.066756899509</v>
      </c>
      <c r="F19" s="4" t="s">
        <v>80</v>
      </c>
      <c r="G19" s="11" t="str">
        <f t="shared" si="4"/>
        <v>48459.408</v>
      </c>
      <c r="H19" s="44">
        <f t="shared" si="5"/>
        <v>30367</v>
      </c>
      <c r="I19" s="53" t="s">
        <v>307</v>
      </c>
      <c r="J19" s="54" t="s">
        <v>308</v>
      </c>
      <c r="K19" s="53">
        <v>30367</v>
      </c>
      <c r="L19" s="53" t="s">
        <v>253</v>
      </c>
      <c r="M19" s="54" t="s">
        <v>197</v>
      </c>
      <c r="N19" s="54"/>
      <c r="O19" s="55" t="s">
        <v>261</v>
      </c>
      <c r="P19" s="55" t="s">
        <v>309</v>
      </c>
    </row>
    <row r="20" spans="1:16" ht="12.75" customHeight="1" thickBot="1" x14ac:dyDescent="0.25">
      <c r="A20" s="44" t="str">
        <f t="shared" si="0"/>
        <v> BBS 99 </v>
      </c>
      <c r="B20" s="4" t="str">
        <f t="shared" si="1"/>
        <v>I</v>
      </c>
      <c r="C20" s="44">
        <f t="shared" si="2"/>
        <v>48621.243999999999</v>
      </c>
      <c r="D20" s="11" t="str">
        <f t="shared" si="3"/>
        <v>vis</v>
      </c>
      <c r="E20" s="52">
        <f>VLOOKUP(C20,A!C$21:E$966,3,FALSE)</f>
        <v>30692.057569617507</v>
      </c>
      <c r="F20" s="4" t="s">
        <v>80</v>
      </c>
      <c r="G20" s="11" t="str">
        <f t="shared" si="4"/>
        <v>48621.244</v>
      </c>
      <c r="H20" s="44">
        <f t="shared" si="5"/>
        <v>30692</v>
      </c>
      <c r="I20" s="53" t="s">
        <v>310</v>
      </c>
      <c r="J20" s="54" t="s">
        <v>311</v>
      </c>
      <c r="K20" s="53">
        <v>30692</v>
      </c>
      <c r="L20" s="53" t="s">
        <v>244</v>
      </c>
      <c r="M20" s="54" t="s">
        <v>197</v>
      </c>
      <c r="N20" s="54"/>
      <c r="O20" s="55" t="s">
        <v>261</v>
      </c>
      <c r="P20" s="55" t="s">
        <v>312</v>
      </c>
    </row>
    <row r="21" spans="1:16" ht="12.75" customHeight="1" thickBot="1" x14ac:dyDescent="0.25">
      <c r="A21" s="44" t="str">
        <f t="shared" si="0"/>
        <v> BBS 101 </v>
      </c>
      <c r="B21" s="4" t="str">
        <f t="shared" si="1"/>
        <v>I</v>
      </c>
      <c r="C21" s="44">
        <f t="shared" si="2"/>
        <v>48801.508000000002</v>
      </c>
      <c r="D21" s="11" t="str">
        <f t="shared" si="3"/>
        <v>vis</v>
      </c>
      <c r="E21" s="52">
        <f>VLOOKUP(C21,A!C$21:E$966,3,FALSE)</f>
        <v>31054.054553377613</v>
      </c>
      <c r="F21" s="4" t="s">
        <v>80</v>
      </c>
      <c r="G21" s="11" t="str">
        <f t="shared" si="4"/>
        <v>48801.508</v>
      </c>
      <c r="H21" s="44">
        <f t="shared" si="5"/>
        <v>31054</v>
      </c>
      <c r="I21" s="53" t="s">
        <v>313</v>
      </c>
      <c r="J21" s="54" t="s">
        <v>314</v>
      </c>
      <c r="K21" s="53">
        <v>31054</v>
      </c>
      <c r="L21" s="53" t="s">
        <v>224</v>
      </c>
      <c r="M21" s="54" t="s">
        <v>197</v>
      </c>
      <c r="N21" s="54"/>
      <c r="O21" s="55" t="s">
        <v>261</v>
      </c>
      <c r="P21" s="55" t="s">
        <v>315</v>
      </c>
    </row>
    <row r="22" spans="1:16" ht="12.75" customHeight="1" thickBot="1" x14ac:dyDescent="0.25">
      <c r="A22" s="44" t="str">
        <f t="shared" si="0"/>
        <v> BBS 104 </v>
      </c>
      <c r="B22" s="4" t="str">
        <f t="shared" si="1"/>
        <v>I</v>
      </c>
      <c r="C22" s="44">
        <f t="shared" si="2"/>
        <v>49167.519</v>
      </c>
      <c r="D22" s="11" t="str">
        <f t="shared" si="3"/>
        <v>vis</v>
      </c>
      <c r="E22" s="52">
        <f>VLOOKUP(C22,A!C$21:E$966,3,FALSE)</f>
        <v>31789.059202242704</v>
      </c>
      <c r="F22" s="4" t="s">
        <v>80</v>
      </c>
      <c r="G22" s="11" t="str">
        <f t="shared" si="4"/>
        <v>49167.519</v>
      </c>
      <c r="H22" s="44">
        <f t="shared" si="5"/>
        <v>31789</v>
      </c>
      <c r="I22" s="53" t="s">
        <v>316</v>
      </c>
      <c r="J22" s="54" t="s">
        <v>317</v>
      </c>
      <c r="K22" s="53">
        <v>31789</v>
      </c>
      <c r="L22" s="53" t="s">
        <v>244</v>
      </c>
      <c r="M22" s="54" t="s">
        <v>197</v>
      </c>
      <c r="N22" s="54"/>
      <c r="O22" s="55" t="s">
        <v>261</v>
      </c>
      <c r="P22" s="55" t="s">
        <v>318</v>
      </c>
    </row>
    <row r="23" spans="1:16" ht="12.75" customHeight="1" thickBot="1" x14ac:dyDescent="0.25">
      <c r="A23" s="44" t="str">
        <f t="shared" si="0"/>
        <v> BBS 107 </v>
      </c>
      <c r="B23" s="4" t="str">
        <f t="shared" si="1"/>
        <v>I</v>
      </c>
      <c r="C23" s="44">
        <f t="shared" si="2"/>
        <v>49546.482000000004</v>
      </c>
      <c r="D23" s="11" t="str">
        <f t="shared" si="3"/>
        <v>vis</v>
      </c>
      <c r="E23" s="52">
        <f>VLOOKUP(C23,A!C$21:E$966,3,FALSE)</f>
        <v>32550.073397848479</v>
      </c>
      <c r="F23" s="4" t="s">
        <v>80</v>
      </c>
      <c r="G23" s="11" t="str">
        <f t="shared" si="4"/>
        <v>49546.482</v>
      </c>
      <c r="H23" s="44">
        <f t="shared" si="5"/>
        <v>32550</v>
      </c>
      <c r="I23" s="53" t="s">
        <v>319</v>
      </c>
      <c r="J23" s="54" t="s">
        <v>320</v>
      </c>
      <c r="K23" s="53">
        <v>32550</v>
      </c>
      <c r="L23" s="53" t="s">
        <v>268</v>
      </c>
      <c r="M23" s="54" t="s">
        <v>197</v>
      </c>
      <c r="N23" s="54"/>
      <c r="O23" s="55" t="s">
        <v>261</v>
      </c>
      <c r="P23" s="55" t="s">
        <v>321</v>
      </c>
    </row>
    <row r="24" spans="1:16" ht="12.75" customHeight="1" thickBot="1" x14ac:dyDescent="0.25">
      <c r="A24" s="44" t="str">
        <f t="shared" si="0"/>
        <v> BBS 109 </v>
      </c>
      <c r="B24" s="4" t="str">
        <f t="shared" si="1"/>
        <v>I</v>
      </c>
      <c r="C24" s="44">
        <f t="shared" si="2"/>
        <v>49897.553</v>
      </c>
      <c r="D24" s="11" t="str">
        <f t="shared" si="3"/>
        <v>vis</v>
      </c>
      <c r="E24" s="52">
        <f>VLOOKUP(C24,A!C$21:E$966,3,FALSE)</f>
        <v>33255.076299623877</v>
      </c>
      <c r="F24" s="4" t="s">
        <v>80</v>
      </c>
      <c r="G24" s="11" t="str">
        <f t="shared" si="4"/>
        <v>49897.553</v>
      </c>
      <c r="H24" s="44">
        <f t="shared" si="5"/>
        <v>33255</v>
      </c>
      <c r="I24" s="53" t="s">
        <v>322</v>
      </c>
      <c r="J24" s="54" t="s">
        <v>323</v>
      </c>
      <c r="K24" s="53">
        <v>33255</v>
      </c>
      <c r="L24" s="53" t="s">
        <v>324</v>
      </c>
      <c r="M24" s="54" t="s">
        <v>197</v>
      </c>
      <c r="N24" s="54"/>
      <c r="O24" s="55" t="s">
        <v>261</v>
      </c>
      <c r="P24" s="55" t="s">
        <v>325</v>
      </c>
    </row>
    <row r="25" spans="1:16" ht="12.75" customHeight="1" thickBot="1" x14ac:dyDescent="0.25">
      <c r="A25" s="44" t="str">
        <f t="shared" si="0"/>
        <v> BBS 112 </v>
      </c>
      <c r="B25" s="4" t="str">
        <f t="shared" si="1"/>
        <v>I</v>
      </c>
      <c r="C25" s="44">
        <f t="shared" si="2"/>
        <v>50279.495000000003</v>
      </c>
      <c r="D25" s="11" t="str">
        <f t="shared" si="3"/>
        <v>vis</v>
      </c>
      <c r="E25" s="52">
        <f>VLOOKUP(C25,A!C$21:E$966,3,FALSE)</f>
        <v>34022.072771305968</v>
      </c>
      <c r="F25" s="4" t="s">
        <v>80</v>
      </c>
      <c r="G25" s="11" t="str">
        <f t="shared" si="4"/>
        <v>50279.495</v>
      </c>
      <c r="H25" s="44">
        <f t="shared" si="5"/>
        <v>34022</v>
      </c>
      <c r="I25" s="53" t="s">
        <v>331</v>
      </c>
      <c r="J25" s="54" t="s">
        <v>332</v>
      </c>
      <c r="K25" s="53">
        <v>34022</v>
      </c>
      <c r="L25" s="53" t="s">
        <v>306</v>
      </c>
      <c r="M25" s="54" t="s">
        <v>197</v>
      </c>
      <c r="N25" s="54"/>
      <c r="O25" s="55" t="s">
        <v>261</v>
      </c>
      <c r="P25" s="55" t="s">
        <v>333</v>
      </c>
    </row>
    <row r="26" spans="1:16" ht="12.75" customHeight="1" thickBot="1" x14ac:dyDescent="0.25">
      <c r="A26" s="44" t="str">
        <f t="shared" si="0"/>
        <v>BAVM 128 </v>
      </c>
      <c r="B26" s="4" t="str">
        <f t="shared" si="1"/>
        <v>II</v>
      </c>
      <c r="C26" s="44">
        <f t="shared" si="2"/>
        <v>50594.475599999998</v>
      </c>
      <c r="D26" s="11" t="str">
        <f t="shared" si="3"/>
        <v>vis</v>
      </c>
      <c r="E26" s="52">
        <f>VLOOKUP(C26,A!C$21:E$966,3,FALSE)</f>
        <v>34654.600769924349</v>
      </c>
      <c r="F26" s="4" t="s">
        <v>80</v>
      </c>
      <c r="G26" s="11" t="str">
        <f t="shared" si="4"/>
        <v>50594.4756</v>
      </c>
      <c r="H26" s="44">
        <f t="shared" si="5"/>
        <v>34654.5</v>
      </c>
      <c r="I26" s="53" t="s">
        <v>346</v>
      </c>
      <c r="J26" s="54" t="s">
        <v>347</v>
      </c>
      <c r="K26" s="53">
        <v>34654.5</v>
      </c>
      <c r="L26" s="53" t="s">
        <v>348</v>
      </c>
      <c r="M26" s="54" t="s">
        <v>349</v>
      </c>
      <c r="N26" s="54" t="s">
        <v>350</v>
      </c>
      <c r="O26" s="55" t="s">
        <v>351</v>
      </c>
      <c r="P26" s="56" t="s">
        <v>352</v>
      </c>
    </row>
    <row r="27" spans="1:16" ht="12.75" customHeight="1" thickBot="1" x14ac:dyDescent="0.25">
      <c r="A27" s="44" t="str">
        <f t="shared" si="0"/>
        <v>BAVM 128 </v>
      </c>
      <c r="B27" s="4" t="str">
        <f t="shared" si="1"/>
        <v>II</v>
      </c>
      <c r="C27" s="44">
        <f t="shared" si="2"/>
        <v>50597.463199999998</v>
      </c>
      <c r="D27" s="11" t="str">
        <f t="shared" si="3"/>
        <v>vis</v>
      </c>
      <c r="E27" s="52">
        <f>VLOOKUP(C27,A!C$21:E$966,3,FALSE)</f>
        <v>34660.600316082666</v>
      </c>
      <c r="F27" s="4" t="s">
        <v>80</v>
      </c>
      <c r="G27" s="11" t="str">
        <f t="shared" si="4"/>
        <v>50597.4632</v>
      </c>
      <c r="H27" s="44">
        <f t="shared" si="5"/>
        <v>34660.5</v>
      </c>
      <c r="I27" s="53" t="s">
        <v>353</v>
      </c>
      <c r="J27" s="54" t="s">
        <v>354</v>
      </c>
      <c r="K27" s="53">
        <v>34660.5</v>
      </c>
      <c r="L27" s="53" t="s">
        <v>355</v>
      </c>
      <c r="M27" s="54" t="s">
        <v>349</v>
      </c>
      <c r="N27" s="54" t="s">
        <v>350</v>
      </c>
      <c r="O27" s="55" t="s">
        <v>351</v>
      </c>
      <c r="P27" s="56" t="s">
        <v>352</v>
      </c>
    </row>
    <row r="28" spans="1:16" ht="12.75" customHeight="1" thickBot="1" x14ac:dyDescent="0.25">
      <c r="A28" s="44" t="str">
        <f t="shared" si="0"/>
        <v>BAVM 128 </v>
      </c>
      <c r="B28" s="4" t="str">
        <f t="shared" si="1"/>
        <v>II</v>
      </c>
      <c r="C28" s="44">
        <f t="shared" si="2"/>
        <v>50599.451200000003</v>
      </c>
      <c r="D28" s="11" t="str">
        <f t="shared" si="3"/>
        <v>vis</v>
      </c>
      <c r="E28" s="52">
        <f>VLOOKUP(C28,A!C$21:E$966,3,FALSE)</f>
        <v>34664.592516431687</v>
      </c>
      <c r="F28" s="4" t="s">
        <v>80</v>
      </c>
      <c r="G28" s="11" t="str">
        <f t="shared" si="4"/>
        <v>50599.4512</v>
      </c>
      <c r="H28" s="44">
        <f t="shared" si="5"/>
        <v>34664.5</v>
      </c>
      <c r="I28" s="53" t="s">
        <v>356</v>
      </c>
      <c r="J28" s="54" t="s">
        <v>357</v>
      </c>
      <c r="K28" s="53">
        <v>34664.5</v>
      </c>
      <c r="L28" s="53" t="s">
        <v>358</v>
      </c>
      <c r="M28" s="54" t="s">
        <v>349</v>
      </c>
      <c r="N28" s="54" t="s">
        <v>350</v>
      </c>
      <c r="O28" s="55" t="s">
        <v>351</v>
      </c>
      <c r="P28" s="56" t="s">
        <v>352</v>
      </c>
    </row>
    <row r="29" spans="1:16" ht="12.75" customHeight="1" thickBot="1" x14ac:dyDescent="0.25">
      <c r="A29" s="44" t="str">
        <f t="shared" si="0"/>
        <v>BAVM 128 </v>
      </c>
      <c r="B29" s="4" t="str">
        <f t="shared" si="1"/>
        <v>II</v>
      </c>
      <c r="C29" s="44">
        <f t="shared" si="2"/>
        <v>50600.448100000001</v>
      </c>
      <c r="D29" s="11" t="str">
        <f t="shared" si="3"/>
        <v>vis</v>
      </c>
      <c r="E29" s="52">
        <f>VLOOKUP(C29,A!C$21:E$966,3,FALSE)</f>
        <v>34666.594440238492</v>
      </c>
      <c r="F29" s="4" t="s">
        <v>80</v>
      </c>
      <c r="G29" s="11" t="str">
        <f t="shared" si="4"/>
        <v>50600.4481</v>
      </c>
      <c r="H29" s="44">
        <f t="shared" si="5"/>
        <v>34666.5</v>
      </c>
      <c r="I29" s="53" t="s">
        <v>359</v>
      </c>
      <c r="J29" s="54" t="s">
        <v>360</v>
      </c>
      <c r="K29" s="53">
        <v>34666.5</v>
      </c>
      <c r="L29" s="53" t="s">
        <v>361</v>
      </c>
      <c r="M29" s="54" t="s">
        <v>349</v>
      </c>
      <c r="N29" s="54" t="s">
        <v>350</v>
      </c>
      <c r="O29" s="55" t="s">
        <v>351</v>
      </c>
      <c r="P29" s="56" t="s">
        <v>352</v>
      </c>
    </row>
    <row r="30" spans="1:16" ht="12.75" customHeight="1" thickBot="1" x14ac:dyDescent="0.25">
      <c r="A30" s="44" t="str">
        <f t="shared" si="0"/>
        <v> BBS 115 </v>
      </c>
      <c r="B30" s="4" t="str">
        <f t="shared" si="1"/>
        <v>I</v>
      </c>
      <c r="C30" s="44">
        <f t="shared" si="2"/>
        <v>50638.525999999998</v>
      </c>
      <c r="D30" s="11" t="str">
        <f t="shared" si="3"/>
        <v>vis</v>
      </c>
      <c r="E30" s="52">
        <f>VLOOKUP(C30,A!C$21:E$966,3,FALSE)</f>
        <v>34743.060539669983</v>
      </c>
      <c r="F30" s="4" t="s">
        <v>80</v>
      </c>
      <c r="G30" s="11" t="str">
        <f t="shared" si="4"/>
        <v>50638.526</v>
      </c>
      <c r="H30" s="44">
        <f t="shared" si="5"/>
        <v>34743</v>
      </c>
      <c r="I30" s="53" t="s">
        <v>362</v>
      </c>
      <c r="J30" s="54" t="s">
        <v>363</v>
      </c>
      <c r="K30" s="53">
        <v>34743</v>
      </c>
      <c r="L30" s="53" t="s">
        <v>248</v>
      </c>
      <c r="M30" s="54" t="s">
        <v>197</v>
      </c>
      <c r="N30" s="54"/>
      <c r="O30" s="55" t="s">
        <v>261</v>
      </c>
      <c r="P30" s="55" t="s">
        <v>364</v>
      </c>
    </row>
    <row r="31" spans="1:16" ht="12.75" customHeight="1" thickBot="1" x14ac:dyDescent="0.25">
      <c r="A31" s="44" t="str">
        <f t="shared" si="0"/>
        <v>OEJV 0074 </v>
      </c>
      <c r="B31" s="4" t="str">
        <f t="shared" si="1"/>
        <v>I</v>
      </c>
      <c r="C31" s="44">
        <f t="shared" si="2"/>
        <v>51757.476600000002</v>
      </c>
      <c r="D31" s="11" t="str">
        <f t="shared" si="3"/>
        <v>vis</v>
      </c>
      <c r="E31" s="52">
        <f>VLOOKUP(C31,A!C$21:E$966,3,FALSE)</f>
        <v>36990.080145229345</v>
      </c>
      <c r="F31" s="4" t="s">
        <v>80</v>
      </c>
      <c r="G31" s="11" t="str">
        <f t="shared" si="4"/>
        <v>51757.47660</v>
      </c>
      <c r="H31" s="44">
        <f t="shared" si="5"/>
        <v>36990</v>
      </c>
      <c r="I31" s="53" t="s">
        <v>390</v>
      </c>
      <c r="J31" s="54" t="s">
        <v>391</v>
      </c>
      <c r="K31" s="53">
        <v>36990</v>
      </c>
      <c r="L31" s="53" t="s">
        <v>392</v>
      </c>
      <c r="M31" s="54" t="s">
        <v>393</v>
      </c>
      <c r="N31" s="54" t="s">
        <v>350</v>
      </c>
      <c r="O31" s="55" t="s">
        <v>345</v>
      </c>
      <c r="P31" s="56" t="s">
        <v>394</v>
      </c>
    </row>
    <row r="32" spans="1:16" ht="12.75" customHeight="1" thickBot="1" x14ac:dyDescent="0.25">
      <c r="A32" s="44" t="str">
        <f t="shared" si="0"/>
        <v>OEJV 0074 </v>
      </c>
      <c r="B32" s="4" t="str">
        <f t="shared" si="1"/>
        <v>I</v>
      </c>
      <c r="C32" s="44">
        <f t="shared" si="2"/>
        <v>51758.473050000001</v>
      </c>
      <c r="D32" s="11" t="str">
        <f t="shared" si="3"/>
        <v>vis</v>
      </c>
      <c r="E32" s="52">
        <f>VLOOKUP(C32,A!C$21:E$966,3,FALSE)</f>
        <v>36992.081165369069</v>
      </c>
      <c r="F32" s="4" t="s">
        <v>80</v>
      </c>
      <c r="G32" s="11" t="str">
        <f t="shared" si="4"/>
        <v>51758.47305</v>
      </c>
      <c r="H32" s="44">
        <f t="shared" si="5"/>
        <v>36992</v>
      </c>
      <c r="I32" s="53" t="s">
        <v>407</v>
      </c>
      <c r="J32" s="54" t="s">
        <v>408</v>
      </c>
      <c r="K32" s="53">
        <v>36992</v>
      </c>
      <c r="L32" s="53" t="s">
        <v>409</v>
      </c>
      <c r="M32" s="54" t="s">
        <v>393</v>
      </c>
      <c r="N32" s="54" t="s">
        <v>350</v>
      </c>
      <c r="O32" s="55" t="s">
        <v>410</v>
      </c>
      <c r="P32" s="56" t="s">
        <v>394</v>
      </c>
    </row>
    <row r="33" spans="1:16" ht="12.75" customHeight="1" thickBot="1" x14ac:dyDescent="0.25">
      <c r="A33" s="44" t="str">
        <f t="shared" si="0"/>
        <v>OEJV 0074 </v>
      </c>
      <c r="B33" s="4" t="str">
        <f t="shared" si="1"/>
        <v>I</v>
      </c>
      <c r="C33" s="44">
        <f t="shared" si="2"/>
        <v>52127.4683</v>
      </c>
      <c r="D33" s="11" t="str">
        <f t="shared" si="3"/>
        <v>vis</v>
      </c>
      <c r="E33" s="52">
        <f>VLOOKUP(C33,A!C$21:E$966,3,FALSE)</f>
        <v>37733.078633093093</v>
      </c>
      <c r="F33" s="4" t="s">
        <v>80</v>
      </c>
      <c r="G33" s="11" t="str">
        <f t="shared" si="4"/>
        <v>52127.46830</v>
      </c>
      <c r="H33" s="44">
        <f t="shared" si="5"/>
        <v>37733</v>
      </c>
      <c r="I33" s="53" t="s">
        <v>418</v>
      </c>
      <c r="J33" s="54" t="s">
        <v>419</v>
      </c>
      <c r="K33" s="53">
        <v>37733</v>
      </c>
      <c r="L33" s="53" t="s">
        <v>420</v>
      </c>
      <c r="M33" s="54" t="s">
        <v>393</v>
      </c>
      <c r="N33" s="54" t="s">
        <v>350</v>
      </c>
      <c r="O33" s="55" t="s">
        <v>345</v>
      </c>
      <c r="P33" s="56" t="s">
        <v>394</v>
      </c>
    </row>
    <row r="34" spans="1:16" ht="12.75" customHeight="1" thickBot="1" x14ac:dyDescent="0.25">
      <c r="A34" s="44" t="str">
        <f t="shared" si="0"/>
        <v> BBS 130 </v>
      </c>
      <c r="B34" s="4" t="str">
        <f t="shared" si="1"/>
        <v>I</v>
      </c>
      <c r="C34" s="44">
        <f t="shared" si="2"/>
        <v>52850.531000000003</v>
      </c>
      <c r="D34" s="11" t="str">
        <f t="shared" si="3"/>
        <v>vis</v>
      </c>
      <c r="E34" s="52">
        <f>VLOOKUP(C34,A!C$21:E$966,3,FALSE)</f>
        <v>39185.0963208701</v>
      </c>
      <c r="F34" s="4" t="s">
        <v>80</v>
      </c>
      <c r="G34" s="11" t="str">
        <f t="shared" si="4"/>
        <v>52850.531</v>
      </c>
      <c r="H34" s="44">
        <f t="shared" si="5"/>
        <v>39185</v>
      </c>
      <c r="I34" s="53" t="s">
        <v>429</v>
      </c>
      <c r="J34" s="54" t="s">
        <v>430</v>
      </c>
      <c r="K34" s="53">
        <v>39185</v>
      </c>
      <c r="L34" s="53" t="s">
        <v>431</v>
      </c>
      <c r="M34" s="54" t="s">
        <v>197</v>
      </c>
      <c r="N34" s="54"/>
      <c r="O34" s="55" t="s">
        <v>261</v>
      </c>
      <c r="P34" s="55" t="s">
        <v>432</v>
      </c>
    </row>
    <row r="35" spans="1:16" ht="12.75" customHeight="1" thickBot="1" x14ac:dyDescent="0.25">
      <c r="A35" s="44" t="str">
        <f t="shared" si="0"/>
        <v>IBVS 5603 </v>
      </c>
      <c r="B35" s="4" t="str">
        <f t="shared" si="1"/>
        <v>I</v>
      </c>
      <c r="C35" s="44">
        <f t="shared" si="2"/>
        <v>53145.822899999999</v>
      </c>
      <c r="D35" s="11" t="str">
        <f t="shared" si="3"/>
        <v>vis</v>
      </c>
      <c r="E35" s="52">
        <f>VLOOKUP(C35,A!C$21:E$966,3,FALSE)</f>
        <v>39778.08647491521</v>
      </c>
      <c r="F35" s="4" t="s">
        <v>80</v>
      </c>
      <c r="G35" s="11" t="str">
        <f t="shared" si="4"/>
        <v>53145.8229</v>
      </c>
      <c r="H35" s="44">
        <f t="shared" si="5"/>
        <v>39778</v>
      </c>
      <c r="I35" s="53" t="s">
        <v>433</v>
      </c>
      <c r="J35" s="54" t="s">
        <v>434</v>
      </c>
      <c r="K35" s="53">
        <v>39778</v>
      </c>
      <c r="L35" s="53" t="s">
        <v>435</v>
      </c>
      <c r="M35" s="54" t="s">
        <v>349</v>
      </c>
      <c r="N35" s="54" t="s">
        <v>427</v>
      </c>
      <c r="O35" s="55" t="s">
        <v>436</v>
      </c>
      <c r="P35" s="56" t="s">
        <v>437</v>
      </c>
    </row>
    <row r="36" spans="1:16" ht="12.75" customHeight="1" thickBot="1" x14ac:dyDescent="0.25">
      <c r="A36" s="44" t="str">
        <f t="shared" si="0"/>
        <v> JAAVSO 41;122 </v>
      </c>
      <c r="B36" s="4" t="str">
        <f t="shared" si="1"/>
        <v>I</v>
      </c>
      <c r="C36" s="44">
        <f t="shared" si="2"/>
        <v>53169.726199999997</v>
      </c>
      <c r="D36" s="11" t="str">
        <f t="shared" si="3"/>
        <v>vis</v>
      </c>
      <c r="E36" s="52">
        <f>VLOOKUP(C36,A!C$21:E$966,3,FALSE)</f>
        <v>39826.087864554356</v>
      </c>
      <c r="F36" s="4" t="s">
        <v>80</v>
      </c>
      <c r="G36" s="11" t="str">
        <f t="shared" si="4"/>
        <v>53169.7262</v>
      </c>
      <c r="H36" s="44">
        <f t="shared" si="5"/>
        <v>39826</v>
      </c>
      <c r="I36" s="53" t="s">
        <v>438</v>
      </c>
      <c r="J36" s="54" t="s">
        <v>439</v>
      </c>
      <c r="K36" s="53">
        <v>39826</v>
      </c>
      <c r="L36" s="53" t="s">
        <v>440</v>
      </c>
      <c r="M36" s="54" t="s">
        <v>393</v>
      </c>
      <c r="N36" s="54" t="s">
        <v>197</v>
      </c>
      <c r="O36" s="55" t="s">
        <v>436</v>
      </c>
      <c r="P36" s="55" t="s">
        <v>441</v>
      </c>
    </row>
    <row r="37" spans="1:16" ht="12.75" customHeight="1" thickBot="1" x14ac:dyDescent="0.25">
      <c r="A37" s="44" t="str">
        <f t="shared" si="0"/>
        <v>IBVS 5672 </v>
      </c>
      <c r="B37" s="4" t="str">
        <f t="shared" si="1"/>
        <v>I</v>
      </c>
      <c r="C37" s="44">
        <f t="shared" si="2"/>
        <v>53516.811399999999</v>
      </c>
      <c r="D37" s="11" t="str">
        <f t="shared" si="3"/>
        <v>vis</v>
      </c>
      <c r="E37" s="52">
        <f>VLOOKUP(C37,A!C$21:E$966,3,FALSE)</f>
        <v>40523.086685770861</v>
      </c>
      <c r="F37" s="4" t="s">
        <v>80</v>
      </c>
      <c r="G37" s="11" t="str">
        <f t="shared" si="4"/>
        <v>53516.8114</v>
      </c>
      <c r="H37" s="44">
        <f t="shared" si="5"/>
        <v>40523</v>
      </c>
      <c r="I37" s="53" t="s">
        <v>446</v>
      </c>
      <c r="J37" s="54" t="s">
        <v>447</v>
      </c>
      <c r="K37" s="53">
        <v>40523</v>
      </c>
      <c r="L37" s="53" t="s">
        <v>448</v>
      </c>
      <c r="M37" s="54" t="s">
        <v>349</v>
      </c>
      <c r="N37" s="54" t="s">
        <v>427</v>
      </c>
      <c r="O37" s="55" t="s">
        <v>449</v>
      </c>
      <c r="P37" s="56" t="s">
        <v>450</v>
      </c>
    </row>
    <row r="38" spans="1:16" ht="12.75" customHeight="1" thickBot="1" x14ac:dyDescent="0.25">
      <c r="A38" s="44" t="str">
        <f t="shared" si="0"/>
        <v>OEJV 0003 </v>
      </c>
      <c r="B38" s="4" t="str">
        <f t="shared" si="1"/>
        <v>I</v>
      </c>
      <c r="C38" s="44">
        <f t="shared" si="2"/>
        <v>53592.508999999998</v>
      </c>
      <c r="D38" s="11" t="str">
        <f t="shared" si="3"/>
        <v>vis</v>
      </c>
      <c r="E38" s="52">
        <f>VLOOKUP(C38,A!C$21:E$966,3,FALSE)</f>
        <v>40675.098750730467</v>
      </c>
      <c r="F38" s="4" t="s">
        <v>80</v>
      </c>
      <c r="G38" s="11" t="str">
        <f t="shared" si="4"/>
        <v>53592.509</v>
      </c>
      <c r="H38" s="44">
        <f t="shared" si="5"/>
        <v>40675</v>
      </c>
      <c r="I38" s="53" t="s">
        <v>451</v>
      </c>
      <c r="J38" s="54" t="s">
        <v>452</v>
      </c>
      <c r="K38" s="53">
        <v>40675</v>
      </c>
      <c r="L38" s="53" t="s">
        <v>453</v>
      </c>
      <c r="M38" s="54" t="s">
        <v>197</v>
      </c>
      <c r="N38" s="54"/>
      <c r="O38" s="55" t="s">
        <v>261</v>
      </c>
      <c r="P38" s="56" t="s">
        <v>454</v>
      </c>
    </row>
    <row r="39" spans="1:16" ht="12.75" customHeight="1" thickBot="1" x14ac:dyDescent="0.25">
      <c r="A39" s="44" t="str">
        <f t="shared" si="0"/>
        <v>BAVM 178 </v>
      </c>
      <c r="B39" s="4" t="str">
        <f t="shared" si="1"/>
        <v>I</v>
      </c>
      <c r="C39" s="44">
        <f t="shared" si="2"/>
        <v>53817.585099999997</v>
      </c>
      <c r="D39" s="11" t="str">
        <f t="shared" si="3"/>
        <v>vis</v>
      </c>
      <c r="E39" s="52">
        <f>VLOOKUP(C39,A!C$21:E$966,3,FALSE)</f>
        <v>41127.085111381981</v>
      </c>
      <c r="F39" s="4" t="s">
        <v>80</v>
      </c>
      <c r="G39" s="11" t="str">
        <f t="shared" si="4"/>
        <v>53817.5851</v>
      </c>
      <c r="H39" s="44">
        <f t="shared" si="5"/>
        <v>41127</v>
      </c>
      <c r="I39" s="53" t="s">
        <v>455</v>
      </c>
      <c r="J39" s="54" t="s">
        <v>456</v>
      </c>
      <c r="K39" s="53">
        <v>41127</v>
      </c>
      <c r="L39" s="53" t="s">
        <v>457</v>
      </c>
      <c r="M39" s="54" t="s">
        <v>393</v>
      </c>
      <c r="N39" s="54" t="s">
        <v>350</v>
      </c>
      <c r="O39" s="55" t="s">
        <v>458</v>
      </c>
      <c r="P39" s="56" t="s">
        <v>459</v>
      </c>
    </row>
    <row r="40" spans="1:16" ht="12.75" customHeight="1" thickBot="1" x14ac:dyDescent="0.25">
      <c r="A40" s="44" t="str">
        <f t="shared" si="0"/>
        <v>BAVM 186 </v>
      </c>
      <c r="B40" s="4" t="str">
        <f t="shared" si="1"/>
        <v>II</v>
      </c>
      <c r="C40" s="44">
        <f t="shared" si="2"/>
        <v>54259.537900000003</v>
      </c>
      <c r="D40" s="11" t="str">
        <f t="shared" si="3"/>
        <v>vis</v>
      </c>
      <c r="E40" s="52">
        <f>VLOOKUP(C40,A!C$21:E$966,3,FALSE)</f>
        <v>42014.592215209326</v>
      </c>
      <c r="F40" s="4" t="s">
        <v>80</v>
      </c>
      <c r="G40" s="11" t="str">
        <f t="shared" si="4"/>
        <v>54259.5379</v>
      </c>
      <c r="H40" s="44">
        <f t="shared" si="5"/>
        <v>42014.5</v>
      </c>
      <c r="I40" s="53" t="s">
        <v>464</v>
      </c>
      <c r="J40" s="54" t="s">
        <v>465</v>
      </c>
      <c r="K40" s="53">
        <v>42014.5</v>
      </c>
      <c r="L40" s="53" t="s">
        <v>466</v>
      </c>
      <c r="M40" s="54" t="s">
        <v>393</v>
      </c>
      <c r="N40" s="54" t="s">
        <v>467</v>
      </c>
      <c r="O40" s="55" t="s">
        <v>468</v>
      </c>
      <c r="P40" s="56" t="s">
        <v>469</v>
      </c>
    </row>
    <row r="41" spans="1:16" ht="12.75" customHeight="1" thickBot="1" x14ac:dyDescent="0.25">
      <c r="A41" s="44" t="str">
        <f t="shared" si="0"/>
        <v>BAVM 186 </v>
      </c>
      <c r="B41" s="4" t="str">
        <f t="shared" si="1"/>
        <v>II</v>
      </c>
      <c r="C41" s="44">
        <f t="shared" si="2"/>
        <v>54271.4899</v>
      </c>
      <c r="D41" s="11" t="str">
        <f t="shared" si="3"/>
        <v>vis</v>
      </c>
      <c r="E41" s="52">
        <f>VLOOKUP(C41,A!C$21:E$966,3,FALSE)</f>
        <v>42038.593612881079</v>
      </c>
      <c r="F41" s="4" t="s">
        <v>80</v>
      </c>
      <c r="G41" s="11" t="str">
        <f t="shared" si="4"/>
        <v>54271.4899</v>
      </c>
      <c r="H41" s="44">
        <f t="shared" si="5"/>
        <v>42038.5</v>
      </c>
      <c r="I41" s="53" t="s">
        <v>470</v>
      </c>
      <c r="J41" s="54" t="s">
        <v>471</v>
      </c>
      <c r="K41" s="53" t="s">
        <v>472</v>
      </c>
      <c r="L41" s="53" t="s">
        <v>473</v>
      </c>
      <c r="M41" s="54" t="s">
        <v>393</v>
      </c>
      <c r="N41" s="54" t="s">
        <v>467</v>
      </c>
      <c r="O41" s="55" t="s">
        <v>468</v>
      </c>
      <c r="P41" s="56" t="s">
        <v>469</v>
      </c>
    </row>
    <row r="42" spans="1:16" ht="12.75" customHeight="1" thickBot="1" x14ac:dyDescent="0.25">
      <c r="A42" s="44" t="str">
        <f t="shared" si="0"/>
        <v>BAVM 214 </v>
      </c>
      <c r="B42" s="4" t="str">
        <f t="shared" si="1"/>
        <v>I</v>
      </c>
      <c r="C42" s="44">
        <f t="shared" si="2"/>
        <v>55293.569600000003</v>
      </c>
      <c r="D42" s="11" t="str">
        <f t="shared" si="3"/>
        <v>vis</v>
      </c>
      <c r="E42" s="52">
        <f>VLOOKUP(C42,A!C$21:E$966,3,FALSE)</f>
        <v>44091.082010799837</v>
      </c>
      <c r="F42" s="4" t="s">
        <v>80</v>
      </c>
      <c r="G42" s="11" t="str">
        <f t="shared" si="4"/>
        <v>55293.5696</v>
      </c>
      <c r="H42" s="44">
        <f t="shared" si="5"/>
        <v>44091</v>
      </c>
      <c r="I42" s="53" t="s">
        <v>488</v>
      </c>
      <c r="J42" s="54" t="s">
        <v>489</v>
      </c>
      <c r="K42" s="53" t="s">
        <v>490</v>
      </c>
      <c r="L42" s="53" t="s">
        <v>491</v>
      </c>
      <c r="M42" s="54" t="s">
        <v>393</v>
      </c>
      <c r="N42" s="54" t="s">
        <v>350</v>
      </c>
      <c r="O42" s="55" t="s">
        <v>492</v>
      </c>
      <c r="P42" s="56" t="s">
        <v>493</v>
      </c>
    </row>
    <row r="43" spans="1:16" ht="12.75" customHeight="1" thickBot="1" x14ac:dyDescent="0.25">
      <c r="A43" s="44" t="str">
        <f t="shared" ref="A43:A74" si="6">P43</f>
        <v>IBVS 5945 </v>
      </c>
      <c r="B43" s="4" t="str">
        <f t="shared" ref="B43:B74" si="7">IF(H43=INT(H43),"I","II")</f>
        <v>I</v>
      </c>
      <c r="C43" s="44">
        <f t="shared" ref="C43:C74" si="8">1*G43</f>
        <v>55362.786500000002</v>
      </c>
      <c r="D43" s="11" t="str">
        <f t="shared" ref="D43:D74" si="9">VLOOKUP(F43,I$1:J$5,2,FALSE)</f>
        <v>vis</v>
      </c>
      <c r="E43" s="52">
        <f>VLOOKUP(C43,A!C$21:E$966,3,FALSE)</f>
        <v>44230.079864088475</v>
      </c>
      <c r="F43" s="4" t="s">
        <v>80</v>
      </c>
      <c r="G43" s="11" t="str">
        <f t="shared" ref="G43:G74" si="10">MID(I43,3,LEN(I43)-3)</f>
        <v>55362.7865</v>
      </c>
      <c r="H43" s="44">
        <f t="shared" ref="H43:H74" si="11">1*K43</f>
        <v>44230</v>
      </c>
      <c r="I43" s="53" t="s">
        <v>494</v>
      </c>
      <c r="J43" s="54" t="s">
        <v>495</v>
      </c>
      <c r="K43" s="53" t="s">
        <v>496</v>
      </c>
      <c r="L43" s="53" t="s">
        <v>497</v>
      </c>
      <c r="M43" s="54" t="s">
        <v>393</v>
      </c>
      <c r="N43" s="54" t="s">
        <v>80</v>
      </c>
      <c r="O43" s="55" t="s">
        <v>428</v>
      </c>
      <c r="P43" s="56" t="s">
        <v>498</v>
      </c>
    </row>
    <row r="44" spans="1:16" ht="12.75" customHeight="1" thickBot="1" x14ac:dyDescent="0.25">
      <c r="A44" s="44" t="str">
        <f t="shared" si="6"/>
        <v>BAVM 220 </v>
      </c>
      <c r="B44" s="4" t="str">
        <f t="shared" si="7"/>
        <v>I</v>
      </c>
      <c r="C44" s="44">
        <f t="shared" si="8"/>
        <v>55667.543700000002</v>
      </c>
      <c r="D44" s="11" t="str">
        <f t="shared" si="9"/>
        <v>vis</v>
      </c>
      <c r="E44" s="52">
        <f>VLOOKUP(C44,A!C$21:E$966,3,FALSE)</f>
        <v>44842.077751515659</v>
      </c>
      <c r="F44" s="4" t="s">
        <v>80</v>
      </c>
      <c r="G44" s="11" t="str">
        <f t="shared" si="10"/>
        <v>55667.5437</v>
      </c>
      <c r="H44" s="44">
        <f t="shared" si="11"/>
        <v>44842</v>
      </c>
      <c r="I44" s="53" t="s">
        <v>499</v>
      </c>
      <c r="J44" s="54" t="s">
        <v>500</v>
      </c>
      <c r="K44" s="53" t="s">
        <v>501</v>
      </c>
      <c r="L44" s="53" t="s">
        <v>502</v>
      </c>
      <c r="M44" s="54" t="s">
        <v>393</v>
      </c>
      <c r="N44" s="54" t="s">
        <v>350</v>
      </c>
      <c r="O44" s="55" t="s">
        <v>492</v>
      </c>
      <c r="P44" s="56" t="s">
        <v>503</v>
      </c>
    </row>
    <row r="45" spans="1:16" ht="12.75" customHeight="1" thickBot="1" x14ac:dyDescent="0.25">
      <c r="A45" s="44" t="str">
        <f t="shared" si="6"/>
        <v>BAVM 220 </v>
      </c>
      <c r="B45" s="4" t="str">
        <f t="shared" si="7"/>
        <v>I</v>
      </c>
      <c r="C45" s="44">
        <f t="shared" si="8"/>
        <v>55686.466800000002</v>
      </c>
      <c r="D45" s="11" t="str">
        <f t="shared" si="9"/>
        <v>vis</v>
      </c>
      <c r="E45" s="52">
        <f>VLOOKUP(C45,A!C$21:E$966,3,FALSE)</f>
        <v>44880.07815716177</v>
      </c>
      <c r="F45" s="4" t="s">
        <v>80</v>
      </c>
      <c r="G45" s="11" t="str">
        <f t="shared" si="10"/>
        <v>55686.4668</v>
      </c>
      <c r="H45" s="44">
        <f t="shared" si="11"/>
        <v>44880</v>
      </c>
      <c r="I45" s="53" t="s">
        <v>504</v>
      </c>
      <c r="J45" s="54" t="s">
        <v>505</v>
      </c>
      <c r="K45" s="53" t="s">
        <v>506</v>
      </c>
      <c r="L45" s="53" t="s">
        <v>507</v>
      </c>
      <c r="M45" s="54" t="s">
        <v>393</v>
      </c>
      <c r="N45" s="54" t="s">
        <v>467</v>
      </c>
      <c r="O45" s="55" t="s">
        <v>468</v>
      </c>
      <c r="P45" s="56" t="s">
        <v>503</v>
      </c>
    </row>
    <row r="46" spans="1:16" ht="12.75" customHeight="1" thickBot="1" x14ac:dyDescent="0.25">
      <c r="A46" s="44" t="str">
        <f t="shared" si="6"/>
        <v>BAVM 234 </v>
      </c>
      <c r="B46" s="4" t="str">
        <f t="shared" si="7"/>
        <v>I</v>
      </c>
      <c r="C46" s="44">
        <f t="shared" si="8"/>
        <v>56061.436099999999</v>
      </c>
      <c r="D46" s="11" t="str">
        <f t="shared" si="9"/>
        <v>vis</v>
      </c>
      <c r="E46" s="52">
        <f>VLOOKUP(C46,A!C$21:E$966,3,FALSE)</f>
        <v>45633.07240783098</v>
      </c>
      <c r="F46" s="4" t="s">
        <v>80</v>
      </c>
      <c r="G46" s="11" t="str">
        <f t="shared" si="10"/>
        <v>56061.4361</v>
      </c>
      <c r="H46" s="44">
        <f t="shared" si="11"/>
        <v>45633</v>
      </c>
      <c r="I46" s="53" t="s">
        <v>508</v>
      </c>
      <c r="J46" s="54" t="s">
        <v>509</v>
      </c>
      <c r="K46" s="53" t="s">
        <v>510</v>
      </c>
      <c r="L46" s="53" t="s">
        <v>511</v>
      </c>
      <c r="M46" s="54" t="s">
        <v>393</v>
      </c>
      <c r="N46" s="54" t="s">
        <v>350</v>
      </c>
      <c r="O46" s="55" t="s">
        <v>492</v>
      </c>
      <c r="P46" s="56" t="s">
        <v>512</v>
      </c>
    </row>
    <row r="47" spans="1:16" ht="12.75" customHeight="1" thickBot="1" x14ac:dyDescent="0.25">
      <c r="A47" s="44" t="str">
        <f t="shared" si="6"/>
        <v> RIA 3.32 </v>
      </c>
      <c r="B47" s="4" t="str">
        <f t="shared" si="7"/>
        <v>I</v>
      </c>
      <c r="C47" s="44">
        <f t="shared" si="8"/>
        <v>17052.428</v>
      </c>
      <c r="D47" s="11" t="str">
        <f t="shared" si="9"/>
        <v>vis</v>
      </c>
      <c r="E47" s="52">
        <f>VLOOKUP(C47,A!C$21:E$966,3,FALSE)</f>
        <v>-32702.830887742457</v>
      </c>
      <c r="F47" s="4" t="s">
        <v>80</v>
      </c>
      <c r="G47" s="11" t="str">
        <f t="shared" si="10"/>
        <v>17052.428</v>
      </c>
      <c r="H47" s="44">
        <f t="shared" si="11"/>
        <v>-32703</v>
      </c>
      <c r="I47" s="53" t="s">
        <v>83</v>
      </c>
      <c r="J47" s="54" t="s">
        <v>84</v>
      </c>
      <c r="K47" s="53">
        <v>-32703</v>
      </c>
      <c r="L47" s="53" t="s">
        <v>85</v>
      </c>
      <c r="M47" s="54" t="s">
        <v>86</v>
      </c>
      <c r="N47" s="54"/>
      <c r="O47" s="55" t="s">
        <v>87</v>
      </c>
      <c r="P47" s="55" t="s">
        <v>88</v>
      </c>
    </row>
    <row r="48" spans="1:16" ht="12.75" customHeight="1" thickBot="1" x14ac:dyDescent="0.25">
      <c r="A48" s="44" t="str">
        <f t="shared" si="6"/>
        <v> RIA 3.32 </v>
      </c>
      <c r="B48" s="4" t="str">
        <f t="shared" si="7"/>
        <v>I</v>
      </c>
      <c r="C48" s="44">
        <f t="shared" si="8"/>
        <v>29225.271000000001</v>
      </c>
      <c r="D48" s="11" t="str">
        <f t="shared" si="9"/>
        <v>vis</v>
      </c>
      <c r="E48" s="52">
        <f>VLOOKUP(C48,A!C$21:E$966,3,FALSE)</f>
        <v>-8257.9475511626133</v>
      </c>
      <c r="F48" s="4" t="s">
        <v>80</v>
      </c>
      <c r="G48" s="11" t="str">
        <f t="shared" si="10"/>
        <v>29225.271</v>
      </c>
      <c r="H48" s="44">
        <f t="shared" si="11"/>
        <v>-8258</v>
      </c>
      <c r="I48" s="53" t="s">
        <v>89</v>
      </c>
      <c r="J48" s="54" t="s">
        <v>90</v>
      </c>
      <c r="K48" s="53">
        <v>-8258</v>
      </c>
      <c r="L48" s="53" t="s">
        <v>91</v>
      </c>
      <c r="M48" s="54" t="s">
        <v>86</v>
      </c>
      <c r="N48" s="54"/>
      <c r="O48" s="55" t="s">
        <v>87</v>
      </c>
      <c r="P48" s="55" t="s">
        <v>88</v>
      </c>
    </row>
    <row r="49" spans="1:16" ht="12.75" customHeight="1" thickBot="1" x14ac:dyDescent="0.25">
      <c r="A49" s="44" t="str">
        <f t="shared" si="6"/>
        <v> RIA 3.32 </v>
      </c>
      <c r="B49" s="4" t="str">
        <f t="shared" si="7"/>
        <v>I</v>
      </c>
      <c r="C49" s="44">
        <f t="shared" si="8"/>
        <v>31711.617999999999</v>
      </c>
      <c r="D49" s="11" t="str">
        <f t="shared" si="9"/>
        <v>vis</v>
      </c>
      <c r="E49" s="52">
        <f>VLOOKUP(C49,A!C$21:E$966,3,FALSE)</f>
        <v>-3264.9921380963951</v>
      </c>
      <c r="F49" s="4" t="s">
        <v>80</v>
      </c>
      <c r="G49" s="11" t="str">
        <f t="shared" si="10"/>
        <v>31711.618</v>
      </c>
      <c r="H49" s="44">
        <f t="shared" si="11"/>
        <v>-3265</v>
      </c>
      <c r="I49" s="53" t="s">
        <v>92</v>
      </c>
      <c r="J49" s="54" t="s">
        <v>93</v>
      </c>
      <c r="K49" s="53">
        <v>-3265</v>
      </c>
      <c r="L49" s="53" t="s">
        <v>94</v>
      </c>
      <c r="M49" s="54" t="s">
        <v>86</v>
      </c>
      <c r="N49" s="54"/>
      <c r="O49" s="55" t="s">
        <v>87</v>
      </c>
      <c r="P49" s="55" t="s">
        <v>88</v>
      </c>
    </row>
    <row r="50" spans="1:16" ht="12.75" customHeight="1" thickBot="1" x14ac:dyDescent="0.25">
      <c r="A50" s="44" t="str">
        <f t="shared" si="6"/>
        <v> RIA 3.32 </v>
      </c>
      <c r="B50" s="4" t="str">
        <f t="shared" si="7"/>
        <v>I</v>
      </c>
      <c r="C50" s="44">
        <f t="shared" si="8"/>
        <v>32169.25</v>
      </c>
      <c r="D50" s="11" t="str">
        <f t="shared" si="9"/>
        <v>vis</v>
      </c>
      <c r="E50" s="52">
        <f>VLOOKUP(C50,A!C$21:E$966,3,FALSE)</f>
        <v>-2345.9988633876242</v>
      </c>
      <c r="F50" s="4" t="s">
        <v>80</v>
      </c>
      <c r="G50" s="11" t="str">
        <f t="shared" si="10"/>
        <v>32169.250</v>
      </c>
      <c r="H50" s="44">
        <f t="shared" si="11"/>
        <v>-2346</v>
      </c>
      <c r="I50" s="53" t="s">
        <v>95</v>
      </c>
      <c r="J50" s="54" t="s">
        <v>96</v>
      </c>
      <c r="K50" s="53">
        <v>-2346</v>
      </c>
      <c r="L50" s="53" t="s">
        <v>97</v>
      </c>
      <c r="M50" s="54" t="s">
        <v>86</v>
      </c>
      <c r="N50" s="54"/>
      <c r="O50" s="55" t="s">
        <v>87</v>
      </c>
      <c r="P50" s="55" t="s">
        <v>88</v>
      </c>
    </row>
    <row r="51" spans="1:16" ht="12.75" customHeight="1" thickBot="1" x14ac:dyDescent="0.25">
      <c r="A51" s="44" t="str">
        <f t="shared" si="6"/>
        <v> RIA 3.32 </v>
      </c>
      <c r="B51" s="4" t="str">
        <f t="shared" si="7"/>
        <v>I</v>
      </c>
      <c r="C51" s="44">
        <f t="shared" si="8"/>
        <v>32720.505000000001</v>
      </c>
      <c r="D51" s="11" t="str">
        <f t="shared" si="9"/>
        <v>vis</v>
      </c>
      <c r="E51" s="52">
        <f>VLOOKUP(C51,A!C$21:E$966,3,FALSE)</f>
        <v>-1238.9966483991991</v>
      </c>
      <c r="F51" s="4" t="s">
        <v>80</v>
      </c>
      <c r="G51" s="11" t="str">
        <f t="shared" si="10"/>
        <v>32720.505</v>
      </c>
      <c r="H51" s="44">
        <f t="shared" si="11"/>
        <v>-1239</v>
      </c>
      <c r="I51" s="53" t="s">
        <v>98</v>
      </c>
      <c r="J51" s="54" t="s">
        <v>99</v>
      </c>
      <c r="K51" s="53">
        <v>-1239</v>
      </c>
      <c r="L51" s="53" t="s">
        <v>100</v>
      </c>
      <c r="M51" s="54" t="s">
        <v>82</v>
      </c>
      <c r="N51" s="54"/>
      <c r="O51" s="55" t="s">
        <v>87</v>
      </c>
      <c r="P51" s="55" t="s">
        <v>88</v>
      </c>
    </row>
    <row r="52" spans="1:16" ht="12.75" customHeight="1" thickBot="1" x14ac:dyDescent="0.25">
      <c r="A52" s="44" t="str">
        <f t="shared" si="6"/>
        <v> RIA 3.32 </v>
      </c>
      <c r="B52" s="4" t="str">
        <f t="shared" si="7"/>
        <v>I</v>
      </c>
      <c r="C52" s="44">
        <f t="shared" si="8"/>
        <v>33072.567999999999</v>
      </c>
      <c r="D52" s="11" t="str">
        <f t="shared" si="9"/>
        <v>vis</v>
      </c>
      <c r="E52" s="52">
        <f>VLOOKUP(C52,A!C$21:E$966,3,FALSE)</f>
        <v>-532.00166274742764</v>
      </c>
      <c r="F52" s="4" t="s">
        <v>80</v>
      </c>
      <c r="G52" s="11" t="str">
        <f t="shared" si="10"/>
        <v>33072.568</v>
      </c>
      <c r="H52" s="44">
        <f t="shared" si="11"/>
        <v>-532</v>
      </c>
      <c r="I52" s="53" t="s">
        <v>101</v>
      </c>
      <c r="J52" s="54" t="s">
        <v>102</v>
      </c>
      <c r="K52" s="53">
        <v>-532</v>
      </c>
      <c r="L52" s="53" t="s">
        <v>103</v>
      </c>
      <c r="M52" s="54" t="s">
        <v>86</v>
      </c>
      <c r="N52" s="54"/>
      <c r="O52" s="55" t="s">
        <v>87</v>
      </c>
      <c r="P52" s="55" t="s">
        <v>88</v>
      </c>
    </row>
    <row r="53" spans="1:16" ht="12.75" customHeight="1" thickBot="1" x14ac:dyDescent="0.25">
      <c r="A53" s="44" t="str">
        <f t="shared" si="6"/>
        <v> RIA 3.32 </v>
      </c>
      <c r="B53" s="4" t="str">
        <f t="shared" si="7"/>
        <v>I</v>
      </c>
      <c r="C53" s="44">
        <f t="shared" si="8"/>
        <v>33455.508999999998</v>
      </c>
      <c r="D53" s="11" t="str">
        <f t="shared" si="9"/>
        <v>vis</v>
      </c>
      <c r="E53" s="52">
        <f>VLOOKUP(C53,A!C$21:E$966,3,FALSE)</f>
        <v>237.00094985450886</v>
      </c>
      <c r="F53" s="4" t="s">
        <v>80</v>
      </c>
      <c r="G53" s="11" t="str">
        <f t="shared" si="10"/>
        <v>33455.509</v>
      </c>
      <c r="H53" s="44">
        <f t="shared" si="11"/>
        <v>237</v>
      </c>
      <c r="I53" s="53" t="s">
        <v>104</v>
      </c>
      <c r="J53" s="54" t="s">
        <v>105</v>
      </c>
      <c r="K53" s="53">
        <v>237</v>
      </c>
      <c r="L53" s="53" t="s">
        <v>106</v>
      </c>
      <c r="M53" s="54" t="s">
        <v>82</v>
      </c>
      <c r="N53" s="54"/>
      <c r="O53" s="55" t="s">
        <v>87</v>
      </c>
      <c r="P53" s="55" t="s">
        <v>88</v>
      </c>
    </row>
    <row r="54" spans="1:16" ht="12.75" customHeight="1" thickBot="1" x14ac:dyDescent="0.25">
      <c r="A54" s="44" t="str">
        <f t="shared" si="6"/>
        <v> RIA 3.32 </v>
      </c>
      <c r="B54" s="4" t="str">
        <f t="shared" si="7"/>
        <v>I</v>
      </c>
      <c r="C54" s="44">
        <f t="shared" si="8"/>
        <v>33652.205000000002</v>
      </c>
      <c r="D54" s="11" t="str">
        <f t="shared" si="9"/>
        <v>vis</v>
      </c>
      <c r="E54" s="52">
        <f>VLOOKUP(C54,A!C$21:E$966,3,FALSE)</f>
        <v>631.9958391151356</v>
      </c>
      <c r="F54" s="4" t="s">
        <v>80</v>
      </c>
      <c r="G54" s="11" t="str">
        <f t="shared" si="10"/>
        <v>33652.205</v>
      </c>
      <c r="H54" s="44">
        <f t="shared" si="11"/>
        <v>632</v>
      </c>
      <c r="I54" s="53" t="s">
        <v>107</v>
      </c>
      <c r="J54" s="54" t="s">
        <v>108</v>
      </c>
      <c r="K54" s="53">
        <v>632</v>
      </c>
      <c r="L54" s="53" t="s">
        <v>109</v>
      </c>
      <c r="M54" s="54" t="s">
        <v>86</v>
      </c>
      <c r="N54" s="54"/>
      <c r="O54" s="55" t="s">
        <v>87</v>
      </c>
      <c r="P54" s="55" t="s">
        <v>88</v>
      </c>
    </row>
    <row r="55" spans="1:16" ht="12.75" customHeight="1" thickBot="1" x14ac:dyDescent="0.25">
      <c r="A55" s="44" t="str">
        <f t="shared" si="6"/>
        <v> RIA 3.32 </v>
      </c>
      <c r="B55" s="4" t="str">
        <f t="shared" si="7"/>
        <v>I</v>
      </c>
      <c r="C55" s="44">
        <f t="shared" si="8"/>
        <v>33824.502</v>
      </c>
      <c r="D55" s="11" t="str">
        <f t="shared" si="9"/>
        <v>vis</v>
      </c>
      <c r="E55" s="52">
        <f>VLOOKUP(C55,A!C$21:E$966,3,FALSE)</f>
        <v>977.99389924313232</v>
      </c>
      <c r="F55" s="4" t="s">
        <v>80</v>
      </c>
      <c r="G55" s="11" t="str">
        <f t="shared" si="10"/>
        <v>33824.502</v>
      </c>
      <c r="H55" s="44">
        <f t="shared" si="11"/>
        <v>978</v>
      </c>
      <c r="I55" s="53" t="s">
        <v>110</v>
      </c>
      <c r="J55" s="54" t="s">
        <v>111</v>
      </c>
      <c r="K55" s="53">
        <v>978</v>
      </c>
      <c r="L55" s="53" t="s">
        <v>81</v>
      </c>
      <c r="M55" s="54" t="s">
        <v>82</v>
      </c>
      <c r="N55" s="54"/>
      <c r="O55" s="55" t="s">
        <v>87</v>
      </c>
      <c r="P55" s="55" t="s">
        <v>88</v>
      </c>
    </row>
    <row r="56" spans="1:16" ht="12.75" customHeight="1" thickBot="1" x14ac:dyDescent="0.25">
      <c r="A56" s="44" t="str">
        <f t="shared" si="6"/>
        <v> RIA 3.32 </v>
      </c>
      <c r="B56" s="4" t="str">
        <f t="shared" si="7"/>
        <v>I</v>
      </c>
      <c r="C56" s="44">
        <f t="shared" si="8"/>
        <v>33838.446000000004</v>
      </c>
      <c r="D56" s="11" t="str">
        <f t="shared" si="9"/>
        <v>vis</v>
      </c>
      <c r="E56" s="52">
        <f>VLOOKUP(C56,A!C$21:E$966,3,FALSE)</f>
        <v>1005.9955298601826</v>
      </c>
      <c r="F56" s="4" t="s">
        <v>80</v>
      </c>
      <c r="G56" s="11" t="str">
        <f t="shared" si="10"/>
        <v>33838.446</v>
      </c>
      <c r="H56" s="44">
        <f t="shared" si="11"/>
        <v>1006</v>
      </c>
      <c r="I56" s="53" t="s">
        <v>112</v>
      </c>
      <c r="J56" s="54" t="s">
        <v>113</v>
      </c>
      <c r="K56" s="53">
        <v>1006</v>
      </c>
      <c r="L56" s="53" t="s">
        <v>109</v>
      </c>
      <c r="M56" s="54" t="s">
        <v>82</v>
      </c>
      <c r="N56" s="54"/>
      <c r="O56" s="55" t="s">
        <v>87</v>
      </c>
      <c r="P56" s="55" t="s">
        <v>88</v>
      </c>
    </row>
    <row r="57" spans="1:16" ht="12.75" customHeight="1" thickBot="1" x14ac:dyDescent="0.25">
      <c r="A57" s="44" t="str">
        <f t="shared" si="6"/>
        <v> RIA 3.32 </v>
      </c>
      <c r="B57" s="4" t="str">
        <f t="shared" si="7"/>
        <v>I</v>
      </c>
      <c r="C57" s="44">
        <f t="shared" si="8"/>
        <v>33850.400999999998</v>
      </c>
      <c r="D57" s="11" t="str">
        <f t="shared" si="9"/>
        <v>vis</v>
      </c>
      <c r="E57" s="52">
        <f>VLOOKUP(C57,A!C$21:E$966,3,FALSE)</f>
        <v>1030.0029519791303</v>
      </c>
      <c r="F57" s="4" t="s">
        <v>80</v>
      </c>
      <c r="G57" s="11" t="str">
        <f t="shared" si="10"/>
        <v>33850.401</v>
      </c>
      <c r="H57" s="44">
        <f t="shared" si="11"/>
        <v>1030</v>
      </c>
      <c r="I57" s="53" t="s">
        <v>114</v>
      </c>
      <c r="J57" s="54" t="s">
        <v>115</v>
      </c>
      <c r="K57" s="53">
        <v>1030</v>
      </c>
      <c r="L57" s="53" t="s">
        <v>97</v>
      </c>
      <c r="M57" s="54" t="s">
        <v>82</v>
      </c>
      <c r="N57" s="54"/>
      <c r="O57" s="55" t="s">
        <v>87</v>
      </c>
      <c r="P57" s="55" t="s">
        <v>88</v>
      </c>
    </row>
    <row r="58" spans="1:16" ht="12.75" customHeight="1" thickBot="1" x14ac:dyDescent="0.25">
      <c r="A58" s="44" t="str">
        <f t="shared" si="6"/>
        <v> RIA 3.32 </v>
      </c>
      <c r="B58" s="4" t="str">
        <f t="shared" si="7"/>
        <v>I</v>
      </c>
      <c r="C58" s="44">
        <f t="shared" si="8"/>
        <v>33855.383000000002</v>
      </c>
      <c r="D58" s="11" t="str">
        <f t="shared" si="9"/>
        <v>vis</v>
      </c>
      <c r="E58" s="52">
        <f>VLOOKUP(C58,A!C$21:E$966,3,FALSE)</f>
        <v>1040.0075506405053</v>
      </c>
      <c r="F58" s="4" t="s">
        <v>80</v>
      </c>
      <c r="G58" s="11" t="str">
        <f t="shared" si="10"/>
        <v>33855.383</v>
      </c>
      <c r="H58" s="44">
        <f t="shared" si="11"/>
        <v>1040</v>
      </c>
      <c r="I58" s="53" t="s">
        <v>116</v>
      </c>
      <c r="J58" s="54" t="s">
        <v>117</v>
      </c>
      <c r="K58" s="53">
        <v>1040</v>
      </c>
      <c r="L58" s="53" t="s">
        <v>94</v>
      </c>
      <c r="M58" s="54" t="s">
        <v>82</v>
      </c>
      <c r="N58" s="54"/>
      <c r="O58" s="55" t="s">
        <v>87</v>
      </c>
      <c r="P58" s="55" t="s">
        <v>88</v>
      </c>
    </row>
    <row r="59" spans="1:16" ht="12.75" customHeight="1" thickBot="1" x14ac:dyDescent="0.25">
      <c r="A59" s="44" t="str">
        <f t="shared" si="6"/>
        <v> RIA 3.32 </v>
      </c>
      <c r="B59" s="4" t="str">
        <f t="shared" si="7"/>
        <v>I</v>
      </c>
      <c r="C59" s="44">
        <f t="shared" si="8"/>
        <v>34158.639999999999</v>
      </c>
      <c r="D59" s="11" t="str">
        <f t="shared" si="9"/>
        <v>vis</v>
      </c>
      <c r="E59" s="52">
        <f>VLOOKUP(C59,A!C$21:E$966,3,FALSE)</f>
        <v>1648.9928128344841</v>
      </c>
      <c r="F59" s="4" t="s">
        <v>80</v>
      </c>
      <c r="G59" s="11" t="str">
        <f t="shared" si="10"/>
        <v>34158.640</v>
      </c>
      <c r="H59" s="44">
        <f t="shared" si="11"/>
        <v>1649</v>
      </c>
      <c r="I59" s="53" t="s">
        <v>118</v>
      </c>
      <c r="J59" s="54" t="s">
        <v>119</v>
      </c>
      <c r="K59" s="53">
        <v>1649</v>
      </c>
      <c r="L59" s="53" t="s">
        <v>120</v>
      </c>
      <c r="M59" s="54" t="s">
        <v>82</v>
      </c>
      <c r="N59" s="54"/>
      <c r="O59" s="55" t="s">
        <v>87</v>
      </c>
      <c r="P59" s="55" t="s">
        <v>88</v>
      </c>
    </row>
    <row r="60" spans="1:16" ht="12.75" customHeight="1" thickBot="1" x14ac:dyDescent="0.25">
      <c r="A60" s="44" t="str">
        <f t="shared" si="6"/>
        <v> RIA 3.32 </v>
      </c>
      <c r="B60" s="4" t="str">
        <f t="shared" si="7"/>
        <v>I</v>
      </c>
      <c r="C60" s="44">
        <f t="shared" si="8"/>
        <v>34188.517</v>
      </c>
      <c r="D60" s="11" t="str">
        <f t="shared" si="9"/>
        <v>vis</v>
      </c>
      <c r="E60" s="52">
        <f>VLOOKUP(C60,A!C$21:E$966,3,FALSE)</f>
        <v>1708.9902825666579</v>
      </c>
      <c r="F60" s="4" t="s">
        <v>80</v>
      </c>
      <c r="G60" s="11" t="str">
        <f t="shared" si="10"/>
        <v>34188.517</v>
      </c>
      <c r="H60" s="44">
        <f t="shared" si="11"/>
        <v>1709</v>
      </c>
      <c r="I60" s="53" t="s">
        <v>121</v>
      </c>
      <c r="J60" s="54" t="s">
        <v>122</v>
      </c>
      <c r="K60" s="53">
        <v>1709</v>
      </c>
      <c r="L60" s="53" t="s">
        <v>123</v>
      </c>
      <c r="M60" s="54" t="s">
        <v>82</v>
      </c>
      <c r="N60" s="54"/>
      <c r="O60" s="55" t="s">
        <v>87</v>
      </c>
      <c r="P60" s="55" t="s">
        <v>88</v>
      </c>
    </row>
    <row r="61" spans="1:16" ht="12.75" customHeight="1" thickBot="1" x14ac:dyDescent="0.25">
      <c r="A61" s="44" t="str">
        <f t="shared" si="6"/>
        <v> RIA 3.32 </v>
      </c>
      <c r="B61" s="4" t="str">
        <f t="shared" si="7"/>
        <v>I</v>
      </c>
      <c r="C61" s="44">
        <f t="shared" si="8"/>
        <v>34208.438999999998</v>
      </c>
      <c r="D61" s="11" t="str">
        <f t="shared" si="9"/>
        <v>vis</v>
      </c>
      <c r="E61" s="52">
        <f>VLOOKUP(C61,A!C$21:E$966,3,FALSE)</f>
        <v>1748.9966283177132</v>
      </c>
      <c r="F61" s="4" t="s">
        <v>80</v>
      </c>
      <c r="G61" s="11" t="str">
        <f t="shared" si="10"/>
        <v>34208.439</v>
      </c>
      <c r="H61" s="44">
        <f t="shared" si="11"/>
        <v>1749</v>
      </c>
      <c r="I61" s="53" t="s">
        <v>124</v>
      </c>
      <c r="J61" s="54" t="s">
        <v>125</v>
      </c>
      <c r="K61" s="53">
        <v>1749</v>
      </c>
      <c r="L61" s="53" t="s">
        <v>109</v>
      </c>
      <c r="M61" s="54" t="s">
        <v>82</v>
      </c>
      <c r="N61" s="54"/>
      <c r="O61" s="55" t="s">
        <v>87</v>
      </c>
      <c r="P61" s="55" t="s">
        <v>88</v>
      </c>
    </row>
    <row r="62" spans="1:16" ht="12.75" customHeight="1" thickBot="1" x14ac:dyDescent="0.25">
      <c r="A62" s="44" t="str">
        <f t="shared" si="6"/>
        <v> RIA 3.32 </v>
      </c>
      <c r="B62" s="4" t="str">
        <f t="shared" si="7"/>
        <v>I</v>
      </c>
      <c r="C62" s="44">
        <f t="shared" si="8"/>
        <v>34213.415999999997</v>
      </c>
      <c r="D62" s="11" t="str">
        <f t="shared" si="9"/>
        <v>vis</v>
      </c>
      <c r="E62" s="52">
        <f>VLOOKUP(C62,A!C$21:E$966,3,FALSE)</f>
        <v>1758.9911862337342</v>
      </c>
      <c r="F62" s="4" t="s">
        <v>80</v>
      </c>
      <c r="G62" s="11" t="str">
        <f t="shared" si="10"/>
        <v>34213.416</v>
      </c>
      <c r="H62" s="44">
        <f t="shared" si="11"/>
        <v>1759</v>
      </c>
      <c r="I62" s="53" t="s">
        <v>126</v>
      </c>
      <c r="J62" s="54" t="s">
        <v>127</v>
      </c>
      <c r="K62" s="53">
        <v>1759</v>
      </c>
      <c r="L62" s="53" t="s">
        <v>120</v>
      </c>
      <c r="M62" s="54" t="s">
        <v>82</v>
      </c>
      <c r="N62" s="54"/>
      <c r="O62" s="55" t="s">
        <v>87</v>
      </c>
      <c r="P62" s="55" t="s">
        <v>88</v>
      </c>
    </row>
    <row r="63" spans="1:16" ht="12.75" customHeight="1" thickBot="1" x14ac:dyDescent="0.25">
      <c r="A63" s="44" t="str">
        <f t="shared" si="6"/>
        <v> RIA 3.32 </v>
      </c>
      <c r="B63" s="4" t="str">
        <f t="shared" si="7"/>
        <v>I</v>
      </c>
      <c r="C63" s="44">
        <f t="shared" si="8"/>
        <v>34237.313999999998</v>
      </c>
      <c r="D63" s="11" t="str">
        <f t="shared" si="9"/>
        <v>vis</v>
      </c>
      <c r="E63" s="52">
        <f>VLOOKUP(C63,A!C$21:E$966,3,FALSE)</f>
        <v>1806.9819326828267</v>
      </c>
      <c r="F63" s="4" t="s">
        <v>80</v>
      </c>
      <c r="G63" s="11" t="str">
        <f t="shared" si="10"/>
        <v>34237.314</v>
      </c>
      <c r="H63" s="44">
        <f t="shared" si="11"/>
        <v>1807</v>
      </c>
      <c r="I63" s="53" t="s">
        <v>128</v>
      </c>
      <c r="J63" s="54" t="s">
        <v>129</v>
      </c>
      <c r="K63" s="53">
        <v>1807</v>
      </c>
      <c r="L63" s="53" t="s">
        <v>130</v>
      </c>
      <c r="M63" s="54" t="s">
        <v>82</v>
      </c>
      <c r="N63" s="54"/>
      <c r="O63" s="55" t="s">
        <v>87</v>
      </c>
      <c r="P63" s="55" t="s">
        <v>88</v>
      </c>
    </row>
    <row r="64" spans="1:16" ht="12.75" customHeight="1" thickBot="1" x14ac:dyDescent="0.25">
      <c r="A64" s="44" t="str">
        <f t="shared" si="6"/>
        <v> RIA 3.32 </v>
      </c>
      <c r="B64" s="4" t="str">
        <f t="shared" si="7"/>
        <v>I</v>
      </c>
      <c r="C64" s="44">
        <f t="shared" si="8"/>
        <v>34356.332000000002</v>
      </c>
      <c r="D64" s="11" t="str">
        <f t="shared" si="9"/>
        <v>vis</v>
      </c>
      <c r="E64" s="52">
        <f>VLOOKUP(C64,A!C$21:E$966,3,FALSE)</f>
        <v>2045.9878185677551</v>
      </c>
      <c r="F64" s="4" t="s">
        <v>80</v>
      </c>
      <c r="G64" s="11" t="str">
        <f t="shared" si="10"/>
        <v>34356.332</v>
      </c>
      <c r="H64" s="44">
        <f t="shared" si="11"/>
        <v>2046</v>
      </c>
      <c r="I64" s="53" t="s">
        <v>131</v>
      </c>
      <c r="J64" s="54" t="s">
        <v>132</v>
      </c>
      <c r="K64" s="53">
        <v>2046</v>
      </c>
      <c r="L64" s="53" t="s">
        <v>133</v>
      </c>
      <c r="M64" s="54" t="s">
        <v>82</v>
      </c>
      <c r="N64" s="54"/>
      <c r="O64" s="55" t="s">
        <v>87</v>
      </c>
      <c r="P64" s="55" t="s">
        <v>88</v>
      </c>
    </row>
    <row r="65" spans="1:16" ht="12.75" customHeight="1" thickBot="1" x14ac:dyDescent="0.25">
      <c r="A65" s="44" t="str">
        <f t="shared" si="6"/>
        <v> MSAI 40.398 </v>
      </c>
      <c r="B65" s="4" t="str">
        <f t="shared" si="7"/>
        <v>I</v>
      </c>
      <c r="C65" s="44">
        <f t="shared" si="8"/>
        <v>34573.449000000001</v>
      </c>
      <c r="D65" s="11" t="str">
        <f t="shared" si="9"/>
        <v>vis</v>
      </c>
      <c r="E65" s="52">
        <f>VLOOKUP(C65,A!C$21:E$966,3,FALSE)</f>
        <v>2481.9911199648213</v>
      </c>
      <c r="F65" s="4" t="s">
        <v>80</v>
      </c>
      <c r="G65" s="11" t="str">
        <f t="shared" si="10"/>
        <v>34573.449</v>
      </c>
      <c r="H65" s="44">
        <f t="shared" si="11"/>
        <v>2482</v>
      </c>
      <c r="I65" s="53" t="s">
        <v>134</v>
      </c>
      <c r="J65" s="54" t="s">
        <v>135</v>
      </c>
      <c r="K65" s="53">
        <v>2482</v>
      </c>
      <c r="L65" s="53" t="s">
        <v>120</v>
      </c>
      <c r="M65" s="54" t="s">
        <v>86</v>
      </c>
      <c r="N65" s="54"/>
      <c r="O65" s="55" t="s">
        <v>136</v>
      </c>
      <c r="P65" s="55" t="s">
        <v>137</v>
      </c>
    </row>
    <row r="66" spans="1:16" ht="12.75" customHeight="1" thickBot="1" x14ac:dyDescent="0.25">
      <c r="A66" s="44" t="str">
        <f t="shared" si="6"/>
        <v> MSAI 40.398 </v>
      </c>
      <c r="B66" s="4" t="str">
        <f t="shared" si="7"/>
        <v>I</v>
      </c>
      <c r="C66" s="44">
        <f t="shared" si="8"/>
        <v>34575.430999999997</v>
      </c>
      <c r="D66" s="11" t="str">
        <f t="shared" si="9"/>
        <v>vis</v>
      </c>
      <c r="E66" s="52">
        <f>VLOOKUP(C66,A!C$21:E$966,3,FALSE)</f>
        <v>2485.9712714194166</v>
      </c>
      <c r="F66" s="4" t="s">
        <v>80</v>
      </c>
      <c r="G66" s="11" t="str">
        <f t="shared" si="10"/>
        <v>34575.431</v>
      </c>
      <c r="H66" s="44">
        <f t="shared" si="11"/>
        <v>2486</v>
      </c>
      <c r="I66" s="53" t="s">
        <v>138</v>
      </c>
      <c r="J66" s="54" t="s">
        <v>139</v>
      </c>
      <c r="K66" s="53">
        <v>2486</v>
      </c>
      <c r="L66" s="53" t="s">
        <v>140</v>
      </c>
      <c r="M66" s="54" t="s">
        <v>86</v>
      </c>
      <c r="N66" s="54"/>
      <c r="O66" s="55" t="s">
        <v>136</v>
      </c>
      <c r="P66" s="55" t="s">
        <v>137</v>
      </c>
    </row>
    <row r="67" spans="1:16" ht="12.75" customHeight="1" thickBot="1" x14ac:dyDescent="0.25">
      <c r="A67" s="44" t="str">
        <f t="shared" si="6"/>
        <v> MSAI 40.398 </v>
      </c>
      <c r="B67" s="4" t="str">
        <f t="shared" si="7"/>
        <v>I</v>
      </c>
      <c r="C67" s="44">
        <f t="shared" si="8"/>
        <v>34576.453999999998</v>
      </c>
      <c r="D67" s="11" t="str">
        <f t="shared" si="9"/>
        <v>vis</v>
      </c>
      <c r="E67" s="52">
        <f>VLOOKUP(C67,A!C$21:E$966,3,FALSE)</f>
        <v>2488.0256079169258</v>
      </c>
      <c r="F67" s="4" t="s">
        <v>80</v>
      </c>
      <c r="G67" s="11" t="str">
        <f t="shared" si="10"/>
        <v>34576.454</v>
      </c>
      <c r="H67" s="44">
        <f t="shared" si="11"/>
        <v>2488</v>
      </c>
      <c r="I67" s="53" t="s">
        <v>141</v>
      </c>
      <c r="J67" s="54" t="s">
        <v>142</v>
      </c>
      <c r="K67" s="53">
        <v>2488</v>
      </c>
      <c r="L67" s="53" t="s">
        <v>143</v>
      </c>
      <c r="M67" s="54" t="s">
        <v>86</v>
      </c>
      <c r="N67" s="54"/>
      <c r="O67" s="55" t="s">
        <v>136</v>
      </c>
      <c r="P67" s="55" t="s">
        <v>137</v>
      </c>
    </row>
    <row r="68" spans="1:16" ht="12.75" customHeight="1" thickBot="1" x14ac:dyDescent="0.25">
      <c r="A68" s="44" t="str">
        <f t="shared" si="6"/>
        <v> MSAI 40.398 </v>
      </c>
      <c r="B68" s="4" t="str">
        <f t="shared" si="7"/>
        <v>I</v>
      </c>
      <c r="C68" s="44">
        <f t="shared" si="8"/>
        <v>34946.434000000001</v>
      </c>
      <c r="D68" s="11" t="str">
        <f t="shared" si="9"/>
        <v>vis</v>
      </c>
      <c r="E68" s="52">
        <f>VLOOKUP(C68,A!C$21:E$966,3,FALSE)</f>
        <v>3231.0006004365769</v>
      </c>
      <c r="F68" s="4" t="s">
        <v>80</v>
      </c>
      <c r="G68" s="11" t="str">
        <f t="shared" si="10"/>
        <v>34946.434</v>
      </c>
      <c r="H68" s="44">
        <f t="shared" si="11"/>
        <v>3231</v>
      </c>
      <c r="I68" s="53" t="s">
        <v>144</v>
      </c>
      <c r="J68" s="54" t="s">
        <v>145</v>
      </c>
      <c r="K68" s="53">
        <v>3231</v>
      </c>
      <c r="L68" s="53" t="s">
        <v>106</v>
      </c>
      <c r="M68" s="54" t="s">
        <v>86</v>
      </c>
      <c r="N68" s="54"/>
      <c r="O68" s="55" t="s">
        <v>136</v>
      </c>
      <c r="P68" s="55" t="s">
        <v>137</v>
      </c>
    </row>
    <row r="69" spans="1:16" ht="12.75" customHeight="1" thickBot="1" x14ac:dyDescent="0.25">
      <c r="A69" s="44" t="str">
        <f t="shared" si="6"/>
        <v> MSAI 40.398 </v>
      </c>
      <c r="B69" s="4" t="str">
        <f t="shared" si="7"/>
        <v>I</v>
      </c>
      <c r="C69" s="44">
        <f t="shared" si="8"/>
        <v>34947.398999999998</v>
      </c>
      <c r="D69" s="11" t="str">
        <f t="shared" si="9"/>
        <v>vis</v>
      </c>
      <c r="E69" s="52">
        <f>VLOOKUP(C69,A!C$21:E$966,3,FALSE)</f>
        <v>3232.9384642880791</v>
      </c>
      <c r="F69" s="4" t="s">
        <v>80</v>
      </c>
      <c r="G69" s="11" t="str">
        <f t="shared" si="10"/>
        <v>34947.399</v>
      </c>
      <c r="H69" s="44">
        <f t="shared" si="11"/>
        <v>3233</v>
      </c>
      <c r="I69" s="53" t="s">
        <v>146</v>
      </c>
      <c r="J69" s="54" t="s">
        <v>147</v>
      </c>
      <c r="K69" s="53">
        <v>3233</v>
      </c>
      <c r="L69" s="53" t="s">
        <v>148</v>
      </c>
      <c r="M69" s="54" t="s">
        <v>86</v>
      </c>
      <c r="N69" s="54"/>
      <c r="O69" s="55" t="s">
        <v>136</v>
      </c>
      <c r="P69" s="55" t="s">
        <v>137</v>
      </c>
    </row>
    <row r="70" spans="1:16" ht="12.75" customHeight="1" thickBot="1" x14ac:dyDescent="0.25">
      <c r="A70" s="44" t="str">
        <f t="shared" si="6"/>
        <v> MSAI 40.398 </v>
      </c>
      <c r="B70" s="4" t="str">
        <f t="shared" si="7"/>
        <v>I</v>
      </c>
      <c r="C70" s="44">
        <f t="shared" si="8"/>
        <v>36781.478000000003</v>
      </c>
      <c r="D70" s="11" t="str">
        <f t="shared" si="9"/>
        <v>vis</v>
      </c>
      <c r="E70" s="52">
        <f>VLOOKUP(C70,A!C$21:E$966,3,FALSE)</f>
        <v>6916.0425004669032</v>
      </c>
      <c r="F70" s="4" t="s">
        <v>80</v>
      </c>
      <c r="G70" s="11" t="str">
        <f t="shared" si="10"/>
        <v>36781.478</v>
      </c>
      <c r="H70" s="44">
        <f t="shared" si="11"/>
        <v>6916</v>
      </c>
      <c r="I70" s="53" t="s">
        <v>149</v>
      </c>
      <c r="J70" s="54" t="s">
        <v>150</v>
      </c>
      <c r="K70" s="53">
        <v>6916</v>
      </c>
      <c r="L70" s="53" t="s">
        <v>151</v>
      </c>
      <c r="M70" s="54" t="s">
        <v>86</v>
      </c>
      <c r="N70" s="54"/>
      <c r="O70" s="55" t="s">
        <v>136</v>
      </c>
      <c r="P70" s="55" t="s">
        <v>137</v>
      </c>
    </row>
    <row r="71" spans="1:16" ht="12.75" customHeight="1" thickBot="1" x14ac:dyDescent="0.25">
      <c r="A71" s="44" t="str">
        <f t="shared" si="6"/>
        <v> MSAI 40.398 </v>
      </c>
      <c r="B71" s="4" t="str">
        <f t="shared" si="7"/>
        <v>I</v>
      </c>
      <c r="C71" s="44">
        <f t="shared" si="8"/>
        <v>36785.451000000001</v>
      </c>
      <c r="D71" s="11" t="str">
        <f t="shared" si="9"/>
        <v>vis</v>
      </c>
      <c r="E71" s="52">
        <f>VLOOKUP(C71,A!C$21:E$966,3,FALSE)</f>
        <v>6924.0208767177255</v>
      </c>
      <c r="F71" s="4" t="s">
        <v>80</v>
      </c>
      <c r="G71" s="11" t="str">
        <f t="shared" si="10"/>
        <v>36785.451</v>
      </c>
      <c r="H71" s="44">
        <f t="shared" si="11"/>
        <v>6924</v>
      </c>
      <c r="I71" s="53" t="s">
        <v>152</v>
      </c>
      <c r="J71" s="54" t="s">
        <v>153</v>
      </c>
      <c r="K71" s="53">
        <v>6924</v>
      </c>
      <c r="L71" s="53" t="s">
        <v>154</v>
      </c>
      <c r="M71" s="54" t="s">
        <v>86</v>
      </c>
      <c r="N71" s="54"/>
      <c r="O71" s="55" t="s">
        <v>136</v>
      </c>
      <c r="P71" s="55" t="s">
        <v>137</v>
      </c>
    </row>
    <row r="72" spans="1:16" ht="12.75" customHeight="1" thickBot="1" x14ac:dyDescent="0.25">
      <c r="A72" s="44" t="str">
        <f t="shared" si="6"/>
        <v> MSAI 40.398 </v>
      </c>
      <c r="B72" s="4" t="str">
        <f t="shared" si="7"/>
        <v>I</v>
      </c>
      <c r="C72" s="44">
        <f t="shared" si="8"/>
        <v>36788.42</v>
      </c>
      <c r="D72" s="11" t="str">
        <f t="shared" si="9"/>
        <v>vis</v>
      </c>
      <c r="E72" s="52">
        <f>VLOOKUP(C72,A!C$21:E$966,3,FALSE)</f>
        <v>6929.983071303348</v>
      </c>
      <c r="F72" s="4" t="s">
        <v>80</v>
      </c>
      <c r="G72" s="11" t="str">
        <f t="shared" si="10"/>
        <v>36788.420</v>
      </c>
      <c r="H72" s="44">
        <f t="shared" si="11"/>
        <v>6930</v>
      </c>
      <c r="I72" s="53" t="s">
        <v>155</v>
      </c>
      <c r="J72" s="54" t="s">
        <v>156</v>
      </c>
      <c r="K72" s="53">
        <v>6930</v>
      </c>
      <c r="L72" s="53" t="s">
        <v>157</v>
      </c>
      <c r="M72" s="54" t="s">
        <v>86</v>
      </c>
      <c r="N72" s="54"/>
      <c r="O72" s="55" t="s">
        <v>136</v>
      </c>
      <c r="P72" s="55" t="s">
        <v>137</v>
      </c>
    </row>
    <row r="73" spans="1:16" ht="12.75" customHeight="1" thickBot="1" x14ac:dyDescent="0.25">
      <c r="A73" s="44" t="str">
        <f t="shared" si="6"/>
        <v> MSAI 40.398 </v>
      </c>
      <c r="B73" s="4" t="str">
        <f t="shared" si="7"/>
        <v>I</v>
      </c>
      <c r="C73" s="44">
        <f t="shared" si="8"/>
        <v>36805.358</v>
      </c>
      <c r="D73" s="11" t="str">
        <f t="shared" si="9"/>
        <v>vis</v>
      </c>
      <c r="E73" s="52">
        <f>VLOOKUP(C73,A!C$21:E$966,3,FALSE)</f>
        <v>6963.9971002327475</v>
      </c>
      <c r="F73" s="4" t="s">
        <v>80</v>
      </c>
      <c r="G73" s="11" t="str">
        <f t="shared" si="10"/>
        <v>36805.358</v>
      </c>
      <c r="H73" s="44">
        <f t="shared" si="11"/>
        <v>6964</v>
      </c>
      <c r="I73" s="53" t="s">
        <v>158</v>
      </c>
      <c r="J73" s="54" t="s">
        <v>159</v>
      </c>
      <c r="K73" s="53">
        <v>6964</v>
      </c>
      <c r="L73" s="53" t="s">
        <v>103</v>
      </c>
      <c r="M73" s="54" t="s">
        <v>86</v>
      </c>
      <c r="N73" s="54"/>
      <c r="O73" s="55" t="s">
        <v>136</v>
      </c>
      <c r="P73" s="55" t="s">
        <v>137</v>
      </c>
    </row>
    <row r="74" spans="1:16" ht="12.75" customHeight="1" thickBot="1" x14ac:dyDescent="0.25">
      <c r="A74" s="44" t="str">
        <f t="shared" si="6"/>
        <v> MSAI 40.398 </v>
      </c>
      <c r="B74" s="4" t="str">
        <f t="shared" si="7"/>
        <v>I</v>
      </c>
      <c r="C74" s="44">
        <f t="shared" si="8"/>
        <v>37140.506999999998</v>
      </c>
      <c r="D74" s="11" t="str">
        <f t="shared" si="9"/>
        <v>vis</v>
      </c>
      <c r="E74" s="52">
        <f>VLOOKUP(C74,A!C$21:E$966,3,FALSE)</f>
        <v>7637.0262525327762</v>
      </c>
      <c r="F74" s="4" t="s">
        <v>80</v>
      </c>
      <c r="G74" s="11" t="str">
        <f t="shared" si="10"/>
        <v>37140.507</v>
      </c>
      <c r="H74" s="44">
        <f t="shared" si="11"/>
        <v>7637</v>
      </c>
      <c r="I74" s="53" t="s">
        <v>160</v>
      </c>
      <c r="J74" s="54" t="s">
        <v>161</v>
      </c>
      <c r="K74" s="53">
        <v>7637</v>
      </c>
      <c r="L74" s="53" t="s">
        <v>143</v>
      </c>
      <c r="M74" s="54" t="s">
        <v>86</v>
      </c>
      <c r="N74" s="54"/>
      <c r="O74" s="55" t="s">
        <v>136</v>
      </c>
      <c r="P74" s="55" t="s">
        <v>137</v>
      </c>
    </row>
    <row r="75" spans="1:16" ht="12.75" customHeight="1" thickBot="1" x14ac:dyDescent="0.25">
      <c r="A75" s="44" t="str">
        <f t="shared" ref="A75:A106" si="12">P75</f>
        <v> MSAI 40.398 </v>
      </c>
      <c r="B75" s="4" t="str">
        <f t="shared" ref="B75:B106" si="13">IF(H75=INT(H75),"I","II")</f>
        <v>I</v>
      </c>
      <c r="C75" s="44">
        <f t="shared" ref="C75:C106" si="14">1*G75</f>
        <v>37167.423999999999</v>
      </c>
      <c r="D75" s="11" t="str">
        <f t="shared" ref="D75:D106" si="15">VLOOKUP(F75,I$1:J$5,2,FALSE)</f>
        <v>vis</v>
      </c>
      <c r="E75" s="52">
        <f>VLOOKUP(C75,A!C$21:E$966,3,FALSE)</f>
        <v>7691.0796010209442</v>
      </c>
      <c r="F75" s="4" t="s">
        <v>80</v>
      </c>
      <c r="G75" s="11" t="str">
        <f t="shared" ref="G75:G106" si="16">MID(I75,3,LEN(I75)-3)</f>
        <v>37167.424</v>
      </c>
      <c r="H75" s="44">
        <f t="shared" ref="H75:H106" si="17">1*K75</f>
        <v>7691</v>
      </c>
      <c r="I75" s="53" t="s">
        <v>162</v>
      </c>
      <c r="J75" s="54" t="s">
        <v>163</v>
      </c>
      <c r="K75" s="53">
        <v>7691</v>
      </c>
      <c r="L75" s="53" t="s">
        <v>164</v>
      </c>
      <c r="M75" s="54" t="s">
        <v>86</v>
      </c>
      <c r="N75" s="54"/>
      <c r="O75" s="55" t="s">
        <v>136</v>
      </c>
      <c r="P75" s="55" t="s">
        <v>137</v>
      </c>
    </row>
    <row r="76" spans="1:16" ht="12.75" customHeight="1" thickBot="1" x14ac:dyDescent="0.25">
      <c r="A76" s="44" t="str">
        <f t="shared" si="12"/>
        <v> MSAI 40.398 </v>
      </c>
      <c r="B76" s="4" t="str">
        <f t="shared" si="13"/>
        <v>I</v>
      </c>
      <c r="C76" s="44">
        <f t="shared" si="14"/>
        <v>37188.322</v>
      </c>
      <c r="D76" s="11" t="str">
        <f t="shared" si="15"/>
        <v>vis</v>
      </c>
      <c r="E76" s="52">
        <f>VLOOKUP(C76,A!C$21:E$966,3,FALSE)</f>
        <v>7733.0459002632715</v>
      </c>
      <c r="F76" s="4" t="s">
        <v>80</v>
      </c>
      <c r="G76" s="11" t="str">
        <f t="shared" si="16"/>
        <v>37188.322</v>
      </c>
      <c r="H76" s="44">
        <f t="shared" si="17"/>
        <v>7733</v>
      </c>
      <c r="I76" s="53" t="s">
        <v>165</v>
      </c>
      <c r="J76" s="54" t="s">
        <v>166</v>
      </c>
      <c r="K76" s="53">
        <v>7733</v>
      </c>
      <c r="L76" s="53" t="s">
        <v>167</v>
      </c>
      <c r="M76" s="54" t="s">
        <v>86</v>
      </c>
      <c r="N76" s="54"/>
      <c r="O76" s="55" t="s">
        <v>136</v>
      </c>
      <c r="P76" s="55" t="s">
        <v>137</v>
      </c>
    </row>
    <row r="77" spans="1:16" ht="12.75" customHeight="1" thickBot="1" x14ac:dyDescent="0.25">
      <c r="A77" s="44" t="str">
        <f t="shared" si="12"/>
        <v> MSAI 40.398 </v>
      </c>
      <c r="B77" s="4" t="str">
        <f t="shared" si="13"/>
        <v>I</v>
      </c>
      <c r="C77" s="44">
        <f t="shared" si="14"/>
        <v>37516.463000000003</v>
      </c>
      <c r="D77" s="11" t="str">
        <f t="shared" si="15"/>
        <v>vis</v>
      </c>
      <c r="E77" s="52">
        <f>VLOOKUP(C77,A!C$21:E$966,3,FALSE)</f>
        <v>8392.0019438883082</v>
      </c>
      <c r="F77" s="4" t="s">
        <v>80</v>
      </c>
      <c r="G77" s="11" t="str">
        <f t="shared" si="16"/>
        <v>37516.463</v>
      </c>
      <c r="H77" s="44">
        <f t="shared" si="17"/>
        <v>8392</v>
      </c>
      <c r="I77" s="53" t="s">
        <v>168</v>
      </c>
      <c r="J77" s="54" t="s">
        <v>169</v>
      </c>
      <c r="K77" s="53">
        <v>8392</v>
      </c>
      <c r="L77" s="53" t="s">
        <v>97</v>
      </c>
      <c r="M77" s="54" t="s">
        <v>86</v>
      </c>
      <c r="N77" s="54"/>
      <c r="O77" s="55" t="s">
        <v>136</v>
      </c>
      <c r="P77" s="55" t="s">
        <v>137</v>
      </c>
    </row>
    <row r="78" spans="1:16" ht="12.75" customHeight="1" thickBot="1" x14ac:dyDescent="0.25">
      <c r="A78" s="44" t="str">
        <f t="shared" si="12"/>
        <v> MSAI 40.398 </v>
      </c>
      <c r="B78" s="4" t="str">
        <f t="shared" si="13"/>
        <v>I</v>
      </c>
      <c r="C78" s="44">
        <f t="shared" si="14"/>
        <v>37519.440000000002</v>
      </c>
      <c r="D78" s="11" t="str">
        <f t="shared" si="15"/>
        <v>vis</v>
      </c>
      <c r="E78" s="52">
        <f>VLOOKUP(C78,A!C$21:E$966,3,FALSE)</f>
        <v>8397.980203666486</v>
      </c>
      <c r="F78" s="4" t="s">
        <v>80</v>
      </c>
      <c r="G78" s="11" t="str">
        <f t="shared" si="16"/>
        <v>37519.440</v>
      </c>
      <c r="H78" s="44">
        <f t="shared" si="17"/>
        <v>8398</v>
      </c>
      <c r="I78" s="53" t="s">
        <v>170</v>
      </c>
      <c r="J78" s="54" t="s">
        <v>171</v>
      </c>
      <c r="K78" s="53">
        <v>8398</v>
      </c>
      <c r="L78" s="53" t="s">
        <v>172</v>
      </c>
      <c r="M78" s="54" t="s">
        <v>86</v>
      </c>
      <c r="N78" s="54"/>
      <c r="O78" s="55" t="s">
        <v>136</v>
      </c>
      <c r="P78" s="55" t="s">
        <v>137</v>
      </c>
    </row>
    <row r="79" spans="1:16" ht="12.75" customHeight="1" thickBot="1" x14ac:dyDescent="0.25">
      <c r="A79" s="44" t="str">
        <f t="shared" si="12"/>
        <v> MSAI 40.398 </v>
      </c>
      <c r="B79" s="4" t="str">
        <f t="shared" si="13"/>
        <v>I</v>
      </c>
      <c r="C79" s="44">
        <f t="shared" si="14"/>
        <v>37520.434999999998</v>
      </c>
      <c r="D79" s="11" t="str">
        <f t="shared" si="15"/>
        <v>vis</v>
      </c>
      <c r="E79" s="52">
        <f>VLOOKUP(C79,A!C$21:E$966,3,FALSE)</f>
        <v>8399.978311990053</v>
      </c>
      <c r="F79" s="4" t="s">
        <v>80</v>
      </c>
      <c r="G79" s="11" t="str">
        <f t="shared" si="16"/>
        <v>37520.435</v>
      </c>
      <c r="H79" s="44">
        <f t="shared" si="17"/>
        <v>8400</v>
      </c>
      <c r="I79" s="53" t="s">
        <v>173</v>
      </c>
      <c r="J79" s="54" t="s">
        <v>174</v>
      </c>
      <c r="K79" s="53">
        <v>8400</v>
      </c>
      <c r="L79" s="53" t="s">
        <v>175</v>
      </c>
      <c r="M79" s="54" t="s">
        <v>86</v>
      </c>
      <c r="N79" s="54"/>
      <c r="O79" s="55" t="s">
        <v>136</v>
      </c>
      <c r="P79" s="55" t="s">
        <v>137</v>
      </c>
    </row>
    <row r="80" spans="1:16" ht="12.75" customHeight="1" thickBot="1" x14ac:dyDescent="0.25">
      <c r="A80" s="44" t="str">
        <f t="shared" si="12"/>
        <v> MSAI 40.398 </v>
      </c>
      <c r="B80" s="4" t="str">
        <f t="shared" si="13"/>
        <v>I</v>
      </c>
      <c r="C80" s="44">
        <f t="shared" si="14"/>
        <v>37522.459000000003</v>
      </c>
      <c r="D80" s="11" t="str">
        <f t="shared" si="15"/>
        <v>vis</v>
      </c>
      <c r="E80" s="52">
        <f>VLOOKUP(C80,A!C$21:E$966,3,FALSE)</f>
        <v>8404.0428057055615</v>
      </c>
      <c r="F80" s="4" t="s">
        <v>80</v>
      </c>
      <c r="G80" s="11" t="str">
        <f t="shared" si="16"/>
        <v>37522.459</v>
      </c>
      <c r="H80" s="44">
        <f t="shared" si="17"/>
        <v>8404</v>
      </c>
      <c r="I80" s="53" t="s">
        <v>176</v>
      </c>
      <c r="J80" s="54" t="s">
        <v>177</v>
      </c>
      <c r="K80" s="53">
        <v>8404</v>
      </c>
      <c r="L80" s="53" t="s">
        <v>151</v>
      </c>
      <c r="M80" s="54" t="s">
        <v>86</v>
      </c>
      <c r="N80" s="54"/>
      <c r="O80" s="55" t="s">
        <v>136</v>
      </c>
      <c r="P80" s="55" t="s">
        <v>137</v>
      </c>
    </row>
    <row r="81" spans="1:16" ht="12.75" customHeight="1" thickBot="1" x14ac:dyDescent="0.25">
      <c r="A81" s="44" t="str">
        <f t="shared" si="12"/>
        <v> MSAI 40.398 </v>
      </c>
      <c r="B81" s="4" t="str">
        <f t="shared" si="13"/>
        <v>I</v>
      </c>
      <c r="C81" s="44">
        <f t="shared" si="14"/>
        <v>37880.474999999999</v>
      </c>
      <c r="D81" s="11" t="str">
        <f t="shared" si="15"/>
        <v>vis</v>
      </c>
      <c r="E81" s="52">
        <f>VLOOKUP(C81,A!C$21:E$966,3,FALSE)</f>
        <v>9122.9923027646182</v>
      </c>
      <c r="F81" s="4" t="s">
        <v>80</v>
      </c>
      <c r="G81" s="11" t="str">
        <f t="shared" si="16"/>
        <v>37880.475</v>
      </c>
      <c r="H81" s="44">
        <f t="shared" si="17"/>
        <v>9123</v>
      </c>
      <c r="I81" s="53" t="s">
        <v>178</v>
      </c>
      <c r="J81" s="54" t="s">
        <v>179</v>
      </c>
      <c r="K81" s="53">
        <v>9123</v>
      </c>
      <c r="L81" s="53" t="s">
        <v>120</v>
      </c>
      <c r="M81" s="54" t="s">
        <v>86</v>
      </c>
      <c r="N81" s="54"/>
      <c r="O81" s="55" t="s">
        <v>136</v>
      </c>
      <c r="P81" s="55" t="s">
        <v>137</v>
      </c>
    </row>
    <row r="82" spans="1:16" ht="12.75" customHeight="1" thickBot="1" x14ac:dyDescent="0.25">
      <c r="A82" s="44" t="str">
        <f t="shared" si="12"/>
        <v> MSAI 40.398 </v>
      </c>
      <c r="B82" s="4" t="str">
        <f t="shared" si="13"/>
        <v>I</v>
      </c>
      <c r="C82" s="44">
        <f t="shared" si="14"/>
        <v>39739.396999999997</v>
      </c>
      <c r="D82" s="11" t="str">
        <f t="shared" si="15"/>
        <v>vis</v>
      </c>
      <c r="E82" s="52">
        <f>VLOOKUP(C82,A!C$21:E$966,3,FALSE)</f>
        <v>12855.984786262652</v>
      </c>
      <c r="F82" s="4" t="s">
        <v>80</v>
      </c>
      <c r="G82" s="11" t="str">
        <f t="shared" si="16"/>
        <v>39739.397</v>
      </c>
      <c r="H82" s="44">
        <f t="shared" si="17"/>
        <v>12856</v>
      </c>
      <c r="I82" s="53" t="s">
        <v>180</v>
      </c>
      <c r="J82" s="54" t="s">
        <v>181</v>
      </c>
      <c r="K82" s="53">
        <v>12856</v>
      </c>
      <c r="L82" s="53" t="s">
        <v>157</v>
      </c>
      <c r="M82" s="54" t="s">
        <v>86</v>
      </c>
      <c r="N82" s="54"/>
      <c r="O82" s="55" t="s">
        <v>136</v>
      </c>
      <c r="P82" s="55" t="s">
        <v>137</v>
      </c>
    </row>
    <row r="83" spans="1:16" ht="12.75" customHeight="1" thickBot="1" x14ac:dyDescent="0.25">
      <c r="A83" s="44" t="str">
        <f t="shared" si="12"/>
        <v> MSAI 40.398 </v>
      </c>
      <c r="B83" s="4" t="str">
        <f t="shared" si="13"/>
        <v>I</v>
      </c>
      <c r="C83" s="44">
        <f t="shared" si="14"/>
        <v>39757.302000000003</v>
      </c>
      <c r="D83" s="11" t="str">
        <f t="shared" si="15"/>
        <v>vis</v>
      </c>
      <c r="E83" s="52">
        <f>VLOOKUP(C83,A!C$21:E$966,3,FALSE)</f>
        <v>12891.940695341706</v>
      </c>
      <c r="F83" s="4" t="s">
        <v>80</v>
      </c>
      <c r="G83" s="11" t="str">
        <f t="shared" si="16"/>
        <v>39757.302</v>
      </c>
      <c r="H83" s="44">
        <f t="shared" si="17"/>
        <v>12892</v>
      </c>
      <c r="I83" s="53" t="s">
        <v>182</v>
      </c>
      <c r="J83" s="54" t="s">
        <v>183</v>
      </c>
      <c r="K83" s="53">
        <v>12892</v>
      </c>
      <c r="L83" s="53" t="s">
        <v>184</v>
      </c>
      <c r="M83" s="54" t="s">
        <v>86</v>
      </c>
      <c r="N83" s="54"/>
      <c r="O83" s="55" t="s">
        <v>136</v>
      </c>
      <c r="P83" s="55" t="s">
        <v>137</v>
      </c>
    </row>
    <row r="84" spans="1:16" ht="12.75" customHeight="1" thickBot="1" x14ac:dyDescent="0.25">
      <c r="A84" s="44" t="str">
        <f t="shared" si="12"/>
        <v> MSAI 40.398 </v>
      </c>
      <c r="B84" s="4" t="str">
        <f t="shared" si="13"/>
        <v>I</v>
      </c>
      <c r="C84" s="44">
        <f t="shared" si="14"/>
        <v>39759.322</v>
      </c>
      <c r="D84" s="11" t="str">
        <f t="shared" si="15"/>
        <v>vis</v>
      </c>
      <c r="E84" s="52">
        <f>VLOOKUP(C84,A!C$21:E$966,3,FALSE)</f>
        <v>12895.997156460922</v>
      </c>
      <c r="F84" s="4" t="s">
        <v>80</v>
      </c>
      <c r="G84" s="11" t="str">
        <f t="shared" si="16"/>
        <v>39759.322</v>
      </c>
      <c r="H84" s="44">
        <f t="shared" si="17"/>
        <v>12896</v>
      </c>
      <c r="I84" s="53" t="s">
        <v>185</v>
      </c>
      <c r="J84" s="54" t="s">
        <v>186</v>
      </c>
      <c r="K84" s="53">
        <v>12896</v>
      </c>
      <c r="L84" s="53" t="s">
        <v>103</v>
      </c>
      <c r="M84" s="54" t="s">
        <v>86</v>
      </c>
      <c r="N84" s="54"/>
      <c r="O84" s="55" t="s">
        <v>136</v>
      </c>
      <c r="P84" s="55" t="s">
        <v>137</v>
      </c>
    </row>
    <row r="85" spans="1:16" ht="12.75" customHeight="1" thickBot="1" x14ac:dyDescent="0.25">
      <c r="A85" s="44" t="str">
        <f t="shared" si="12"/>
        <v> MSAI 40.398 </v>
      </c>
      <c r="B85" s="4" t="str">
        <f t="shared" si="13"/>
        <v>I</v>
      </c>
      <c r="C85" s="44">
        <f t="shared" si="14"/>
        <v>40116.360999999997</v>
      </c>
      <c r="D85" s="11" t="str">
        <f t="shared" si="15"/>
        <v>vis</v>
      </c>
      <c r="E85" s="52">
        <f>VLOOKUP(C85,A!C$21:E$966,3,FALSE)</f>
        <v>13612.984691879645</v>
      </c>
      <c r="F85" s="4" t="s">
        <v>80</v>
      </c>
      <c r="G85" s="11" t="str">
        <f t="shared" si="16"/>
        <v>40116.361</v>
      </c>
      <c r="H85" s="44">
        <f t="shared" si="17"/>
        <v>13613</v>
      </c>
      <c r="I85" s="53" t="s">
        <v>187</v>
      </c>
      <c r="J85" s="54" t="s">
        <v>188</v>
      </c>
      <c r="K85" s="53">
        <v>13613</v>
      </c>
      <c r="L85" s="53" t="s">
        <v>157</v>
      </c>
      <c r="M85" s="54" t="s">
        <v>86</v>
      </c>
      <c r="N85" s="54"/>
      <c r="O85" s="55" t="s">
        <v>136</v>
      </c>
      <c r="P85" s="55" t="s">
        <v>137</v>
      </c>
    </row>
    <row r="86" spans="1:16" ht="12.75" customHeight="1" thickBot="1" x14ac:dyDescent="0.25">
      <c r="A86" s="44" t="str">
        <f t="shared" si="12"/>
        <v> MSAI 40.398 </v>
      </c>
      <c r="B86" s="4" t="str">
        <f t="shared" si="13"/>
        <v>I</v>
      </c>
      <c r="C86" s="44">
        <f t="shared" si="14"/>
        <v>40117.345999999998</v>
      </c>
      <c r="D86" s="11" t="str">
        <f t="shared" si="15"/>
        <v>vis</v>
      </c>
      <c r="E86" s="52">
        <f>VLOOKUP(C86,A!C$21:E$966,3,FALSE)</f>
        <v>13614.962718712533</v>
      </c>
      <c r="F86" s="4" t="s">
        <v>80</v>
      </c>
      <c r="G86" s="11" t="str">
        <f t="shared" si="16"/>
        <v>40117.346</v>
      </c>
      <c r="H86" s="44">
        <f t="shared" si="17"/>
        <v>13615</v>
      </c>
      <c r="I86" s="53" t="s">
        <v>189</v>
      </c>
      <c r="J86" s="54" t="s">
        <v>190</v>
      </c>
      <c r="K86" s="53">
        <v>13615</v>
      </c>
      <c r="L86" s="53" t="s">
        <v>191</v>
      </c>
      <c r="M86" s="54" t="s">
        <v>86</v>
      </c>
      <c r="N86" s="54"/>
      <c r="O86" s="55" t="s">
        <v>136</v>
      </c>
      <c r="P86" s="55" t="s">
        <v>137</v>
      </c>
    </row>
    <row r="87" spans="1:16" ht="12.75" customHeight="1" thickBot="1" x14ac:dyDescent="0.25">
      <c r="A87" s="44" t="str">
        <f t="shared" si="12"/>
        <v> MSAI 40.398 </v>
      </c>
      <c r="B87" s="4" t="str">
        <f t="shared" si="13"/>
        <v>I</v>
      </c>
      <c r="C87" s="44">
        <f t="shared" si="14"/>
        <v>40119.347999999998</v>
      </c>
      <c r="D87" s="11" t="str">
        <f t="shared" si="15"/>
        <v>vis</v>
      </c>
      <c r="E87" s="52">
        <f>VLOOKUP(C87,A!C$21:E$966,3,FALSE)</f>
        <v>13618.983033148515</v>
      </c>
      <c r="F87" s="4" t="s">
        <v>80</v>
      </c>
      <c r="G87" s="11" t="str">
        <f t="shared" si="16"/>
        <v>40119.348</v>
      </c>
      <c r="H87" s="44">
        <f t="shared" si="17"/>
        <v>13619</v>
      </c>
      <c r="I87" s="53" t="s">
        <v>192</v>
      </c>
      <c r="J87" s="54" t="s">
        <v>193</v>
      </c>
      <c r="K87" s="53">
        <v>13619</v>
      </c>
      <c r="L87" s="53" t="s">
        <v>157</v>
      </c>
      <c r="M87" s="54" t="s">
        <v>86</v>
      </c>
      <c r="N87" s="54"/>
      <c r="O87" s="55" t="s">
        <v>136</v>
      </c>
      <c r="P87" s="55" t="s">
        <v>137</v>
      </c>
    </row>
    <row r="88" spans="1:16" ht="12.75" customHeight="1" thickBot="1" x14ac:dyDescent="0.25">
      <c r="A88" s="44" t="str">
        <f t="shared" si="12"/>
        <v> BRNO 26 </v>
      </c>
      <c r="B88" s="4" t="str">
        <f t="shared" si="13"/>
        <v>I</v>
      </c>
      <c r="C88" s="44">
        <f t="shared" si="14"/>
        <v>44925.284</v>
      </c>
      <c r="D88" s="11" t="str">
        <f t="shared" si="15"/>
        <v>vis</v>
      </c>
      <c r="E88" s="52">
        <f>VLOOKUP(C88,A!C$21:E$966,3,FALSE)</f>
        <v>23270.018936845721</v>
      </c>
      <c r="F88" s="4" t="s">
        <v>80</v>
      </c>
      <c r="G88" s="11" t="str">
        <f t="shared" si="16"/>
        <v>44925.284</v>
      </c>
      <c r="H88" s="44">
        <f t="shared" si="17"/>
        <v>23270</v>
      </c>
      <c r="I88" s="53" t="s">
        <v>194</v>
      </c>
      <c r="J88" s="54" t="s">
        <v>195</v>
      </c>
      <c r="K88" s="53">
        <v>23270</v>
      </c>
      <c r="L88" s="53" t="s">
        <v>196</v>
      </c>
      <c r="M88" s="54" t="s">
        <v>197</v>
      </c>
      <c r="N88" s="54"/>
      <c r="O88" s="55" t="s">
        <v>198</v>
      </c>
      <c r="P88" s="55" t="s">
        <v>199</v>
      </c>
    </row>
    <row r="89" spans="1:16" ht="12.75" customHeight="1" thickBot="1" x14ac:dyDescent="0.25">
      <c r="A89" s="44" t="str">
        <f t="shared" si="12"/>
        <v> BRNO 27 </v>
      </c>
      <c r="B89" s="4" t="str">
        <f t="shared" si="13"/>
        <v>I</v>
      </c>
      <c r="C89" s="44">
        <f t="shared" si="14"/>
        <v>45991.451000000001</v>
      </c>
      <c r="D89" s="11" t="str">
        <f t="shared" si="15"/>
        <v>vis</v>
      </c>
      <c r="E89" s="52">
        <f>VLOOKUP(C89,A!C$21:E$966,3,FALSE)</f>
        <v>25411.041205210749</v>
      </c>
      <c r="F89" s="4" t="s">
        <v>80</v>
      </c>
      <c r="G89" s="11" t="str">
        <f t="shared" si="16"/>
        <v>45991.451</v>
      </c>
      <c r="H89" s="44">
        <f t="shared" si="17"/>
        <v>25411</v>
      </c>
      <c r="I89" s="53" t="s">
        <v>200</v>
      </c>
      <c r="J89" s="54" t="s">
        <v>201</v>
      </c>
      <c r="K89" s="53">
        <v>25411</v>
      </c>
      <c r="L89" s="53" t="s">
        <v>151</v>
      </c>
      <c r="M89" s="54" t="s">
        <v>197</v>
      </c>
      <c r="N89" s="54"/>
      <c r="O89" s="55" t="s">
        <v>202</v>
      </c>
      <c r="P89" s="55" t="s">
        <v>203</v>
      </c>
    </row>
    <row r="90" spans="1:16" ht="12.75" customHeight="1" thickBot="1" x14ac:dyDescent="0.25">
      <c r="A90" s="44" t="str">
        <f t="shared" si="12"/>
        <v> BRNO 27 </v>
      </c>
      <c r="B90" s="4" t="str">
        <f t="shared" si="13"/>
        <v>I</v>
      </c>
      <c r="C90" s="44">
        <f t="shared" si="14"/>
        <v>45991.457999999999</v>
      </c>
      <c r="D90" s="11" t="str">
        <f t="shared" si="15"/>
        <v>vis</v>
      </c>
      <c r="E90" s="52">
        <f>VLOOKUP(C90,A!C$21:E$966,3,FALSE)</f>
        <v>25411.055262254227</v>
      </c>
      <c r="F90" s="4" t="s">
        <v>80</v>
      </c>
      <c r="G90" s="11" t="str">
        <f t="shared" si="16"/>
        <v>45991.458</v>
      </c>
      <c r="H90" s="44">
        <f t="shared" si="17"/>
        <v>25411</v>
      </c>
      <c r="I90" s="53" t="s">
        <v>204</v>
      </c>
      <c r="J90" s="54" t="s">
        <v>205</v>
      </c>
      <c r="K90" s="53">
        <v>25411</v>
      </c>
      <c r="L90" s="53" t="s">
        <v>206</v>
      </c>
      <c r="M90" s="54" t="s">
        <v>197</v>
      </c>
      <c r="N90" s="54"/>
      <c r="O90" s="55" t="s">
        <v>207</v>
      </c>
      <c r="P90" s="55" t="s">
        <v>203</v>
      </c>
    </row>
    <row r="91" spans="1:16" ht="12.75" customHeight="1" thickBot="1" x14ac:dyDescent="0.25">
      <c r="A91" s="44" t="str">
        <f t="shared" si="12"/>
        <v> BRNO 27 </v>
      </c>
      <c r="B91" s="4" t="str">
        <f t="shared" si="13"/>
        <v>I</v>
      </c>
      <c r="C91" s="44">
        <f t="shared" si="14"/>
        <v>45993.438999999998</v>
      </c>
      <c r="D91" s="11" t="str">
        <f t="shared" si="15"/>
        <v>vis</v>
      </c>
      <c r="E91" s="52">
        <f>VLOOKUP(C91,A!C$21:E$966,3,FALSE)</f>
        <v>25415.033405559763</v>
      </c>
      <c r="F91" s="4" t="s">
        <v>80</v>
      </c>
      <c r="G91" s="11" t="str">
        <f t="shared" si="16"/>
        <v>45993.439</v>
      </c>
      <c r="H91" s="44">
        <f t="shared" si="17"/>
        <v>25415</v>
      </c>
      <c r="I91" s="53" t="s">
        <v>208</v>
      </c>
      <c r="J91" s="54" t="s">
        <v>209</v>
      </c>
      <c r="K91" s="53">
        <v>25415</v>
      </c>
      <c r="L91" s="53" t="s">
        <v>210</v>
      </c>
      <c r="M91" s="54" t="s">
        <v>197</v>
      </c>
      <c r="N91" s="54"/>
      <c r="O91" s="55" t="s">
        <v>202</v>
      </c>
      <c r="P91" s="55" t="s">
        <v>203</v>
      </c>
    </row>
    <row r="92" spans="1:16" ht="12.75" customHeight="1" thickBot="1" x14ac:dyDescent="0.25">
      <c r="A92" s="44" t="str">
        <f t="shared" si="12"/>
        <v> BRNO 27 </v>
      </c>
      <c r="B92" s="4" t="str">
        <f t="shared" si="13"/>
        <v>I</v>
      </c>
      <c r="C92" s="44">
        <f t="shared" si="14"/>
        <v>45993.444000000003</v>
      </c>
      <c r="D92" s="11" t="str">
        <f t="shared" si="15"/>
        <v>vis</v>
      </c>
      <c r="E92" s="52">
        <f>VLOOKUP(C92,A!C$21:E$966,3,FALSE)</f>
        <v>25415.043446305117</v>
      </c>
      <c r="F92" s="4" t="s">
        <v>80</v>
      </c>
      <c r="G92" s="11" t="str">
        <f t="shared" si="16"/>
        <v>45993.444</v>
      </c>
      <c r="H92" s="44">
        <f t="shared" si="17"/>
        <v>25415</v>
      </c>
      <c r="I92" s="53" t="s">
        <v>211</v>
      </c>
      <c r="J92" s="54" t="s">
        <v>212</v>
      </c>
      <c r="K92" s="53">
        <v>25415</v>
      </c>
      <c r="L92" s="53" t="s">
        <v>213</v>
      </c>
      <c r="M92" s="54" t="s">
        <v>197</v>
      </c>
      <c r="N92" s="54"/>
      <c r="O92" s="55" t="s">
        <v>207</v>
      </c>
      <c r="P92" s="55" t="s">
        <v>203</v>
      </c>
    </row>
    <row r="93" spans="1:16" ht="12.75" customHeight="1" thickBot="1" x14ac:dyDescent="0.25">
      <c r="A93" s="44" t="str">
        <f t="shared" si="12"/>
        <v> BRNO 27 </v>
      </c>
      <c r="B93" s="4" t="str">
        <f t="shared" si="13"/>
        <v>I</v>
      </c>
      <c r="C93" s="44">
        <f t="shared" si="14"/>
        <v>45994.436000000002</v>
      </c>
      <c r="D93" s="11" t="str">
        <f t="shared" si="15"/>
        <v>vis</v>
      </c>
      <c r="E93" s="52">
        <f>VLOOKUP(C93,A!C$21:E$966,3,FALSE)</f>
        <v>25417.035530181482</v>
      </c>
      <c r="F93" s="4" t="s">
        <v>80</v>
      </c>
      <c r="G93" s="11" t="str">
        <f t="shared" si="16"/>
        <v>45994.436</v>
      </c>
      <c r="H93" s="44">
        <f t="shared" si="17"/>
        <v>25417</v>
      </c>
      <c r="I93" s="53" t="s">
        <v>214</v>
      </c>
      <c r="J93" s="54" t="s">
        <v>215</v>
      </c>
      <c r="K93" s="53">
        <v>25417</v>
      </c>
      <c r="L93" s="53" t="s">
        <v>216</v>
      </c>
      <c r="M93" s="54" t="s">
        <v>197</v>
      </c>
      <c r="N93" s="54"/>
      <c r="O93" s="55" t="s">
        <v>207</v>
      </c>
      <c r="P93" s="55" t="s">
        <v>203</v>
      </c>
    </row>
    <row r="94" spans="1:16" ht="12.75" customHeight="1" thickBot="1" x14ac:dyDescent="0.25">
      <c r="A94" s="44" t="str">
        <f t="shared" si="12"/>
        <v> BRNO 27 </v>
      </c>
      <c r="B94" s="4" t="str">
        <f t="shared" si="13"/>
        <v>I</v>
      </c>
      <c r="C94" s="44">
        <f t="shared" si="14"/>
        <v>45994.436999999998</v>
      </c>
      <c r="D94" s="11" t="str">
        <f t="shared" si="15"/>
        <v>vis</v>
      </c>
      <c r="E94" s="52">
        <f>VLOOKUP(C94,A!C$21:E$966,3,FALSE)</f>
        <v>25417.037538330544</v>
      </c>
      <c r="F94" s="4" t="s">
        <v>80</v>
      </c>
      <c r="G94" s="11" t="str">
        <f t="shared" si="16"/>
        <v>45994.437</v>
      </c>
      <c r="H94" s="44">
        <f t="shared" si="17"/>
        <v>25417</v>
      </c>
      <c r="I94" s="53" t="s">
        <v>217</v>
      </c>
      <c r="J94" s="54" t="s">
        <v>218</v>
      </c>
      <c r="K94" s="53">
        <v>25417</v>
      </c>
      <c r="L94" s="53" t="s">
        <v>219</v>
      </c>
      <c r="M94" s="54" t="s">
        <v>197</v>
      </c>
      <c r="N94" s="54"/>
      <c r="O94" s="55" t="s">
        <v>198</v>
      </c>
      <c r="P94" s="55" t="s">
        <v>203</v>
      </c>
    </row>
    <row r="95" spans="1:16" ht="12.75" customHeight="1" thickBot="1" x14ac:dyDescent="0.25">
      <c r="A95" s="44" t="str">
        <f t="shared" si="12"/>
        <v> BRNO 27 </v>
      </c>
      <c r="B95" s="4" t="str">
        <f t="shared" si="13"/>
        <v>I</v>
      </c>
      <c r="C95" s="44">
        <f t="shared" si="14"/>
        <v>46354.472999999998</v>
      </c>
      <c r="D95" s="11" t="str">
        <f t="shared" si="15"/>
        <v>vis</v>
      </c>
      <c r="E95" s="52">
        <f>VLOOKUP(C95,A!C$21:E$966,3,FALSE)</f>
        <v>26140.043496508832</v>
      </c>
      <c r="F95" s="4" t="s">
        <v>80</v>
      </c>
      <c r="G95" s="11" t="str">
        <f t="shared" si="16"/>
        <v>46354.473</v>
      </c>
      <c r="H95" s="44">
        <f t="shared" si="17"/>
        <v>26140</v>
      </c>
      <c r="I95" s="53" t="s">
        <v>220</v>
      </c>
      <c r="J95" s="54" t="s">
        <v>221</v>
      </c>
      <c r="K95" s="53">
        <v>26140</v>
      </c>
      <c r="L95" s="53" t="s">
        <v>213</v>
      </c>
      <c r="M95" s="54" t="s">
        <v>197</v>
      </c>
      <c r="N95" s="54"/>
      <c r="O95" s="55" t="s">
        <v>202</v>
      </c>
      <c r="P95" s="55" t="s">
        <v>203</v>
      </c>
    </row>
    <row r="96" spans="1:16" ht="12.75" customHeight="1" thickBot="1" x14ac:dyDescent="0.25">
      <c r="A96" s="44" t="str">
        <f t="shared" si="12"/>
        <v> BRNO 27 </v>
      </c>
      <c r="B96" s="4" t="str">
        <f t="shared" si="13"/>
        <v>I</v>
      </c>
      <c r="C96" s="44">
        <f t="shared" si="14"/>
        <v>46354.478000000003</v>
      </c>
      <c r="D96" s="11" t="str">
        <f t="shared" si="15"/>
        <v>vis</v>
      </c>
      <c r="E96" s="52">
        <f>VLOOKUP(C96,A!C$21:E$966,3,FALSE)</f>
        <v>26140.053537254185</v>
      </c>
      <c r="F96" s="4" t="s">
        <v>80</v>
      </c>
      <c r="G96" s="11" t="str">
        <f t="shared" si="16"/>
        <v>46354.478</v>
      </c>
      <c r="H96" s="44">
        <f t="shared" si="17"/>
        <v>26140</v>
      </c>
      <c r="I96" s="53" t="s">
        <v>222</v>
      </c>
      <c r="J96" s="54" t="s">
        <v>223</v>
      </c>
      <c r="K96" s="53">
        <v>26140</v>
      </c>
      <c r="L96" s="53" t="s">
        <v>224</v>
      </c>
      <c r="M96" s="54" t="s">
        <v>197</v>
      </c>
      <c r="N96" s="54"/>
      <c r="O96" s="55" t="s">
        <v>207</v>
      </c>
      <c r="P96" s="55" t="s">
        <v>203</v>
      </c>
    </row>
    <row r="97" spans="1:16" ht="12.75" customHeight="1" thickBot="1" x14ac:dyDescent="0.25">
      <c r="A97" s="44" t="str">
        <f t="shared" si="12"/>
        <v> BRNO 27 </v>
      </c>
      <c r="B97" s="4" t="str">
        <f t="shared" si="13"/>
        <v>I</v>
      </c>
      <c r="C97" s="44">
        <f t="shared" si="14"/>
        <v>46359.447999999997</v>
      </c>
      <c r="D97" s="11" t="str">
        <f t="shared" si="15"/>
        <v>vis</v>
      </c>
      <c r="E97" s="52">
        <f>VLOOKUP(C97,A!C$21:E$966,3,FALSE)</f>
        <v>26150.034038126716</v>
      </c>
      <c r="F97" s="4" t="s">
        <v>80</v>
      </c>
      <c r="G97" s="11" t="str">
        <f t="shared" si="16"/>
        <v>46359.448</v>
      </c>
      <c r="H97" s="44">
        <f t="shared" si="17"/>
        <v>26150</v>
      </c>
      <c r="I97" s="53" t="s">
        <v>225</v>
      </c>
      <c r="J97" s="54" t="s">
        <v>226</v>
      </c>
      <c r="K97" s="53">
        <v>26150</v>
      </c>
      <c r="L97" s="53" t="s">
        <v>210</v>
      </c>
      <c r="M97" s="54" t="s">
        <v>197</v>
      </c>
      <c r="N97" s="54"/>
      <c r="O97" s="55" t="s">
        <v>227</v>
      </c>
      <c r="P97" s="55" t="s">
        <v>203</v>
      </c>
    </row>
    <row r="98" spans="1:16" ht="12.75" customHeight="1" thickBot="1" x14ac:dyDescent="0.25">
      <c r="A98" s="44" t="str">
        <f t="shared" si="12"/>
        <v> BRNO 27 </v>
      </c>
      <c r="B98" s="4" t="str">
        <f t="shared" si="13"/>
        <v>I</v>
      </c>
      <c r="C98" s="44">
        <f t="shared" si="14"/>
        <v>46359.455000000002</v>
      </c>
      <c r="D98" s="11" t="str">
        <f t="shared" si="15"/>
        <v>vis</v>
      </c>
      <c r="E98" s="52">
        <f>VLOOKUP(C98,A!C$21:E$966,3,FALSE)</f>
        <v>26150.048095170208</v>
      </c>
      <c r="F98" s="4" t="s">
        <v>80</v>
      </c>
      <c r="G98" s="11" t="str">
        <f t="shared" si="16"/>
        <v>46359.455</v>
      </c>
      <c r="H98" s="44">
        <f t="shared" si="17"/>
        <v>26150</v>
      </c>
      <c r="I98" s="53" t="s">
        <v>228</v>
      </c>
      <c r="J98" s="54" t="s">
        <v>229</v>
      </c>
      <c r="K98" s="53">
        <v>26150</v>
      </c>
      <c r="L98" s="53" t="s">
        <v>230</v>
      </c>
      <c r="M98" s="54" t="s">
        <v>197</v>
      </c>
      <c r="N98" s="54"/>
      <c r="O98" s="55" t="s">
        <v>202</v>
      </c>
      <c r="P98" s="55" t="s">
        <v>203</v>
      </c>
    </row>
    <row r="99" spans="1:16" ht="12.75" customHeight="1" thickBot="1" x14ac:dyDescent="0.25">
      <c r="A99" s="44" t="str">
        <f t="shared" si="12"/>
        <v> BRNO 27 </v>
      </c>
      <c r="B99" s="4" t="str">
        <f t="shared" si="13"/>
        <v>I</v>
      </c>
      <c r="C99" s="44">
        <f t="shared" si="14"/>
        <v>46359.455000000002</v>
      </c>
      <c r="D99" s="11" t="str">
        <f t="shared" si="15"/>
        <v>vis</v>
      </c>
      <c r="E99" s="52">
        <f>VLOOKUP(C99,A!C$21:E$966,3,FALSE)</f>
        <v>26150.048095170208</v>
      </c>
      <c r="F99" s="4" t="s">
        <v>80</v>
      </c>
      <c r="G99" s="11" t="str">
        <f t="shared" si="16"/>
        <v>46359.455</v>
      </c>
      <c r="H99" s="44">
        <f t="shared" si="17"/>
        <v>26150</v>
      </c>
      <c r="I99" s="53" t="s">
        <v>228</v>
      </c>
      <c r="J99" s="54" t="s">
        <v>229</v>
      </c>
      <c r="K99" s="53">
        <v>26150</v>
      </c>
      <c r="L99" s="53" t="s">
        <v>230</v>
      </c>
      <c r="M99" s="54" t="s">
        <v>197</v>
      </c>
      <c r="N99" s="54"/>
      <c r="O99" s="55" t="s">
        <v>207</v>
      </c>
      <c r="P99" s="55" t="s">
        <v>203</v>
      </c>
    </row>
    <row r="100" spans="1:16" ht="12.75" customHeight="1" thickBot="1" x14ac:dyDescent="0.25">
      <c r="A100" s="44" t="str">
        <f t="shared" si="12"/>
        <v> BRNO 27 </v>
      </c>
      <c r="B100" s="4" t="str">
        <f t="shared" si="13"/>
        <v>I</v>
      </c>
      <c r="C100" s="44">
        <f t="shared" si="14"/>
        <v>46362.438999999998</v>
      </c>
      <c r="D100" s="11" t="str">
        <f t="shared" si="15"/>
        <v>vis</v>
      </c>
      <c r="E100" s="52">
        <f>VLOOKUP(C100,A!C$21:E$966,3,FALSE)</f>
        <v>26156.040411991864</v>
      </c>
      <c r="F100" s="4" t="s">
        <v>80</v>
      </c>
      <c r="G100" s="11" t="str">
        <f t="shared" si="16"/>
        <v>46362.439</v>
      </c>
      <c r="H100" s="44">
        <f t="shared" si="17"/>
        <v>26156</v>
      </c>
      <c r="I100" s="53" t="s">
        <v>231</v>
      </c>
      <c r="J100" s="54" t="s">
        <v>232</v>
      </c>
      <c r="K100" s="53">
        <v>26156</v>
      </c>
      <c r="L100" s="53" t="s">
        <v>233</v>
      </c>
      <c r="M100" s="54" t="s">
        <v>197</v>
      </c>
      <c r="N100" s="54"/>
      <c r="O100" s="55" t="s">
        <v>202</v>
      </c>
      <c r="P100" s="55" t="s">
        <v>203</v>
      </c>
    </row>
    <row r="101" spans="1:16" ht="12.75" customHeight="1" thickBot="1" x14ac:dyDescent="0.25">
      <c r="A101" s="44" t="str">
        <f t="shared" si="12"/>
        <v> BRNO 27 </v>
      </c>
      <c r="B101" s="4" t="str">
        <f t="shared" si="13"/>
        <v>I</v>
      </c>
      <c r="C101" s="44">
        <f t="shared" si="14"/>
        <v>46362.438999999998</v>
      </c>
      <c r="D101" s="11" t="str">
        <f t="shared" si="15"/>
        <v>vis</v>
      </c>
      <c r="E101" s="52">
        <f>VLOOKUP(C101,A!C$21:E$966,3,FALSE)</f>
        <v>26156.040411991864</v>
      </c>
      <c r="F101" s="4" t="s">
        <v>80</v>
      </c>
      <c r="G101" s="11" t="str">
        <f t="shared" si="16"/>
        <v>46362.439</v>
      </c>
      <c r="H101" s="44">
        <f t="shared" si="17"/>
        <v>26156</v>
      </c>
      <c r="I101" s="53" t="s">
        <v>231</v>
      </c>
      <c r="J101" s="54" t="s">
        <v>232</v>
      </c>
      <c r="K101" s="53">
        <v>26156</v>
      </c>
      <c r="L101" s="53" t="s">
        <v>233</v>
      </c>
      <c r="M101" s="54" t="s">
        <v>197</v>
      </c>
      <c r="N101" s="54"/>
      <c r="O101" s="55" t="s">
        <v>207</v>
      </c>
      <c r="P101" s="55" t="s">
        <v>203</v>
      </c>
    </row>
    <row r="102" spans="1:16" ht="12.75" customHeight="1" thickBot="1" x14ac:dyDescent="0.25">
      <c r="A102" s="44" t="str">
        <f t="shared" si="12"/>
        <v> BRNO 28 </v>
      </c>
      <c r="B102" s="4" t="str">
        <f t="shared" si="13"/>
        <v>I</v>
      </c>
      <c r="C102" s="44">
        <f t="shared" si="14"/>
        <v>46614.417000000001</v>
      </c>
      <c r="D102" s="11" t="str">
        <f t="shared" si="15"/>
        <v>vis</v>
      </c>
      <c r="E102" s="52">
        <f>VLOOKUP(C102,A!C$21:E$966,3,FALSE)</f>
        <v>26662.049798080618</v>
      </c>
      <c r="F102" s="4" t="s">
        <v>80</v>
      </c>
      <c r="G102" s="11" t="str">
        <f t="shared" si="16"/>
        <v>46614.417</v>
      </c>
      <c r="H102" s="44">
        <f t="shared" si="17"/>
        <v>26662</v>
      </c>
      <c r="I102" s="53" t="s">
        <v>234</v>
      </c>
      <c r="J102" s="54" t="s">
        <v>235</v>
      </c>
      <c r="K102" s="53">
        <v>26662</v>
      </c>
      <c r="L102" s="53" t="s">
        <v>236</v>
      </c>
      <c r="M102" s="54" t="s">
        <v>197</v>
      </c>
      <c r="N102" s="54"/>
      <c r="O102" s="55" t="s">
        <v>237</v>
      </c>
      <c r="P102" s="55" t="s">
        <v>238</v>
      </c>
    </row>
    <row r="103" spans="1:16" ht="12.75" customHeight="1" thickBot="1" x14ac:dyDescent="0.25">
      <c r="A103" s="44" t="str">
        <f t="shared" si="12"/>
        <v> BRNO 28 </v>
      </c>
      <c r="B103" s="4" t="str">
        <f t="shared" si="13"/>
        <v>I</v>
      </c>
      <c r="C103" s="44">
        <f t="shared" si="14"/>
        <v>46614.417999999998</v>
      </c>
      <c r="D103" s="11" t="str">
        <f t="shared" si="15"/>
        <v>vis</v>
      </c>
      <c r="E103" s="52">
        <f>VLOOKUP(C103,A!C$21:E$966,3,FALSE)</f>
        <v>26662.05180622968</v>
      </c>
      <c r="F103" s="4" t="s">
        <v>80</v>
      </c>
      <c r="G103" s="11" t="str">
        <f t="shared" si="16"/>
        <v>46614.418</v>
      </c>
      <c r="H103" s="44">
        <f t="shared" si="17"/>
        <v>26662</v>
      </c>
      <c r="I103" s="53" t="s">
        <v>239</v>
      </c>
      <c r="J103" s="54" t="s">
        <v>240</v>
      </c>
      <c r="K103" s="53">
        <v>26662</v>
      </c>
      <c r="L103" s="53" t="s">
        <v>91</v>
      </c>
      <c r="M103" s="54" t="s">
        <v>197</v>
      </c>
      <c r="N103" s="54"/>
      <c r="O103" s="55" t="s">
        <v>241</v>
      </c>
      <c r="P103" s="55" t="s">
        <v>238</v>
      </c>
    </row>
    <row r="104" spans="1:16" ht="12.75" customHeight="1" thickBot="1" x14ac:dyDescent="0.25">
      <c r="A104" s="44" t="str">
        <f t="shared" si="12"/>
        <v> BRNO 28 </v>
      </c>
      <c r="B104" s="4" t="str">
        <f t="shared" si="13"/>
        <v>I</v>
      </c>
      <c r="C104" s="44">
        <f t="shared" si="14"/>
        <v>46614.421000000002</v>
      </c>
      <c r="D104" s="11" t="str">
        <f t="shared" si="15"/>
        <v>vis</v>
      </c>
      <c r="E104" s="52">
        <f>VLOOKUP(C104,A!C$21:E$966,3,FALSE)</f>
        <v>26662.057830676895</v>
      </c>
      <c r="F104" s="4" t="s">
        <v>80</v>
      </c>
      <c r="G104" s="11" t="str">
        <f t="shared" si="16"/>
        <v>46614.421</v>
      </c>
      <c r="H104" s="44">
        <f t="shared" si="17"/>
        <v>26662</v>
      </c>
      <c r="I104" s="53" t="s">
        <v>242</v>
      </c>
      <c r="J104" s="54" t="s">
        <v>243</v>
      </c>
      <c r="K104" s="53">
        <v>26662</v>
      </c>
      <c r="L104" s="53" t="s">
        <v>244</v>
      </c>
      <c r="M104" s="54" t="s">
        <v>197</v>
      </c>
      <c r="N104" s="54"/>
      <c r="O104" s="55" t="s">
        <v>245</v>
      </c>
      <c r="P104" s="55" t="s">
        <v>238</v>
      </c>
    </row>
    <row r="105" spans="1:16" ht="12.75" customHeight="1" thickBot="1" x14ac:dyDescent="0.25">
      <c r="A105" s="44" t="str">
        <f t="shared" si="12"/>
        <v> BRNO 28 </v>
      </c>
      <c r="B105" s="4" t="str">
        <f t="shared" si="13"/>
        <v>I</v>
      </c>
      <c r="C105" s="44">
        <f t="shared" si="14"/>
        <v>46614.421999999999</v>
      </c>
      <c r="D105" s="11" t="str">
        <f t="shared" si="15"/>
        <v>vis</v>
      </c>
      <c r="E105" s="52">
        <f>VLOOKUP(C105,A!C$21:E$966,3,FALSE)</f>
        <v>26662.059838825957</v>
      </c>
      <c r="F105" s="4" t="s">
        <v>80</v>
      </c>
      <c r="G105" s="11" t="str">
        <f t="shared" si="16"/>
        <v>46614.422</v>
      </c>
      <c r="H105" s="44">
        <f t="shared" si="17"/>
        <v>26662</v>
      </c>
      <c r="I105" s="53" t="s">
        <v>246</v>
      </c>
      <c r="J105" s="54" t="s">
        <v>247</v>
      </c>
      <c r="K105" s="53">
        <v>26662</v>
      </c>
      <c r="L105" s="53" t="s">
        <v>248</v>
      </c>
      <c r="M105" s="54" t="s">
        <v>197</v>
      </c>
      <c r="N105" s="54"/>
      <c r="O105" s="55" t="s">
        <v>249</v>
      </c>
      <c r="P105" s="55" t="s">
        <v>238</v>
      </c>
    </row>
    <row r="106" spans="1:16" ht="12.75" customHeight="1" thickBot="1" x14ac:dyDescent="0.25">
      <c r="A106" s="44" t="str">
        <f t="shared" si="12"/>
        <v> BRNO 28 </v>
      </c>
      <c r="B106" s="4" t="str">
        <f t="shared" si="13"/>
        <v>I</v>
      </c>
      <c r="C106" s="44">
        <f t="shared" si="14"/>
        <v>46614.421999999999</v>
      </c>
      <c r="D106" s="11" t="str">
        <f t="shared" si="15"/>
        <v>vis</v>
      </c>
      <c r="E106" s="52">
        <f>VLOOKUP(C106,A!C$21:E$966,3,FALSE)</f>
        <v>26662.059838825957</v>
      </c>
      <c r="F106" s="4" t="s">
        <v>80</v>
      </c>
      <c r="G106" s="11" t="str">
        <f t="shared" si="16"/>
        <v>46614.422</v>
      </c>
      <c r="H106" s="44">
        <f t="shared" si="17"/>
        <v>26662</v>
      </c>
      <c r="I106" s="53" t="s">
        <v>246</v>
      </c>
      <c r="J106" s="54" t="s">
        <v>247</v>
      </c>
      <c r="K106" s="53">
        <v>26662</v>
      </c>
      <c r="L106" s="53" t="s">
        <v>248</v>
      </c>
      <c r="M106" s="54" t="s">
        <v>197</v>
      </c>
      <c r="N106" s="54"/>
      <c r="O106" s="55" t="s">
        <v>250</v>
      </c>
      <c r="P106" s="55" t="s">
        <v>238</v>
      </c>
    </row>
    <row r="107" spans="1:16" ht="12.75" customHeight="1" thickBot="1" x14ac:dyDescent="0.25">
      <c r="A107" s="44" t="str">
        <f t="shared" ref="A107:A140" si="18">P107</f>
        <v> BRNO 28 </v>
      </c>
      <c r="B107" s="4" t="str">
        <f t="shared" ref="B107:B140" si="19">IF(H107=INT(H107),"I","II")</f>
        <v>I</v>
      </c>
      <c r="C107" s="44">
        <f t="shared" ref="C107:C140" si="20">1*G107</f>
        <v>46614.425000000003</v>
      </c>
      <c r="D107" s="11" t="str">
        <f t="shared" ref="D107:D140" si="21">VLOOKUP(F107,I$1:J$5,2,FALSE)</f>
        <v>vis</v>
      </c>
      <c r="E107" s="52">
        <f>VLOOKUP(C107,A!C$21:E$966,3,FALSE)</f>
        <v>26662.065863273172</v>
      </c>
      <c r="F107" s="4" t="s">
        <v>80</v>
      </c>
      <c r="G107" s="11" t="str">
        <f t="shared" ref="G107:G140" si="22">MID(I107,3,LEN(I107)-3)</f>
        <v>46614.425</v>
      </c>
      <c r="H107" s="44">
        <f t="shared" ref="H107:H140" si="23">1*K107</f>
        <v>26662</v>
      </c>
      <c r="I107" s="53" t="s">
        <v>251</v>
      </c>
      <c r="J107" s="54" t="s">
        <v>252</v>
      </c>
      <c r="K107" s="53">
        <v>26662</v>
      </c>
      <c r="L107" s="53" t="s">
        <v>253</v>
      </c>
      <c r="M107" s="54" t="s">
        <v>197</v>
      </c>
      <c r="N107" s="54"/>
      <c r="O107" s="55" t="s">
        <v>254</v>
      </c>
      <c r="P107" s="55" t="s">
        <v>238</v>
      </c>
    </row>
    <row r="108" spans="1:16" ht="12.75" customHeight="1" thickBot="1" x14ac:dyDescent="0.25">
      <c r="A108" s="44" t="str">
        <f t="shared" si="18"/>
        <v> BRNO 28 </v>
      </c>
      <c r="B108" s="4" t="str">
        <f t="shared" si="19"/>
        <v>I</v>
      </c>
      <c r="C108" s="44">
        <f t="shared" si="20"/>
        <v>46614.427000000003</v>
      </c>
      <c r="D108" s="11" t="str">
        <f t="shared" si="21"/>
        <v>vis</v>
      </c>
      <c r="E108" s="52">
        <f>VLOOKUP(C108,A!C$21:E$966,3,FALSE)</f>
        <v>26662.069879571311</v>
      </c>
      <c r="F108" s="4" t="s">
        <v>80</v>
      </c>
      <c r="G108" s="11" t="str">
        <f t="shared" si="22"/>
        <v>46614.427</v>
      </c>
      <c r="H108" s="44">
        <f t="shared" si="23"/>
        <v>26662</v>
      </c>
      <c r="I108" s="53" t="s">
        <v>255</v>
      </c>
      <c r="J108" s="54" t="s">
        <v>256</v>
      </c>
      <c r="K108" s="53">
        <v>26662</v>
      </c>
      <c r="L108" s="53" t="s">
        <v>257</v>
      </c>
      <c r="M108" s="54" t="s">
        <v>197</v>
      </c>
      <c r="N108" s="54"/>
      <c r="O108" s="55" t="s">
        <v>258</v>
      </c>
      <c r="P108" s="55" t="s">
        <v>238</v>
      </c>
    </row>
    <row r="109" spans="1:16" ht="12.75" customHeight="1" thickBot="1" x14ac:dyDescent="0.25">
      <c r="A109" s="44" t="str">
        <f t="shared" si="18"/>
        <v> BRNO 30 </v>
      </c>
      <c r="B109" s="4" t="str">
        <f t="shared" si="19"/>
        <v>I</v>
      </c>
      <c r="C109" s="44">
        <f t="shared" si="20"/>
        <v>47329.502999999997</v>
      </c>
      <c r="D109" s="11" t="str">
        <f t="shared" si="21"/>
        <v>vis</v>
      </c>
      <c r="E109" s="52">
        <f>VLOOKUP(C109,A!C$21:E$966,3,FALSE)</f>
        <v>28098.04908317954</v>
      </c>
      <c r="F109" s="4" t="s">
        <v>80</v>
      </c>
      <c r="G109" s="11" t="str">
        <f t="shared" si="22"/>
        <v>47329.503</v>
      </c>
      <c r="H109" s="44">
        <f t="shared" si="23"/>
        <v>28098</v>
      </c>
      <c r="I109" s="53" t="s">
        <v>270</v>
      </c>
      <c r="J109" s="54" t="s">
        <v>271</v>
      </c>
      <c r="K109" s="53">
        <v>28098</v>
      </c>
      <c r="L109" s="53" t="s">
        <v>230</v>
      </c>
      <c r="M109" s="54" t="s">
        <v>197</v>
      </c>
      <c r="N109" s="54"/>
      <c r="O109" s="55" t="s">
        <v>272</v>
      </c>
      <c r="P109" s="55" t="s">
        <v>273</v>
      </c>
    </row>
    <row r="110" spans="1:16" ht="12.75" customHeight="1" thickBot="1" x14ac:dyDescent="0.25">
      <c r="A110" s="44" t="str">
        <f t="shared" si="18"/>
        <v> BRNO 30 </v>
      </c>
      <c r="B110" s="4" t="str">
        <f t="shared" si="19"/>
        <v>I</v>
      </c>
      <c r="C110" s="44">
        <f t="shared" si="20"/>
        <v>47706.470999999998</v>
      </c>
      <c r="D110" s="11" t="str">
        <f t="shared" si="21"/>
        <v>vis</v>
      </c>
      <c r="E110" s="52">
        <f>VLOOKUP(C110,A!C$21:E$966,3,FALSE)</f>
        <v>28855.057021392811</v>
      </c>
      <c r="F110" s="4" t="str">
        <f>LEFT(M110,1)</f>
        <v>V</v>
      </c>
      <c r="G110" s="11" t="str">
        <f t="shared" si="22"/>
        <v>47706.471</v>
      </c>
      <c r="H110" s="44">
        <f t="shared" si="23"/>
        <v>28855</v>
      </c>
      <c r="I110" s="53" t="s">
        <v>283</v>
      </c>
      <c r="J110" s="54" t="s">
        <v>284</v>
      </c>
      <c r="K110" s="53">
        <v>28855</v>
      </c>
      <c r="L110" s="53" t="s">
        <v>206</v>
      </c>
      <c r="M110" s="54" t="s">
        <v>197</v>
      </c>
      <c r="N110" s="54"/>
      <c r="O110" s="55" t="s">
        <v>285</v>
      </c>
      <c r="P110" s="55" t="s">
        <v>273</v>
      </c>
    </row>
    <row r="111" spans="1:16" ht="12.75" customHeight="1" thickBot="1" x14ac:dyDescent="0.25">
      <c r="A111" s="44" t="str">
        <f t="shared" si="18"/>
        <v> BRNO 30 </v>
      </c>
      <c r="B111" s="4" t="str">
        <f t="shared" si="19"/>
        <v>I</v>
      </c>
      <c r="C111" s="44">
        <f t="shared" si="20"/>
        <v>47713.430999999997</v>
      </c>
      <c r="D111" s="11" t="str">
        <f t="shared" si="21"/>
        <v>vis</v>
      </c>
      <c r="E111" s="52">
        <f>VLOOKUP(C111,A!C$21:E$966,3,FALSE)</f>
        <v>28869.033738912505</v>
      </c>
      <c r="F111" s="4" t="str">
        <f>LEFT(M111,1)</f>
        <v>V</v>
      </c>
      <c r="G111" s="11" t="str">
        <f t="shared" si="22"/>
        <v>47713.431</v>
      </c>
      <c r="H111" s="44">
        <f t="shared" si="23"/>
        <v>28869</v>
      </c>
      <c r="I111" s="53" t="s">
        <v>286</v>
      </c>
      <c r="J111" s="54" t="s">
        <v>287</v>
      </c>
      <c r="K111" s="53">
        <v>28869</v>
      </c>
      <c r="L111" s="53" t="s">
        <v>210</v>
      </c>
      <c r="M111" s="54" t="s">
        <v>197</v>
      </c>
      <c r="N111" s="54"/>
      <c r="O111" s="55" t="s">
        <v>245</v>
      </c>
      <c r="P111" s="55" t="s">
        <v>273</v>
      </c>
    </row>
    <row r="112" spans="1:16" ht="12.75" customHeight="1" thickBot="1" x14ac:dyDescent="0.25">
      <c r="A112" s="44" t="str">
        <f t="shared" si="18"/>
        <v> BRNO 30 </v>
      </c>
      <c r="B112" s="4" t="str">
        <f t="shared" si="19"/>
        <v>I</v>
      </c>
      <c r="C112" s="44">
        <f t="shared" si="20"/>
        <v>47713.436999999998</v>
      </c>
      <c r="D112" s="11" t="str">
        <f t="shared" si="21"/>
        <v>vis</v>
      </c>
      <c r="E112" s="52">
        <f>VLOOKUP(C112,A!C$21:E$966,3,FALSE)</f>
        <v>28869.045787806921</v>
      </c>
      <c r="F112" s="4" t="str">
        <f>LEFT(M112,1)</f>
        <v>V</v>
      </c>
      <c r="G112" s="11" t="str">
        <f t="shared" si="22"/>
        <v>47713.437</v>
      </c>
      <c r="H112" s="44">
        <f t="shared" si="23"/>
        <v>28869</v>
      </c>
      <c r="I112" s="53" t="s">
        <v>288</v>
      </c>
      <c r="J112" s="54" t="s">
        <v>289</v>
      </c>
      <c r="K112" s="53">
        <v>28869</v>
      </c>
      <c r="L112" s="53" t="s">
        <v>167</v>
      </c>
      <c r="M112" s="54" t="s">
        <v>197</v>
      </c>
      <c r="N112" s="54"/>
      <c r="O112" s="55" t="s">
        <v>272</v>
      </c>
      <c r="P112" s="55" t="s">
        <v>273</v>
      </c>
    </row>
    <row r="113" spans="1:16" ht="12.75" customHeight="1" thickBot="1" x14ac:dyDescent="0.25">
      <c r="A113" s="44" t="str">
        <f t="shared" si="18"/>
        <v> BRNO 30 </v>
      </c>
      <c r="B113" s="4" t="str">
        <f t="shared" si="19"/>
        <v>I</v>
      </c>
      <c r="C113" s="44">
        <f t="shared" si="20"/>
        <v>47713.442999999999</v>
      </c>
      <c r="D113" s="11" t="str">
        <f t="shared" si="21"/>
        <v>vis</v>
      </c>
      <c r="E113" s="52">
        <f>VLOOKUP(C113,A!C$21:E$966,3,FALSE)</f>
        <v>28869.057836701337</v>
      </c>
      <c r="F113" s="4" t="s">
        <v>80</v>
      </c>
      <c r="G113" s="11" t="str">
        <f t="shared" si="22"/>
        <v>47713.443</v>
      </c>
      <c r="H113" s="44">
        <f t="shared" si="23"/>
        <v>28869</v>
      </c>
      <c r="I113" s="53" t="s">
        <v>290</v>
      </c>
      <c r="J113" s="54" t="s">
        <v>291</v>
      </c>
      <c r="K113" s="53">
        <v>28869</v>
      </c>
      <c r="L113" s="53" t="s">
        <v>244</v>
      </c>
      <c r="M113" s="54" t="s">
        <v>197</v>
      </c>
      <c r="N113" s="54"/>
      <c r="O113" s="55" t="s">
        <v>292</v>
      </c>
      <c r="P113" s="55" t="s">
        <v>273</v>
      </c>
    </row>
    <row r="114" spans="1:16" ht="12.75" customHeight="1" thickBot="1" x14ac:dyDescent="0.25">
      <c r="A114" s="44" t="str">
        <f t="shared" si="18"/>
        <v> BRNO 31 </v>
      </c>
      <c r="B114" s="4" t="str">
        <f t="shared" si="19"/>
        <v>I</v>
      </c>
      <c r="C114" s="44">
        <f t="shared" si="20"/>
        <v>48453.43</v>
      </c>
      <c r="D114" s="11" t="str">
        <f t="shared" si="21"/>
        <v>vis</v>
      </c>
      <c r="E114" s="52">
        <f>VLOOKUP(C114,A!C$21:E$966,3,FALSE)</f>
        <v>30355.062041765486</v>
      </c>
      <c r="F114" s="4" t="s">
        <v>80</v>
      </c>
      <c r="G114" s="11" t="str">
        <f t="shared" si="22"/>
        <v>48453.430</v>
      </c>
      <c r="H114" s="44">
        <f t="shared" si="23"/>
        <v>30355</v>
      </c>
      <c r="I114" s="53" t="s">
        <v>299</v>
      </c>
      <c r="J114" s="54" t="s">
        <v>300</v>
      </c>
      <c r="K114" s="53">
        <v>30355</v>
      </c>
      <c r="L114" s="53" t="s">
        <v>301</v>
      </c>
      <c r="M114" s="54" t="s">
        <v>197</v>
      </c>
      <c r="N114" s="54"/>
      <c r="O114" s="55" t="s">
        <v>302</v>
      </c>
      <c r="P114" s="55" t="s">
        <v>303</v>
      </c>
    </row>
    <row r="115" spans="1:16" ht="12.75" customHeight="1" thickBot="1" x14ac:dyDescent="0.25">
      <c r="A115" s="44" t="str">
        <f t="shared" si="18"/>
        <v> BRNO 31 </v>
      </c>
      <c r="B115" s="4" t="str">
        <f t="shared" si="19"/>
        <v>I</v>
      </c>
      <c r="C115" s="44">
        <f t="shared" si="20"/>
        <v>48453.434999999998</v>
      </c>
      <c r="D115" s="11" t="str">
        <f t="shared" si="21"/>
        <v>vis</v>
      </c>
      <c r="E115" s="52">
        <f>VLOOKUP(C115,A!C$21:E$966,3,FALSE)</f>
        <v>30355.072082510826</v>
      </c>
      <c r="F115" s="4" t="s">
        <v>80</v>
      </c>
      <c r="G115" s="11" t="str">
        <f t="shared" si="22"/>
        <v>48453.435</v>
      </c>
      <c r="H115" s="44">
        <f t="shared" si="23"/>
        <v>30355</v>
      </c>
      <c r="I115" s="53" t="s">
        <v>304</v>
      </c>
      <c r="J115" s="54" t="s">
        <v>305</v>
      </c>
      <c r="K115" s="53">
        <v>30355</v>
      </c>
      <c r="L115" s="53" t="s">
        <v>306</v>
      </c>
      <c r="M115" s="54" t="s">
        <v>197</v>
      </c>
      <c r="N115" s="54"/>
      <c r="O115" s="55" t="s">
        <v>292</v>
      </c>
      <c r="P115" s="55" t="s">
        <v>303</v>
      </c>
    </row>
    <row r="116" spans="1:16" ht="12.75" customHeight="1" thickBot="1" x14ac:dyDescent="0.25">
      <c r="A116" s="44" t="str">
        <f t="shared" si="18"/>
        <v> BRNO 32 </v>
      </c>
      <c r="B116" s="4" t="str">
        <f t="shared" si="19"/>
        <v>I</v>
      </c>
      <c r="C116" s="44">
        <f t="shared" si="20"/>
        <v>49928.441099999996</v>
      </c>
      <c r="D116" s="11" t="str">
        <f t="shared" si="21"/>
        <v>vis</v>
      </c>
      <c r="E116" s="52">
        <f>VLOOKUP(C116,A!C$21:E$966,3,FALSE)</f>
        <v>33317.104208879631</v>
      </c>
      <c r="F116" s="4" t="s">
        <v>80</v>
      </c>
      <c r="G116" s="11" t="str">
        <f t="shared" si="22"/>
        <v>49928.4411</v>
      </c>
      <c r="H116" s="44">
        <f t="shared" si="23"/>
        <v>33317</v>
      </c>
      <c r="I116" s="53" t="s">
        <v>326</v>
      </c>
      <c r="J116" s="54" t="s">
        <v>327</v>
      </c>
      <c r="K116" s="53">
        <v>33317</v>
      </c>
      <c r="L116" s="53" t="s">
        <v>328</v>
      </c>
      <c r="M116" s="54" t="s">
        <v>197</v>
      </c>
      <c r="N116" s="54"/>
      <c r="O116" s="55" t="s">
        <v>329</v>
      </c>
      <c r="P116" s="55" t="s">
        <v>330</v>
      </c>
    </row>
    <row r="117" spans="1:16" ht="12.75" customHeight="1" thickBot="1" x14ac:dyDescent="0.25">
      <c r="A117" s="44" t="str">
        <f t="shared" si="18"/>
        <v> BRNO 32 </v>
      </c>
      <c r="B117" s="4" t="str">
        <f t="shared" si="19"/>
        <v>I</v>
      </c>
      <c r="C117" s="44">
        <f t="shared" si="20"/>
        <v>50283.472900000001</v>
      </c>
      <c r="D117" s="11" t="str">
        <f t="shared" si="21"/>
        <v>vis</v>
      </c>
      <c r="E117" s="52">
        <f>VLOOKUP(C117,A!C$21:E$966,3,FALSE)</f>
        <v>34030.060987487224</v>
      </c>
      <c r="F117" s="4" t="s">
        <v>80</v>
      </c>
      <c r="G117" s="11" t="str">
        <f t="shared" si="22"/>
        <v>50283.4729</v>
      </c>
      <c r="H117" s="44">
        <f t="shared" si="23"/>
        <v>34030</v>
      </c>
      <c r="I117" s="53" t="s">
        <v>334</v>
      </c>
      <c r="J117" s="54" t="s">
        <v>335</v>
      </c>
      <c r="K117" s="53">
        <v>34030</v>
      </c>
      <c r="L117" s="53" t="s">
        <v>336</v>
      </c>
      <c r="M117" s="54" t="s">
        <v>197</v>
      </c>
      <c r="N117" s="54"/>
      <c r="O117" s="55" t="s">
        <v>337</v>
      </c>
      <c r="P117" s="55" t="s">
        <v>330</v>
      </c>
    </row>
    <row r="118" spans="1:16" ht="12.75" customHeight="1" thickBot="1" x14ac:dyDescent="0.25">
      <c r="A118" s="44" t="str">
        <f t="shared" si="18"/>
        <v> BRNO 32 </v>
      </c>
      <c r="B118" s="4" t="str">
        <f t="shared" si="19"/>
        <v>I</v>
      </c>
      <c r="C118" s="44">
        <f t="shared" si="20"/>
        <v>50283.488799999999</v>
      </c>
      <c r="D118" s="11" t="str">
        <f t="shared" si="21"/>
        <v>vis</v>
      </c>
      <c r="E118" s="52">
        <f>VLOOKUP(C118,A!C$21:E$966,3,FALSE)</f>
        <v>34030.092917057424</v>
      </c>
      <c r="F118" s="4" t="s">
        <v>80</v>
      </c>
      <c r="G118" s="11" t="str">
        <f t="shared" si="22"/>
        <v>50283.4888</v>
      </c>
      <c r="H118" s="44">
        <f t="shared" si="23"/>
        <v>34030</v>
      </c>
      <c r="I118" s="53" t="s">
        <v>338</v>
      </c>
      <c r="J118" s="54" t="s">
        <v>339</v>
      </c>
      <c r="K118" s="53">
        <v>34030</v>
      </c>
      <c r="L118" s="53" t="s">
        <v>340</v>
      </c>
      <c r="M118" s="54" t="s">
        <v>197</v>
      </c>
      <c r="N118" s="54"/>
      <c r="O118" s="55" t="s">
        <v>341</v>
      </c>
      <c r="P118" s="55" t="s">
        <v>330</v>
      </c>
    </row>
    <row r="119" spans="1:16" ht="12.75" customHeight="1" thickBot="1" x14ac:dyDescent="0.25">
      <c r="A119" s="44" t="str">
        <f t="shared" si="18"/>
        <v> BRNO 32 </v>
      </c>
      <c r="B119" s="4" t="str">
        <f t="shared" si="19"/>
        <v>I</v>
      </c>
      <c r="C119" s="44">
        <f t="shared" si="20"/>
        <v>50283.4902</v>
      </c>
      <c r="D119" s="11" t="str">
        <f t="shared" si="21"/>
        <v>vis</v>
      </c>
      <c r="E119" s="52">
        <f>VLOOKUP(C119,A!C$21:E$966,3,FALSE)</f>
        <v>34030.09572846612</v>
      </c>
      <c r="F119" s="4" t="s">
        <v>80</v>
      </c>
      <c r="G119" s="11" t="str">
        <f t="shared" si="22"/>
        <v>50283.4902</v>
      </c>
      <c r="H119" s="44">
        <f t="shared" si="23"/>
        <v>34030</v>
      </c>
      <c r="I119" s="53" t="s">
        <v>342</v>
      </c>
      <c r="J119" s="54" t="s">
        <v>343</v>
      </c>
      <c r="K119" s="53">
        <v>34030</v>
      </c>
      <c r="L119" s="53" t="s">
        <v>344</v>
      </c>
      <c r="M119" s="54" t="s">
        <v>197</v>
      </c>
      <c r="N119" s="54"/>
      <c r="O119" s="55" t="s">
        <v>345</v>
      </c>
      <c r="P119" s="55" t="s">
        <v>330</v>
      </c>
    </row>
    <row r="120" spans="1:16" ht="12.75" customHeight="1" thickBot="1" x14ac:dyDescent="0.25">
      <c r="A120" s="44" t="str">
        <f t="shared" si="18"/>
        <v> BRNO 32 </v>
      </c>
      <c r="B120" s="4" t="str">
        <f t="shared" si="19"/>
        <v>I</v>
      </c>
      <c r="C120" s="44">
        <f t="shared" si="20"/>
        <v>50658.445299999999</v>
      </c>
      <c r="D120" s="11" t="str">
        <f t="shared" si="21"/>
        <v>vis</v>
      </c>
      <c r="E120" s="52">
        <f>VLOOKUP(C120,A!C$21:E$966,3,FALSE)</f>
        <v>34783.061463418555</v>
      </c>
      <c r="F120" s="4" t="s">
        <v>80</v>
      </c>
      <c r="G120" s="11" t="str">
        <f t="shared" si="22"/>
        <v>50658.4453</v>
      </c>
      <c r="H120" s="44">
        <f t="shared" si="23"/>
        <v>34783</v>
      </c>
      <c r="I120" s="53" t="s">
        <v>365</v>
      </c>
      <c r="J120" s="54" t="s">
        <v>366</v>
      </c>
      <c r="K120" s="53">
        <v>34783</v>
      </c>
      <c r="L120" s="53" t="s">
        <v>367</v>
      </c>
      <c r="M120" s="54" t="s">
        <v>197</v>
      </c>
      <c r="N120" s="54"/>
      <c r="O120" s="55" t="s">
        <v>337</v>
      </c>
      <c r="P120" s="55" t="s">
        <v>330</v>
      </c>
    </row>
    <row r="121" spans="1:16" ht="12.75" customHeight="1" thickBot="1" x14ac:dyDescent="0.25">
      <c r="A121" s="44" t="str">
        <f t="shared" si="18"/>
        <v> BRNO 32 </v>
      </c>
      <c r="B121" s="4" t="str">
        <f t="shared" si="19"/>
        <v>I</v>
      </c>
      <c r="C121" s="44">
        <f t="shared" si="20"/>
        <v>50658.460500000001</v>
      </c>
      <c r="D121" s="11" t="str">
        <f t="shared" si="21"/>
        <v>vis</v>
      </c>
      <c r="E121" s="52">
        <f>VLOOKUP(C121,A!C$21:E$966,3,FALSE)</f>
        <v>34783.091987284402</v>
      </c>
      <c r="F121" s="4" t="s">
        <v>80</v>
      </c>
      <c r="G121" s="11" t="str">
        <f t="shared" si="22"/>
        <v>50658.4605</v>
      </c>
      <c r="H121" s="44">
        <f t="shared" si="23"/>
        <v>34783</v>
      </c>
      <c r="I121" s="53" t="s">
        <v>368</v>
      </c>
      <c r="J121" s="54" t="s">
        <v>369</v>
      </c>
      <c r="K121" s="53">
        <v>34783</v>
      </c>
      <c r="L121" s="53" t="s">
        <v>370</v>
      </c>
      <c r="M121" s="54" t="s">
        <v>197</v>
      </c>
      <c r="N121" s="54"/>
      <c r="O121" s="55" t="s">
        <v>341</v>
      </c>
      <c r="P121" s="55" t="s">
        <v>330</v>
      </c>
    </row>
    <row r="122" spans="1:16" ht="12.75" customHeight="1" thickBot="1" x14ac:dyDescent="0.25">
      <c r="A122" s="44" t="str">
        <f t="shared" si="18"/>
        <v> BRNO 32 </v>
      </c>
      <c r="B122" s="4" t="str">
        <f t="shared" si="19"/>
        <v>I</v>
      </c>
      <c r="C122" s="44">
        <f t="shared" si="20"/>
        <v>50658.463300000003</v>
      </c>
      <c r="D122" s="11" t="str">
        <f t="shared" si="21"/>
        <v>vis</v>
      </c>
      <c r="E122" s="52">
        <f>VLOOKUP(C122,A!C$21:E$966,3,FALSE)</f>
        <v>34783.097610101802</v>
      </c>
      <c r="F122" s="4" t="s">
        <v>80</v>
      </c>
      <c r="G122" s="11" t="str">
        <f t="shared" si="22"/>
        <v>50658.4633</v>
      </c>
      <c r="H122" s="44">
        <f t="shared" si="23"/>
        <v>34783</v>
      </c>
      <c r="I122" s="53" t="s">
        <v>371</v>
      </c>
      <c r="J122" s="54" t="s">
        <v>372</v>
      </c>
      <c r="K122" s="53">
        <v>34783</v>
      </c>
      <c r="L122" s="53" t="s">
        <v>373</v>
      </c>
      <c r="M122" s="54" t="s">
        <v>197</v>
      </c>
      <c r="N122" s="54"/>
      <c r="O122" s="55" t="s">
        <v>374</v>
      </c>
      <c r="P122" s="55" t="s">
        <v>330</v>
      </c>
    </row>
    <row r="123" spans="1:16" ht="12.75" customHeight="1" thickBot="1" x14ac:dyDescent="0.25">
      <c r="A123" s="44" t="str">
        <f t="shared" si="18"/>
        <v> BRNO 32 </v>
      </c>
      <c r="B123" s="4" t="str">
        <f t="shared" si="19"/>
        <v>I</v>
      </c>
      <c r="C123" s="44">
        <f t="shared" si="20"/>
        <v>50667.412700000001</v>
      </c>
      <c r="D123" s="11" t="str">
        <f t="shared" si="21"/>
        <v>vis</v>
      </c>
      <c r="E123" s="52">
        <f>VLOOKUP(C123,A!C$21:E$966,3,FALSE)</f>
        <v>34801.069339379203</v>
      </c>
      <c r="F123" s="4" t="s">
        <v>80</v>
      </c>
      <c r="G123" s="11" t="str">
        <f t="shared" si="22"/>
        <v>50667.4127</v>
      </c>
      <c r="H123" s="44">
        <f t="shared" si="23"/>
        <v>34801</v>
      </c>
      <c r="I123" s="53" t="s">
        <v>375</v>
      </c>
      <c r="J123" s="54" t="s">
        <v>376</v>
      </c>
      <c r="K123" s="53">
        <v>34801</v>
      </c>
      <c r="L123" s="53" t="s">
        <v>377</v>
      </c>
      <c r="M123" s="54" t="s">
        <v>197</v>
      </c>
      <c r="N123" s="54"/>
      <c r="O123" s="55" t="s">
        <v>329</v>
      </c>
      <c r="P123" s="55" t="s">
        <v>330</v>
      </c>
    </row>
    <row r="124" spans="1:16" ht="12.75" customHeight="1" thickBot="1" x14ac:dyDescent="0.25">
      <c r="A124" s="44" t="str">
        <f t="shared" si="18"/>
        <v> BBS 120 </v>
      </c>
      <c r="B124" s="4" t="str">
        <f t="shared" si="19"/>
        <v>I</v>
      </c>
      <c r="C124" s="44">
        <f t="shared" si="20"/>
        <v>51376.517</v>
      </c>
      <c r="D124" s="11" t="str">
        <f t="shared" si="21"/>
        <v>vis</v>
      </c>
      <c r="E124" s="52">
        <f>VLOOKUP(C124,A!C$21:E$966,3,FALSE)</f>
        <v>36225.056479192564</v>
      </c>
      <c r="F124" s="4" t="s">
        <v>80</v>
      </c>
      <c r="G124" s="11" t="str">
        <f t="shared" si="22"/>
        <v>51376.517</v>
      </c>
      <c r="H124" s="44">
        <f t="shared" si="23"/>
        <v>36225</v>
      </c>
      <c r="I124" s="53" t="s">
        <v>378</v>
      </c>
      <c r="J124" s="54" t="s">
        <v>379</v>
      </c>
      <c r="K124" s="53">
        <v>36225</v>
      </c>
      <c r="L124" s="53" t="s">
        <v>206</v>
      </c>
      <c r="M124" s="54" t="s">
        <v>197</v>
      </c>
      <c r="N124" s="54"/>
      <c r="O124" s="55" t="s">
        <v>261</v>
      </c>
      <c r="P124" s="55" t="s">
        <v>380</v>
      </c>
    </row>
    <row r="125" spans="1:16" ht="12.75" customHeight="1" thickBot="1" x14ac:dyDescent="0.25">
      <c r="A125" s="44" t="str">
        <f t="shared" si="18"/>
        <v> BRNO 32 </v>
      </c>
      <c r="B125" s="4" t="str">
        <f t="shared" si="19"/>
        <v>I</v>
      </c>
      <c r="C125" s="44">
        <f t="shared" si="20"/>
        <v>51399.4447</v>
      </c>
      <c r="D125" s="11" t="str">
        <f t="shared" si="21"/>
        <v>vis</v>
      </c>
      <c r="E125" s="52">
        <f>VLOOKUP(C125,A!C$21:E$966,3,FALSE)</f>
        <v>36271.098718600086</v>
      </c>
      <c r="F125" s="4" t="s">
        <v>80</v>
      </c>
      <c r="G125" s="11" t="str">
        <f t="shared" si="22"/>
        <v>51399.4447</v>
      </c>
      <c r="H125" s="44">
        <f t="shared" si="23"/>
        <v>36271</v>
      </c>
      <c r="I125" s="53" t="s">
        <v>381</v>
      </c>
      <c r="J125" s="54" t="s">
        <v>382</v>
      </c>
      <c r="K125" s="53">
        <v>36271</v>
      </c>
      <c r="L125" s="53" t="s">
        <v>383</v>
      </c>
      <c r="M125" s="54" t="s">
        <v>197</v>
      </c>
      <c r="N125" s="54"/>
      <c r="O125" s="55" t="s">
        <v>302</v>
      </c>
      <c r="P125" s="55" t="s">
        <v>330</v>
      </c>
    </row>
    <row r="126" spans="1:16" ht="12.75" customHeight="1" thickBot="1" x14ac:dyDescent="0.25">
      <c r="A126" s="44" t="str">
        <f t="shared" si="18"/>
        <v> BRNO 32 </v>
      </c>
      <c r="B126" s="4" t="str">
        <f t="shared" si="19"/>
        <v>I</v>
      </c>
      <c r="C126" s="44">
        <f t="shared" si="20"/>
        <v>51404.435700000002</v>
      </c>
      <c r="D126" s="11" t="str">
        <f t="shared" si="21"/>
        <v>vis</v>
      </c>
      <c r="E126" s="52">
        <f>VLOOKUP(C126,A!C$21:E$966,3,FALSE)</f>
        <v>36281.121390603075</v>
      </c>
      <c r="F126" s="4" t="s">
        <v>80</v>
      </c>
      <c r="G126" s="11" t="str">
        <f t="shared" si="22"/>
        <v>51404.4357</v>
      </c>
      <c r="H126" s="44">
        <f t="shared" si="23"/>
        <v>36281</v>
      </c>
      <c r="I126" s="53" t="s">
        <v>384</v>
      </c>
      <c r="J126" s="54" t="s">
        <v>385</v>
      </c>
      <c r="K126" s="53">
        <v>36281</v>
      </c>
      <c r="L126" s="53" t="s">
        <v>386</v>
      </c>
      <c r="M126" s="54" t="s">
        <v>197</v>
      </c>
      <c r="N126" s="54"/>
      <c r="O126" s="55" t="s">
        <v>302</v>
      </c>
      <c r="P126" s="55" t="s">
        <v>330</v>
      </c>
    </row>
    <row r="127" spans="1:16" ht="12.75" customHeight="1" thickBot="1" x14ac:dyDescent="0.25">
      <c r="A127" s="44" t="str">
        <f t="shared" si="18"/>
        <v> BBS 123 </v>
      </c>
      <c r="B127" s="4" t="str">
        <f t="shared" si="19"/>
        <v>I</v>
      </c>
      <c r="C127" s="44">
        <f t="shared" si="20"/>
        <v>51743.531999999999</v>
      </c>
      <c r="D127" s="11" t="str">
        <f t="shared" si="21"/>
        <v>vis</v>
      </c>
      <c r="E127" s="52">
        <f>VLOOKUP(C127,A!C$21:E$966,3,FALSE)</f>
        <v>36962.077309722859</v>
      </c>
      <c r="F127" s="4" t="s">
        <v>80</v>
      </c>
      <c r="G127" s="11" t="str">
        <f t="shared" si="22"/>
        <v>51743.532</v>
      </c>
      <c r="H127" s="44">
        <f t="shared" si="23"/>
        <v>36962</v>
      </c>
      <c r="I127" s="53" t="s">
        <v>387</v>
      </c>
      <c r="J127" s="54" t="s">
        <v>388</v>
      </c>
      <c r="K127" s="53">
        <v>36962</v>
      </c>
      <c r="L127" s="53" t="s">
        <v>324</v>
      </c>
      <c r="M127" s="54" t="s">
        <v>197</v>
      </c>
      <c r="N127" s="54"/>
      <c r="O127" s="55" t="s">
        <v>261</v>
      </c>
      <c r="P127" s="55" t="s">
        <v>389</v>
      </c>
    </row>
    <row r="128" spans="1:16" ht="12.75" customHeight="1" thickBot="1" x14ac:dyDescent="0.25">
      <c r="A128" s="44" t="str">
        <f t="shared" si="18"/>
        <v>OEJV 0074 </v>
      </c>
      <c r="B128" s="4" t="str">
        <f t="shared" si="19"/>
        <v>I</v>
      </c>
      <c r="C128" s="44">
        <f t="shared" si="20"/>
        <v>51758.462</v>
      </c>
      <c r="D128" s="11" t="str">
        <f t="shared" si="21"/>
        <v>vis</v>
      </c>
      <c r="E128" s="52" t="e">
        <f>VLOOKUP(C128,A!C$21:E$966,3,FALSE)</f>
        <v>#N/A</v>
      </c>
      <c r="F128" s="4" t="s">
        <v>80</v>
      </c>
      <c r="G128" s="11" t="str">
        <f t="shared" si="22"/>
        <v>51758.462</v>
      </c>
      <c r="H128" s="44">
        <f t="shared" si="23"/>
        <v>36992</v>
      </c>
      <c r="I128" s="53" t="s">
        <v>395</v>
      </c>
      <c r="J128" s="54" t="s">
        <v>396</v>
      </c>
      <c r="K128" s="53">
        <v>36992</v>
      </c>
      <c r="L128" s="53" t="s">
        <v>244</v>
      </c>
      <c r="M128" s="54" t="s">
        <v>197</v>
      </c>
      <c r="N128" s="54"/>
      <c r="O128" s="55" t="s">
        <v>341</v>
      </c>
      <c r="P128" s="56" t="s">
        <v>394</v>
      </c>
    </row>
    <row r="129" spans="1:16" ht="12.75" customHeight="1" thickBot="1" x14ac:dyDescent="0.25">
      <c r="A129" s="44" t="str">
        <f t="shared" si="18"/>
        <v>OEJV 0074 </v>
      </c>
      <c r="B129" s="4" t="str">
        <f t="shared" si="19"/>
        <v>I</v>
      </c>
      <c r="C129" s="44">
        <f t="shared" si="20"/>
        <v>51758.464999999997</v>
      </c>
      <c r="D129" s="11" t="str">
        <f t="shared" si="21"/>
        <v>vis</v>
      </c>
      <c r="E129" s="52" t="e">
        <f>VLOOKUP(C129,A!C$21:E$966,3,FALSE)</f>
        <v>#N/A</v>
      </c>
      <c r="F129" s="4" t="s">
        <v>80</v>
      </c>
      <c r="G129" s="11" t="str">
        <f t="shared" si="22"/>
        <v>51758.465</v>
      </c>
      <c r="H129" s="44">
        <f t="shared" si="23"/>
        <v>36992</v>
      </c>
      <c r="I129" s="53" t="s">
        <v>397</v>
      </c>
      <c r="J129" s="54" t="s">
        <v>398</v>
      </c>
      <c r="K129" s="53">
        <v>36992</v>
      </c>
      <c r="L129" s="53" t="s">
        <v>399</v>
      </c>
      <c r="M129" s="54" t="s">
        <v>197</v>
      </c>
      <c r="N129" s="54"/>
      <c r="O129" s="55" t="s">
        <v>400</v>
      </c>
      <c r="P129" s="56" t="s">
        <v>394</v>
      </c>
    </row>
    <row r="130" spans="1:16" ht="12.75" customHeight="1" thickBot="1" x14ac:dyDescent="0.25">
      <c r="A130" s="44" t="str">
        <f t="shared" si="18"/>
        <v>OEJV 0074 </v>
      </c>
      <c r="B130" s="4" t="str">
        <f t="shared" si="19"/>
        <v>I</v>
      </c>
      <c r="C130" s="44">
        <f t="shared" si="20"/>
        <v>51758.466</v>
      </c>
      <c r="D130" s="11" t="str">
        <f t="shared" si="21"/>
        <v>vis</v>
      </c>
      <c r="E130" s="52" t="e">
        <f>VLOOKUP(C130,A!C$21:E$966,3,FALSE)</f>
        <v>#N/A</v>
      </c>
      <c r="F130" s="4" t="s">
        <v>80</v>
      </c>
      <c r="G130" s="11" t="str">
        <f t="shared" si="22"/>
        <v>51758.466</v>
      </c>
      <c r="H130" s="44">
        <f t="shared" si="23"/>
        <v>36992</v>
      </c>
      <c r="I130" s="53" t="s">
        <v>401</v>
      </c>
      <c r="J130" s="54" t="s">
        <v>402</v>
      </c>
      <c r="K130" s="53">
        <v>36992</v>
      </c>
      <c r="L130" s="53" t="s">
        <v>253</v>
      </c>
      <c r="M130" s="54" t="s">
        <v>197</v>
      </c>
      <c r="N130" s="54"/>
      <c r="O130" s="55" t="s">
        <v>403</v>
      </c>
      <c r="P130" s="56" t="s">
        <v>394</v>
      </c>
    </row>
    <row r="131" spans="1:16" ht="12.75" customHeight="1" thickBot="1" x14ac:dyDescent="0.25">
      <c r="A131" s="44" t="str">
        <f t="shared" si="18"/>
        <v>OEJV 0074 </v>
      </c>
      <c r="B131" s="4" t="str">
        <f t="shared" si="19"/>
        <v>I</v>
      </c>
      <c r="C131" s="44">
        <f t="shared" si="20"/>
        <v>51758.470999999998</v>
      </c>
      <c r="D131" s="11" t="str">
        <f t="shared" si="21"/>
        <v>vis</v>
      </c>
      <c r="E131" s="52" t="e">
        <f>VLOOKUP(C131,A!C$21:E$966,3,FALSE)</f>
        <v>#N/A</v>
      </c>
      <c r="F131" s="4" t="s">
        <v>80</v>
      </c>
      <c r="G131" s="11" t="str">
        <f t="shared" si="22"/>
        <v>51758.471</v>
      </c>
      <c r="H131" s="44">
        <f t="shared" si="23"/>
        <v>36992</v>
      </c>
      <c r="I131" s="53" t="s">
        <v>404</v>
      </c>
      <c r="J131" s="54" t="s">
        <v>405</v>
      </c>
      <c r="K131" s="53">
        <v>36992</v>
      </c>
      <c r="L131" s="53" t="s">
        <v>324</v>
      </c>
      <c r="M131" s="54" t="s">
        <v>197</v>
      </c>
      <c r="N131" s="54"/>
      <c r="O131" s="55" t="s">
        <v>406</v>
      </c>
      <c r="P131" s="56" t="s">
        <v>394</v>
      </c>
    </row>
    <row r="132" spans="1:16" ht="12.75" customHeight="1" thickBot="1" x14ac:dyDescent="0.25">
      <c r="A132" s="44" t="str">
        <f t="shared" si="18"/>
        <v>OEJV 0074 </v>
      </c>
      <c r="B132" s="4" t="str">
        <f t="shared" si="19"/>
        <v>I</v>
      </c>
      <c r="C132" s="44">
        <f t="shared" si="20"/>
        <v>51758.478000000003</v>
      </c>
      <c r="D132" s="11" t="str">
        <f t="shared" si="21"/>
        <v>vis</v>
      </c>
      <c r="E132" s="52" t="e">
        <f>VLOOKUP(C132,A!C$21:E$966,3,FALSE)</f>
        <v>#N/A</v>
      </c>
      <c r="F132" s="4" t="s">
        <v>80</v>
      </c>
      <c r="G132" s="11" t="str">
        <f t="shared" si="22"/>
        <v>51758.478</v>
      </c>
      <c r="H132" s="44">
        <f t="shared" si="23"/>
        <v>36992</v>
      </c>
      <c r="I132" s="53" t="s">
        <v>411</v>
      </c>
      <c r="J132" s="54" t="s">
        <v>412</v>
      </c>
      <c r="K132" s="53">
        <v>36992</v>
      </c>
      <c r="L132" s="53" t="s">
        <v>413</v>
      </c>
      <c r="M132" s="54" t="s">
        <v>197</v>
      </c>
      <c r="N132" s="54"/>
      <c r="O132" s="55" t="s">
        <v>374</v>
      </c>
      <c r="P132" s="56" t="s">
        <v>394</v>
      </c>
    </row>
    <row r="133" spans="1:16" ht="12.75" customHeight="1" thickBot="1" x14ac:dyDescent="0.25">
      <c r="A133" s="44" t="str">
        <f t="shared" si="18"/>
        <v> BBS 126 </v>
      </c>
      <c r="B133" s="4" t="str">
        <f t="shared" si="19"/>
        <v>I</v>
      </c>
      <c r="C133" s="44">
        <f t="shared" si="20"/>
        <v>52115.519999999997</v>
      </c>
      <c r="D133" s="11" t="str">
        <f t="shared" si="21"/>
        <v>vis</v>
      </c>
      <c r="E133" s="52">
        <f>VLOOKUP(C133,A!C$21:E$966,3,FALSE)</f>
        <v>37709.084665572889</v>
      </c>
      <c r="F133" s="4" t="s">
        <v>80</v>
      </c>
      <c r="G133" s="11" t="str">
        <f t="shared" si="22"/>
        <v>52115.520</v>
      </c>
      <c r="H133" s="44">
        <f t="shared" si="23"/>
        <v>37709</v>
      </c>
      <c r="I133" s="53" t="s">
        <v>414</v>
      </c>
      <c r="J133" s="54" t="s">
        <v>415</v>
      </c>
      <c r="K133" s="53">
        <v>37709</v>
      </c>
      <c r="L133" s="53" t="s">
        <v>416</v>
      </c>
      <c r="M133" s="54" t="s">
        <v>197</v>
      </c>
      <c r="N133" s="54"/>
      <c r="O133" s="55" t="s">
        <v>261</v>
      </c>
      <c r="P133" s="55" t="s">
        <v>417</v>
      </c>
    </row>
    <row r="134" spans="1:16" ht="12.75" customHeight="1" thickBot="1" x14ac:dyDescent="0.25">
      <c r="A134" s="44" t="str">
        <f t="shared" si="18"/>
        <v> BBS 128 </v>
      </c>
      <c r="B134" s="4" t="str">
        <f t="shared" si="19"/>
        <v>I</v>
      </c>
      <c r="C134" s="44">
        <f t="shared" si="20"/>
        <v>52495.47</v>
      </c>
      <c r="D134" s="11" t="str">
        <f t="shared" si="21"/>
        <v>vis</v>
      </c>
      <c r="E134" s="52">
        <f>VLOOKUP(C134,A!C$21:E$966,3,FALSE)</f>
        <v>38472.080904309696</v>
      </c>
      <c r="F134" s="4" t="s">
        <v>80</v>
      </c>
      <c r="G134" s="11" t="str">
        <f t="shared" si="22"/>
        <v>52495.470</v>
      </c>
      <c r="H134" s="44">
        <f t="shared" si="23"/>
        <v>38472</v>
      </c>
      <c r="I134" s="53" t="s">
        <v>421</v>
      </c>
      <c r="J134" s="54" t="s">
        <v>422</v>
      </c>
      <c r="K134" s="53">
        <v>38472</v>
      </c>
      <c r="L134" s="53" t="s">
        <v>164</v>
      </c>
      <c r="M134" s="54" t="s">
        <v>197</v>
      </c>
      <c r="N134" s="54"/>
      <c r="O134" s="55" t="s">
        <v>261</v>
      </c>
      <c r="P134" s="55" t="s">
        <v>423</v>
      </c>
    </row>
    <row r="135" spans="1:16" ht="12.75" customHeight="1" thickBot="1" x14ac:dyDescent="0.25">
      <c r="A135" s="44" t="str">
        <f t="shared" si="18"/>
        <v> BBS 128 </v>
      </c>
      <c r="B135" s="4" t="str">
        <f t="shared" si="19"/>
        <v>I</v>
      </c>
      <c r="C135" s="44">
        <f t="shared" si="20"/>
        <v>52504.435700000002</v>
      </c>
      <c r="D135" s="11" t="str">
        <f t="shared" si="21"/>
        <v>vis</v>
      </c>
      <c r="E135" s="52">
        <f>VLOOKUP(C135,A!C$21:E$966,3,FALSE)</f>
        <v>38490.085366416926</v>
      </c>
      <c r="F135" s="4" t="s">
        <v>80</v>
      </c>
      <c r="G135" s="11" t="str">
        <f t="shared" si="22"/>
        <v>52504.4357</v>
      </c>
      <c r="H135" s="44">
        <f t="shared" si="23"/>
        <v>38490</v>
      </c>
      <c r="I135" s="53" t="s">
        <v>424</v>
      </c>
      <c r="J135" s="54" t="s">
        <v>425</v>
      </c>
      <c r="K135" s="53">
        <v>38490</v>
      </c>
      <c r="L135" s="53" t="s">
        <v>426</v>
      </c>
      <c r="M135" s="54" t="s">
        <v>349</v>
      </c>
      <c r="N135" s="54" t="s">
        <v>427</v>
      </c>
      <c r="O135" s="55" t="s">
        <v>428</v>
      </c>
      <c r="P135" s="55" t="s">
        <v>423</v>
      </c>
    </row>
    <row r="136" spans="1:16" ht="12.75" customHeight="1" thickBot="1" x14ac:dyDescent="0.25">
      <c r="A136" s="44" t="str">
        <f t="shared" si="18"/>
        <v>OEJV 0074 </v>
      </c>
      <c r="B136" s="4" t="str">
        <f t="shared" si="19"/>
        <v>I</v>
      </c>
      <c r="C136" s="44">
        <f t="shared" si="20"/>
        <v>53259.364000000001</v>
      </c>
      <c r="D136" s="11" t="str">
        <f t="shared" si="21"/>
        <v>vis</v>
      </c>
      <c r="E136" s="52" t="e">
        <f>VLOOKUP(C136,A!C$21:E$966,3,FALSE)</f>
        <v>#N/A</v>
      </c>
      <c r="F136" s="4" t="s">
        <v>80</v>
      </c>
      <c r="G136" s="11" t="str">
        <f t="shared" si="22"/>
        <v>53259.364</v>
      </c>
      <c r="H136" s="44">
        <f t="shared" si="23"/>
        <v>40006</v>
      </c>
      <c r="I136" s="53" t="s">
        <v>442</v>
      </c>
      <c r="J136" s="54" t="s">
        <v>443</v>
      </c>
      <c r="K136" s="53">
        <v>40006</v>
      </c>
      <c r="L136" s="53" t="s">
        <v>444</v>
      </c>
      <c r="M136" s="54" t="s">
        <v>197</v>
      </c>
      <c r="N136" s="54"/>
      <c r="O136" s="55" t="s">
        <v>445</v>
      </c>
      <c r="P136" s="56" t="s">
        <v>394</v>
      </c>
    </row>
    <row r="137" spans="1:16" ht="12.75" customHeight="1" thickBot="1" x14ac:dyDescent="0.25">
      <c r="A137" s="44" t="str">
        <f t="shared" si="18"/>
        <v>OEJV 0074 </v>
      </c>
      <c r="B137" s="4" t="str">
        <f t="shared" si="19"/>
        <v>I</v>
      </c>
      <c r="C137" s="44">
        <f t="shared" si="20"/>
        <v>53985.4</v>
      </c>
      <c r="D137" s="11" t="str">
        <f t="shared" si="21"/>
        <v>vis</v>
      </c>
      <c r="E137" s="52" t="e">
        <f>VLOOKUP(C137,A!C$21:E$966,3,FALSE)</f>
        <v>#N/A</v>
      </c>
      <c r="F137" s="4" t="s">
        <v>80</v>
      </c>
      <c r="G137" s="11" t="str">
        <f t="shared" si="22"/>
        <v>53985.400</v>
      </c>
      <c r="H137" s="44">
        <f t="shared" si="23"/>
        <v>41464</v>
      </c>
      <c r="I137" s="53" t="s">
        <v>460</v>
      </c>
      <c r="J137" s="54" t="s">
        <v>461</v>
      </c>
      <c r="K137" s="53">
        <v>41464</v>
      </c>
      <c r="L137" s="53" t="s">
        <v>462</v>
      </c>
      <c r="M137" s="54" t="s">
        <v>197</v>
      </c>
      <c r="N137" s="54"/>
      <c r="O137" s="55" t="s">
        <v>463</v>
      </c>
      <c r="P137" s="56" t="s">
        <v>394</v>
      </c>
    </row>
    <row r="138" spans="1:16" ht="12.75" customHeight="1" thickBot="1" x14ac:dyDescent="0.25">
      <c r="A138" s="44" t="str">
        <f t="shared" si="18"/>
        <v>BAVM 203 </v>
      </c>
      <c r="B138" s="4" t="str">
        <f t="shared" si="19"/>
        <v>I</v>
      </c>
      <c r="C138" s="44">
        <f t="shared" si="20"/>
        <v>54697.500099999997</v>
      </c>
      <c r="D138" s="11" t="str">
        <f t="shared" si="21"/>
        <v>vis</v>
      </c>
      <c r="E138" s="52">
        <f>VLOOKUP(C138,A!C$21:E$966,3,FALSE)</f>
        <v>42894.08559936221</v>
      </c>
      <c r="F138" s="4" t="s">
        <v>80</v>
      </c>
      <c r="G138" s="11" t="str">
        <f t="shared" si="22"/>
        <v>54697.5001</v>
      </c>
      <c r="H138" s="44">
        <f t="shared" si="23"/>
        <v>42894</v>
      </c>
      <c r="I138" s="53" t="s">
        <v>474</v>
      </c>
      <c r="J138" s="54" t="s">
        <v>475</v>
      </c>
      <c r="K138" s="53" t="s">
        <v>476</v>
      </c>
      <c r="L138" s="53" t="s">
        <v>477</v>
      </c>
      <c r="M138" s="54" t="s">
        <v>393</v>
      </c>
      <c r="N138" s="54" t="s">
        <v>467</v>
      </c>
      <c r="O138" s="55" t="s">
        <v>468</v>
      </c>
      <c r="P138" s="56" t="s">
        <v>478</v>
      </c>
    </row>
    <row r="139" spans="1:16" ht="12.75" customHeight="1" thickBot="1" x14ac:dyDescent="0.25">
      <c r="A139" s="44" t="str">
        <f t="shared" si="18"/>
        <v>BAVM 203 </v>
      </c>
      <c r="B139" s="4" t="str">
        <f t="shared" si="19"/>
        <v>I</v>
      </c>
      <c r="C139" s="44">
        <f t="shared" si="20"/>
        <v>54707.460200000001</v>
      </c>
      <c r="D139" s="11" t="str">
        <f t="shared" si="21"/>
        <v>vis</v>
      </c>
      <c r="E139" s="52">
        <f>VLOOKUP(C139,A!C$21:E$966,3,FALSE)</f>
        <v>42914.086964903581</v>
      </c>
      <c r="F139" s="4" t="s">
        <v>80</v>
      </c>
      <c r="G139" s="11" t="str">
        <f t="shared" si="22"/>
        <v>54707.4602</v>
      </c>
      <c r="H139" s="44">
        <f t="shared" si="23"/>
        <v>42914</v>
      </c>
      <c r="I139" s="53" t="s">
        <v>479</v>
      </c>
      <c r="J139" s="54" t="s">
        <v>480</v>
      </c>
      <c r="K139" s="53" t="s">
        <v>481</v>
      </c>
      <c r="L139" s="53" t="s">
        <v>482</v>
      </c>
      <c r="M139" s="54" t="s">
        <v>393</v>
      </c>
      <c r="N139" s="54" t="s">
        <v>467</v>
      </c>
      <c r="O139" s="55" t="s">
        <v>468</v>
      </c>
      <c r="P139" s="56" t="s">
        <v>478</v>
      </c>
    </row>
    <row r="140" spans="1:16" ht="12.75" customHeight="1" thickBot="1" x14ac:dyDescent="0.25">
      <c r="A140" s="44" t="str">
        <f t="shared" si="18"/>
        <v>BAVM 212 </v>
      </c>
      <c r="B140" s="4" t="str">
        <f t="shared" si="19"/>
        <v>I</v>
      </c>
      <c r="C140" s="44">
        <f t="shared" si="20"/>
        <v>55073.467400000001</v>
      </c>
      <c r="D140" s="11" t="str">
        <f t="shared" si="21"/>
        <v>vis</v>
      </c>
      <c r="E140" s="52">
        <f>VLOOKUP(C140,A!C$21:E$966,3,FALSE)</f>
        <v>43649.083982802214</v>
      </c>
      <c r="F140" s="4" t="s">
        <v>80</v>
      </c>
      <c r="G140" s="11" t="str">
        <f t="shared" si="22"/>
        <v>55073.4674</v>
      </c>
      <c r="H140" s="44">
        <f t="shared" si="23"/>
        <v>43649</v>
      </c>
      <c r="I140" s="53" t="s">
        <v>483</v>
      </c>
      <c r="J140" s="54" t="s">
        <v>484</v>
      </c>
      <c r="K140" s="53" t="s">
        <v>485</v>
      </c>
      <c r="L140" s="53" t="s">
        <v>486</v>
      </c>
      <c r="M140" s="54" t="s">
        <v>393</v>
      </c>
      <c r="N140" s="54" t="s">
        <v>467</v>
      </c>
      <c r="O140" s="55" t="s">
        <v>468</v>
      </c>
      <c r="P140" s="56" t="s">
        <v>487</v>
      </c>
    </row>
    <row r="141" spans="1:16" x14ac:dyDescent="0.2">
      <c r="B141" s="4"/>
      <c r="F141" s="4"/>
    </row>
    <row r="142" spans="1:16" x14ac:dyDescent="0.2">
      <c r="B142" s="4"/>
      <c r="F142" s="4"/>
    </row>
    <row r="143" spans="1:16" x14ac:dyDescent="0.2">
      <c r="B143" s="4"/>
      <c r="F143" s="4"/>
    </row>
    <row r="144" spans="1:1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</sheetData>
  <phoneticPr fontId="7" type="noConversion"/>
  <hyperlinks>
    <hyperlink ref="P26" r:id="rId1" display="http://www.bav-astro.de/sfs/BAVM_link.php?BAVMnr=128"/>
    <hyperlink ref="P27" r:id="rId2" display="http://www.bav-astro.de/sfs/BAVM_link.php?BAVMnr=128"/>
    <hyperlink ref="P28" r:id="rId3" display="http://www.bav-astro.de/sfs/BAVM_link.php?BAVMnr=128"/>
    <hyperlink ref="P29" r:id="rId4" display="http://www.bav-astro.de/sfs/BAVM_link.php?BAVMnr=128"/>
    <hyperlink ref="P31" r:id="rId5" display="http://var.astro.cz/oejv/issues/oejv0074.pdf"/>
    <hyperlink ref="P128" r:id="rId6" display="http://var.astro.cz/oejv/issues/oejv0074.pdf"/>
    <hyperlink ref="P129" r:id="rId7" display="http://var.astro.cz/oejv/issues/oejv0074.pdf"/>
    <hyperlink ref="P130" r:id="rId8" display="http://var.astro.cz/oejv/issues/oejv0074.pdf"/>
    <hyperlink ref="P131" r:id="rId9" display="http://var.astro.cz/oejv/issues/oejv0074.pdf"/>
    <hyperlink ref="P32" r:id="rId10" display="http://var.astro.cz/oejv/issues/oejv0074.pdf"/>
    <hyperlink ref="P132" r:id="rId11" display="http://var.astro.cz/oejv/issues/oejv0074.pdf"/>
    <hyperlink ref="P33" r:id="rId12" display="http://var.astro.cz/oejv/issues/oejv0074.pdf"/>
    <hyperlink ref="P35" r:id="rId13" display="http://www.konkoly.hu/cgi-bin/IBVS?5603"/>
    <hyperlink ref="P136" r:id="rId14" display="http://var.astro.cz/oejv/issues/oejv0074.pdf"/>
    <hyperlink ref="P37" r:id="rId15" display="http://www.konkoly.hu/cgi-bin/IBVS?5672"/>
    <hyperlink ref="P38" r:id="rId16" display="http://var.astro.cz/oejv/issues/oejv0003.pdf"/>
    <hyperlink ref="P39" r:id="rId17" display="http://www.bav-astro.de/sfs/BAVM_link.php?BAVMnr=178"/>
    <hyperlink ref="P137" r:id="rId18" display="http://var.astro.cz/oejv/issues/oejv0074.pdf"/>
    <hyperlink ref="P40" r:id="rId19" display="http://www.bav-astro.de/sfs/BAVM_link.php?BAVMnr=186"/>
    <hyperlink ref="P41" r:id="rId20" display="http://www.bav-astro.de/sfs/BAVM_link.php?BAVMnr=186"/>
    <hyperlink ref="P138" r:id="rId21" display="http://www.bav-astro.de/sfs/BAVM_link.php?BAVMnr=203"/>
    <hyperlink ref="P139" r:id="rId22" display="http://www.bav-astro.de/sfs/BAVM_link.php?BAVMnr=203"/>
    <hyperlink ref="P140" r:id="rId23" display="http://www.bav-astro.de/sfs/BAVM_link.php?BAVMnr=212"/>
    <hyperlink ref="P42" r:id="rId24" display="http://www.bav-astro.de/sfs/BAVM_link.php?BAVMnr=214"/>
    <hyperlink ref="P43" r:id="rId25" display="http://www.konkoly.hu/cgi-bin/IBVS?5945"/>
    <hyperlink ref="P44" r:id="rId26" display="http://www.bav-astro.de/sfs/BAVM_link.php?BAVMnr=220"/>
    <hyperlink ref="P45" r:id="rId27" display="http://www.bav-astro.de/sfs/BAVM_link.php?BAVMnr=220"/>
    <hyperlink ref="P46" r:id="rId28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2024-01-31T04:56:47Z</dcterms:modified>
</cp:coreProperties>
</file>