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1710405-6518-4874-BE35-229FA53CE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1" i="1" l="1"/>
  <c r="F91" i="1" s="1"/>
  <c r="G91" i="1" s="1"/>
  <c r="K91" i="1" s="1"/>
  <c r="Q91" i="1"/>
  <c r="Q88" i="1"/>
  <c r="Q89" i="1"/>
  <c r="Q90" i="1"/>
  <c r="C7" i="1"/>
  <c r="E88" i="1"/>
  <c r="F88" i="1"/>
  <c r="C8" i="1"/>
  <c r="E39" i="1"/>
  <c r="F39" i="1"/>
  <c r="G39" i="1"/>
  <c r="I39" i="1"/>
  <c r="E25" i="1"/>
  <c r="F25" i="1"/>
  <c r="E27" i="1"/>
  <c r="F27" i="1"/>
  <c r="G27" i="1"/>
  <c r="H27" i="1"/>
  <c r="E28" i="1"/>
  <c r="F28" i="1"/>
  <c r="G28" i="1"/>
  <c r="H28" i="1"/>
  <c r="E33" i="1"/>
  <c r="F33" i="1"/>
  <c r="G33" i="1"/>
  <c r="H33" i="1"/>
  <c r="E35" i="1"/>
  <c r="F35" i="1"/>
  <c r="G35" i="1"/>
  <c r="I35" i="1"/>
  <c r="E36" i="1"/>
  <c r="F36" i="1"/>
  <c r="G36" i="1"/>
  <c r="I36" i="1"/>
  <c r="E41" i="1"/>
  <c r="F41" i="1"/>
  <c r="G41" i="1"/>
  <c r="I41" i="1"/>
  <c r="E43" i="1"/>
  <c r="F43" i="1"/>
  <c r="G43" i="1"/>
  <c r="I43" i="1"/>
  <c r="E44" i="1"/>
  <c r="F44" i="1"/>
  <c r="G44" i="1"/>
  <c r="I44" i="1"/>
  <c r="E49" i="1"/>
  <c r="F49" i="1"/>
  <c r="G49" i="1"/>
  <c r="I49" i="1"/>
  <c r="E51" i="1"/>
  <c r="F51" i="1"/>
  <c r="G51" i="1"/>
  <c r="I51" i="1"/>
  <c r="E52" i="1"/>
  <c r="F52" i="1"/>
  <c r="G52" i="1"/>
  <c r="I52" i="1"/>
  <c r="E54" i="1"/>
  <c r="F54" i="1"/>
  <c r="G54" i="1"/>
  <c r="I54" i="1"/>
  <c r="E57" i="1"/>
  <c r="F57" i="1"/>
  <c r="G57" i="1"/>
  <c r="I57" i="1"/>
  <c r="E63" i="1"/>
  <c r="F63" i="1"/>
  <c r="G63" i="1"/>
  <c r="I63" i="1"/>
  <c r="E64" i="1"/>
  <c r="F64" i="1"/>
  <c r="G64" i="1"/>
  <c r="I64" i="1"/>
  <c r="D9" i="1"/>
  <c r="C9" i="1"/>
  <c r="E62" i="1"/>
  <c r="F62" i="1"/>
  <c r="G62" i="1"/>
  <c r="E65" i="1"/>
  <c r="F65" i="1"/>
  <c r="G65" i="1"/>
  <c r="E66" i="1"/>
  <c r="F66" i="1"/>
  <c r="G66" i="1"/>
  <c r="E59" i="1"/>
  <c r="F59" i="1"/>
  <c r="G59" i="1"/>
  <c r="E61" i="1"/>
  <c r="F61" i="1"/>
  <c r="G61" i="1"/>
  <c r="E23" i="1"/>
  <c r="F23" i="1"/>
  <c r="Q81" i="1"/>
  <c r="Q76" i="1"/>
  <c r="Q72" i="1"/>
  <c r="Q71" i="1"/>
  <c r="Q70" i="1"/>
  <c r="Q69" i="1"/>
  <c r="Q68" i="1"/>
  <c r="Q67" i="1"/>
  <c r="Q64" i="1"/>
  <c r="Q63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G25" i="2"/>
  <c r="C25" i="2"/>
  <c r="G24" i="2"/>
  <c r="C24" i="2"/>
  <c r="G23" i="2"/>
  <c r="C23" i="2"/>
  <c r="G75" i="2"/>
  <c r="C75" i="2"/>
  <c r="E75" i="2"/>
  <c r="G74" i="2"/>
  <c r="C74" i="2"/>
  <c r="E74" i="2"/>
  <c r="G73" i="2"/>
  <c r="C73" i="2"/>
  <c r="G72" i="2"/>
  <c r="C72" i="2"/>
  <c r="E72" i="2"/>
  <c r="G22" i="2"/>
  <c r="C22" i="2"/>
  <c r="G21" i="2"/>
  <c r="C21" i="2"/>
  <c r="G20" i="2"/>
  <c r="C20" i="2"/>
  <c r="G71" i="2"/>
  <c r="C71" i="2"/>
  <c r="G19" i="2"/>
  <c r="C19" i="2"/>
  <c r="G18" i="2"/>
  <c r="C18" i="2"/>
  <c r="G17" i="2"/>
  <c r="C17" i="2"/>
  <c r="G70" i="2"/>
  <c r="C70" i="2"/>
  <c r="G69" i="2"/>
  <c r="C69" i="2"/>
  <c r="G68" i="2"/>
  <c r="C68" i="2"/>
  <c r="G67" i="2"/>
  <c r="C67" i="2"/>
  <c r="G66" i="2"/>
  <c r="C66" i="2"/>
  <c r="G65" i="2"/>
  <c r="C65" i="2"/>
  <c r="G16" i="2"/>
  <c r="C16" i="2"/>
  <c r="E16" i="2"/>
  <c r="G15" i="2"/>
  <c r="C15" i="2"/>
  <c r="E15" i="2"/>
  <c r="G64" i="2"/>
  <c r="C64" i="2"/>
  <c r="E64" i="2"/>
  <c r="G63" i="2"/>
  <c r="C63" i="2"/>
  <c r="E63" i="2"/>
  <c r="G14" i="2"/>
  <c r="C14" i="2"/>
  <c r="E14" i="2"/>
  <c r="G13" i="2"/>
  <c r="C13" i="2"/>
  <c r="E13" i="2"/>
  <c r="G12" i="2"/>
  <c r="C12" i="2"/>
  <c r="G11" i="2"/>
  <c r="C11" i="2"/>
  <c r="E11" i="2"/>
  <c r="G62" i="2"/>
  <c r="C62" i="2"/>
  <c r="G61" i="2"/>
  <c r="C61" i="2"/>
  <c r="E61" i="2"/>
  <c r="G60" i="2"/>
  <c r="C60" i="2"/>
  <c r="G59" i="2"/>
  <c r="C59" i="2"/>
  <c r="G58" i="2"/>
  <c r="C58" i="2"/>
  <c r="E58" i="2"/>
  <c r="G57" i="2"/>
  <c r="C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G51" i="2"/>
  <c r="C51" i="2"/>
  <c r="G50" i="2"/>
  <c r="C50" i="2"/>
  <c r="G49" i="2"/>
  <c r="C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G43" i="2"/>
  <c r="C43" i="2"/>
  <c r="E43" i="2"/>
  <c r="G42" i="2"/>
  <c r="C42" i="2"/>
  <c r="G41" i="2"/>
  <c r="C41" i="2"/>
  <c r="G40" i="2"/>
  <c r="C40" i="2"/>
  <c r="E40" i="2"/>
  <c r="G39" i="2"/>
  <c r="C39" i="2"/>
  <c r="E39" i="2"/>
  <c r="G38" i="2"/>
  <c r="C38" i="2"/>
  <c r="G37" i="2"/>
  <c r="C37" i="2"/>
  <c r="E37" i="2"/>
  <c r="G36" i="2"/>
  <c r="C36" i="2"/>
  <c r="G35" i="2"/>
  <c r="C35" i="2"/>
  <c r="G34" i="2"/>
  <c r="C34" i="2"/>
  <c r="G33" i="2"/>
  <c r="C33" i="2"/>
  <c r="G32" i="2"/>
  <c r="C32" i="2"/>
  <c r="E32" i="2"/>
  <c r="G31" i="2"/>
  <c r="C31" i="2"/>
  <c r="E31" i="2"/>
  <c r="G30" i="2"/>
  <c r="C30" i="2"/>
  <c r="G29" i="2"/>
  <c r="C29" i="2"/>
  <c r="E29" i="2"/>
  <c r="G28" i="2"/>
  <c r="C28" i="2"/>
  <c r="G27" i="2"/>
  <c r="C27" i="2"/>
  <c r="G26" i="2"/>
  <c r="C26" i="2"/>
  <c r="H25" i="2"/>
  <c r="B25" i="2"/>
  <c r="D25" i="2"/>
  <c r="A25" i="2"/>
  <c r="H24" i="2"/>
  <c r="D24" i="2"/>
  <c r="B24" i="2"/>
  <c r="A24" i="2"/>
  <c r="H23" i="2"/>
  <c r="B23" i="2"/>
  <c r="D23" i="2"/>
  <c r="A23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22" i="2"/>
  <c r="D22" i="2"/>
  <c r="B22" i="2"/>
  <c r="A22" i="2"/>
  <c r="H21" i="2"/>
  <c r="B21" i="2"/>
  <c r="D21" i="2"/>
  <c r="A21" i="2"/>
  <c r="H20" i="2"/>
  <c r="D20" i="2"/>
  <c r="B20" i="2"/>
  <c r="A20" i="2"/>
  <c r="H71" i="2"/>
  <c r="B71" i="2"/>
  <c r="D71" i="2"/>
  <c r="A71" i="2"/>
  <c r="H19" i="2"/>
  <c r="D19" i="2"/>
  <c r="B19" i="2"/>
  <c r="A19" i="2"/>
  <c r="H18" i="2"/>
  <c r="B18" i="2"/>
  <c r="D18" i="2"/>
  <c r="A18" i="2"/>
  <c r="H17" i="2"/>
  <c r="B17" i="2"/>
  <c r="D17" i="2"/>
  <c r="A17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16" i="2"/>
  <c r="B16" i="2"/>
  <c r="D16" i="2"/>
  <c r="A16" i="2"/>
  <c r="H15" i="2"/>
  <c r="B15" i="2"/>
  <c r="D15" i="2"/>
  <c r="A15" i="2"/>
  <c r="H64" i="2"/>
  <c r="B64" i="2"/>
  <c r="D64" i="2"/>
  <c r="A64" i="2"/>
  <c r="H63" i="2"/>
  <c r="B63" i="2"/>
  <c r="D63" i="2"/>
  <c r="A63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Q87" i="1"/>
  <c r="Q84" i="1"/>
  <c r="Q86" i="1"/>
  <c r="Q85" i="1"/>
  <c r="Q83" i="1"/>
  <c r="Q82" i="1"/>
  <c r="Q80" i="1"/>
  <c r="F16" i="1"/>
  <c r="F17" i="1" s="1"/>
  <c r="C17" i="1"/>
  <c r="Q77" i="1"/>
  <c r="Q78" i="1"/>
  <c r="Q79" i="1"/>
  <c r="I59" i="1"/>
  <c r="Q59" i="1"/>
  <c r="Q60" i="1"/>
  <c r="I61" i="1"/>
  <c r="Q61" i="1"/>
  <c r="I62" i="1"/>
  <c r="Q62" i="1"/>
  <c r="I65" i="1"/>
  <c r="Q65" i="1"/>
  <c r="I66" i="1"/>
  <c r="Q66" i="1"/>
  <c r="Q73" i="1"/>
  <c r="Q74" i="1"/>
  <c r="Q75" i="1"/>
  <c r="Q23" i="1"/>
  <c r="E59" i="2"/>
  <c r="E27" i="2"/>
  <c r="E33" i="2"/>
  <c r="E62" i="2"/>
  <c r="E68" i="2"/>
  <c r="E57" i="2"/>
  <c r="E69" i="2"/>
  <c r="E21" i="2"/>
  <c r="E41" i="2"/>
  <c r="E52" i="2"/>
  <c r="E65" i="2"/>
  <c r="E25" i="2"/>
  <c r="E79" i="1"/>
  <c r="F79" i="1"/>
  <c r="G79" i="1"/>
  <c r="J79" i="1"/>
  <c r="E71" i="1"/>
  <c r="F71" i="1"/>
  <c r="E86" i="1"/>
  <c r="F86" i="1"/>
  <c r="E84" i="1"/>
  <c r="F84" i="1"/>
  <c r="G84" i="1"/>
  <c r="J84" i="1"/>
  <c r="E76" i="1"/>
  <c r="F76" i="1"/>
  <c r="E68" i="1"/>
  <c r="F68" i="1"/>
  <c r="E46" i="1"/>
  <c r="F46" i="1"/>
  <c r="G46" i="1"/>
  <c r="I46" i="1"/>
  <c r="E38" i="1"/>
  <c r="F38" i="1"/>
  <c r="G38" i="1"/>
  <c r="I38" i="1"/>
  <c r="E30" i="1"/>
  <c r="F30" i="1"/>
  <c r="G30" i="1"/>
  <c r="H30" i="1"/>
  <c r="E21" i="1"/>
  <c r="F21" i="1"/>
  <c r="G21" i="1"/>
  <c r="H21" i="1"/>
  <c r="E81" i="1"/>
  <c r="F81" i="1"/>
  <c r="G81" i="1"/>
  <c r="I81" i="1"/>
  <c r="E73" i="1"/>
  <c r="F73" i="1"/>
  <c r="G73" i="1"/>
  <c r="I73" i="1"/>
  <c r="E89" i="1"/>
  <c r="F89" i="1"/>
  <c r="G89" i="1"/>
  <c r="K89" i="1"/>
  <c r="E78" i="1"/>
  <c r="F78" i="1"/>
  <c r="G78" i="1"/>
  <c r="J78" i="1"/>
  <c r="E70" i="1"/>
  <c r="F70" i="1"/>
  <c r="G70" i="1"/>
  <c r="I70" i="1"/>
  <c r="E85" i="1"/>
  <c r="F85" i="1"/>
  <c r="G85" i="1"/>
  <c r="K85" i="1"/>
  <c r="E56" i="1"/>
  <c r="F56" i="1"/>
  <c r="G56" i="1"/>
  <c r="I56" i="1"/>
  <c r="E48" i="1"/>
  <c r="F48" i="1"/>
  <c r="G48" i="1"/>
  <c r="I48" i="1"/>
  <c r="E40" i="1"/>
  <c r="F40" i="1"/>
  <c r="G40" i="1"/>
  <c r="I40" i="1"/>
  <c r="E32" i="1"/>
  <c r="F32" i="1"/>
  <c r="G32" i="1"/>
  <c r="H32" i="1"/>
  <c r="E24" i="1"/>
  <c r="F24" i="1"/>
  <c r="G24" i="1"/>
  <c r="H24" i="1"/>
  <c r="E83" i="1"/>
  <c r="F83" i="1"/>
  <c r="G83" i="1"/>
  <c r="K83" i="1"/>
  <c r="E75" i="1"/>
  <c r="F75" i="1"/>
  <c r="G75" i="1"/>
  <c r="I75" i="1"/>
  <c r="G69" i="1"/>
  <c r="I69" i="1"/>
  <c r="E67" i="1"/>
  <c r="F67" i="1"/>
  <c r="G67" i="1"/>
  <c r="E53" i="1"/>
  <c r="F53" i="1"/>
  <c r="G53" i="1"/>
  <c r="I53" i="1"/>
  <c r="E45" i="1"/>
  <c r="F45" i="1"/>
  <c r="G45" i="1"/>
  <c r="I45" i="1"/>
  <c r="E37" i="1"/>
  <c r="F37" i="1"/>
  <c r="G37" i="1"/>
  <c r="I37" i="1"/>
  <c r="E29" i="1"/>
  <c r="F29" i="1"/>
  <c r="G29" i="1"/>
  <c r="H29" i="1"/>
  <c r="E80" i="1"/>
  <c r="F80" i="1"/>
  <c r="G80" i="1"/>
  <c r="K80" i="1"/>
  <c r="E72" i="1"/>
  <c r="F72" i="1"/>
  <c r="G72" i="1"/>
  <c r="I72" i="1"/>
  <c r="E87" i="1"/>
  <c r="F87" i="1"/>
  <c r="G87" i="1"/>
  <c r="K87" i="1"/>
  <c r="G88" i="1"/>
  <c r="K88" i="1"/>
  <c r="E58" i="1"/>
  <c r="F58" i="1"/>
  <c r="G58" i="1"/>
  <c r="I58" i="1"/>
  <c r="E50" i="1"/>
  <c r="F50" i="1"/>
  <c r="G50" i="1"/>
  <c r="I50" i="1"/>
  <c r="E42" i="1"/>
  <c r="F42" i="1"/>
  <c r="G42" i="1"/>
  <c r="I42" i="1"/>
  <c r="E34" i="1"/>
  <c r="F34" i="1"/>
  <c r="G34" i="1"/>
  <c r="I34" i="1"/>
  <c r="E26" i="1"/>
  <c r="F26" i="1"/>
  <c r="G26" i="1"/>
  <c r="H26" i="1"/>
  <c r="E77" i="1"/>
  <c r="F77" i="1"/>
  <c r="G77" i="1"/>
  <c r="K77" i="1"/>
  <c r="G71" i="1"/>
  <c r="I71" i="1"/>
  <c r="E69" i="1"/>
  <c r="F69" i="1"/>
  <c r="G86" i="1"/>
  <c r="K86" i="1"/>
  <c r="E60" i="1"/>
  <c r="F60" i="1"/>
  <c r="G60" i="1"/>
  <c r="I60" i="1"/>
  <c r="E55" i="1"/>
  <c r="F55" i="1"/>
  <c r="G55" i="1"/>
  <c r="I55" i="1"/>
  <c r="E47" i="1"/>
  <c r="F47" i="1"/>
  <c r="G47" i="1"/>
  <c r="I47" i="1"/>
  <c r="E31" i="1"/>
  <c r="F31" i="1"/>
  <c r="G31" i="1"/>
  <c r="H31" i="1"/>
  <c r="G25" i="1"/>
  <c r="H25" i="1"/>
  <c r="E22" i="1"/>
  <c r="F22" i="1"/>
  <c r="G22" i="1"/>
  <c r="H22" i="1"/>
  <c r="E82" i="1"/>
  <c r="F82" i="1"/>
  <c r="G82" i="1"/>
  <c r="K82" i="1"/>
  <c r="G76" i="1"/>
  <c r="I76" i="1"/>
  <c r="E74" i="1"/>
  <c r="F74" i="1"/>
  <c r="G74" i="1"/>
  <c r="I74" i="1"/>
  <c r="G68" i="1"/>
  <c r="I68" i="1"/>
  <c r="E90" i="1"/>
  <c r="F90" i="1"/>
  <c r="G90" i="1"/>
  <c r="K90" i="1"/>
  <c r="E71" i="2"/>
  <c r="E22" i="2"/>
  <c r="E35" i="2"/>
  <c r="E20" i="2"/>
  <c r="E67" i="2"/>
  <c r="E18" i="2"/>
  <c r="E23" i="2"/>
  <c r="E17" i="2"/>
  <c r="E30" i="2"/>
  <c r="E34" i="2"/>
  <c r="E38" i="2"/>
  <c r="E66" i="2"/>
  <c r="E54" i="2"/>
  <c r="E24" i="2"/>
  <c r="E12" i="2"/>
  <c r="E50" i="2"/>
  <c r="E73" i="2"/>
  <c r="E42" i="2"/>
  <c r="E36" i="2"/>
  <c r="I67" i="1"/>
  <c r="E70" i="2"/>
  <c r="E51" i="2"/>
  <c r="E44" i="2"/>
  <c r="E19" i="2"/>
  <c r="E26" i="2"/>
  <c r="E60" i="2"/>
  <c r="E28" i="2"/>
  <c r="E49" i="2"/>
  <c r="C11" i="1"/>
  <c r="C12" i="1"/>
  <c r="O91" i="1" l="1"/>
  <c r="C16" i="1"/>
  <c r="D18" i="1" s="1"/>
  <c r="O90" i="1"/>
  <c r="O57" i="1"/>
  <c r="O46" i="1"/>
  <c r="O35" i="1"/>
  <c r="O89" i="1"/>
  <c r="O50" i="1"/>
  <c r="O66" i="1"/>
  <c r="O73" i="1"/>
  <c r="O60" i="1"/>
  <c r="O81" i="1"/>
  <c r="O49" i="1"/>
  <c r="O38" i="1"/>
  <c r="O27" i="1"/>
  <c r="O67" i="1"/>
  <c r="O42" i="1"/>
  <c r="O59" i="1"/>
  <c r="O23" i="1"/>
  <c r="O44" i="1"/>
  <c r="O77" i="1"/>
  <c r="O69" i="1"/>
  <c r="O64" i="1"/>
  <c r="O41" i="1"/>
  <c r="O30" i="1"/>
  <c r="O70" i="1"/>
  <c r="O53" i="1"/>
  <c r="O34" i="1"/>
  <c r="O62" i="1"/>
  <c r="O80" i="1"/>
  <c r="O55" i="1"/>
  <c r="O52" i="1"/>
  <c r="O33" i="1"/>
  <c r="O21" i="1"/>
  <c r="O56" i="1"/>
  <c r="O45" i="1"/>
  <c r="O26" i="1"/>
  <c r="O82" i="1"/>
  <c r="O84" i="1"/>
  <c r="O47" i="1"/>
  <c r="O25" i="1"/>
  <c r="O76" i="1"/>
  <c r="O48" i="1"/>
  <c r="O37" i="1"/>
  <c r="O61" i="1"/>
  <c r="O75" i="1"/>
  <c r="O65" i="1"/>
  <c r="O22" i="1"/>
  <c r="O71" i="1"/>
  <c r="O54" i="1"/>
  <c r="O43" i="1"/>
  <c r="O58" i="1"/>
  <c r="O78" i="1"/>
  <c r="O39" i="1"/>
  <c r="O36" i="1"/>
  <c r="O88" i="1"/>
  <c r="O63" i="1"/>
  <c r="O40" i="1"/>
  <c r="O29" i="1"/>
  <c r="O86" i="1"/>
  <c r="O87" i="1"/>
  <c r="O83" i="1"/>
  <c r="O31" i="1"/>
  <c r="O28" i="1"/>
  <c r="O68" i="1"/>
  <c r="O51" i="1"/>
  <c r="O32" i="1"/>
  <c r="O72" i="1"/>
  <c r="C15" i="1"/>
  <c r="O85" i="1"/>
  <c r="O79" i="1"/>
  <c r="O24" i="1"/>
  <c r="O74" i="1"/>
  <c r="C18" i="1" l="1"/>
  <c r="F18" i="1"/>
  <c r="F19" i="1" s="1"/>
</calcChain>
</file>

<file path=xl/sharedStrings.xml><?xml version="1.0" encoding="utf-8"?>
<sst xmlns="http://schemas.openxmlformats.org/spreadsheetml/2006/main" count="725" uniqueCount="302">
  <si>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</si>
  <si>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</si>
  <si>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</si>
  <si>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</si>
  <si>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</si>
  <si>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</si>
  <si>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</si>
  <si>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</si>
  <si>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</si>
  <si>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</si>
  <si>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</si>
  <si>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</si>
  <si>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</si>
  <si>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</si>
  <si>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</si>
  <si>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</si>
  <si>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</si>
  <si>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</si>
  <si>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</si>
  <si>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</si>
  <si>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</si>
  <si>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</si>
  <si>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</si>
  <si>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</si>
  <si>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</si>
  <si>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</si>
  <si>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</si>
  <si>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</si>
  <si>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</si>
  <si>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Bull.92</t>
  </si>
  <si>
    <t>B</t>
  </si>
  <si>
    <t>BBSAG Bull.95</t>
  </si>
  <si>
    <t>BBSAG Bull.96</t>
  </si>
  <si>
    <t>BBSAG Bull.101</t>
  </si>
  <si>
    <t>BBSAG Bull.104</t>
  </si>
  <si>
    <t>BBSAG Bull.107</t>
  </si>
  <si>
    <t>Diethelm R</t>
  </si>
  <si>
    <t>BBSAG Bull.115</t>
  </si>
  <si>
    <t>BBSAG Bull.117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</si>
  <si>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</si>
  <si>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</si>
  <si>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</si>
  <si>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</si>
  <si>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</si>
  <si>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</si>
  <si>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</si>
  <si>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EA/SD</t>
  </si>
  <si>
    <t>OEJV 0074</t>
  </si>
  <si>
    <t>I</t>
  </si>
  <si>
    <t>CCD</t>
  </si>
  <si>
    <t>Start of linear fit &gt;&gt;&gt;&gt;&gt;&gt;&gt;&gt;&gt;&gt;&gt;&gt;&gt;&gt;&gt;&gt;&gt;&gt;&gt;&gt;&gt;</t>
  </si>
  <si>
    <t>Add cycle</t>
  </si>
  <si>
    <t>Old Cycle</t>
  </si>
  <si>
    <t>OEJV 0137</t>
  </si>
  <si>
    <t>II</t>
  </si>
  <si>
    <t>OEJV 0160</t>
  </si>
  <si>
    <t>IBVS 6114</t>
  </si>
  <si>
    <t>IBVS 6118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</si>
  <si>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</si>
  <si>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</si>
  <si>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</si>
  <si>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</si>
  <si>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</si>
  <si>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</si>
  <si>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</si>
  <si>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</si>
  <si>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</si>
  <si>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</si>
  <si>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</si>
  <si>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</si>
  <si>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2428074.405 </t>
  </si>
  <si>
    <t> 28.09.1935 21:43 </t>
  </si>
  <si>
    <t> 0.010 </t>
  </si>
  <si>
    <t>P </t>
  </si>
  <si>
    <t> W.Wenzel </t>
  </si>
  <si>
    <t> AN 281.181 </t>
  </si>
  <si>
    <t>2428406.426 </t>
  </si>
  <si>
    <t> 25.08.1936 22:13 </t>
  </si>
  <si>
    <t> -0.008 </t>
  </si>
  <si>
    <t>2428430.342 </t>
  </si>
  <si>
    <t> 18.09.1936 20:12 </t>
  </si>
  <si>
    <t> 0.001 </t>
  </si>
  <si>
    <t>2428629.580 </t>
  </si>
  <si>
    <t> 06.04.1937 01:55 </t>
  </si>
  <si>
    <t> 0.015 </t>
  </si>
  <si>
    <t>2428953.631 </t>
  </si>
  <si>
    <t> 24.02.1938 03:08 </t>
  </si>
  <si>
    <t> -0.004 </t>
  </si>
  <si>
    <t>2429457.452 </t>
  </si>
  <si>
    <t> 12.07.1939 22:50 </t>
  </si>
  <si>
    <t> 0.003 </t>
  </si>
  <si>
    <t>2429851.516 </t>
  </si>
  <si>
    <t> 10.08.1940 00:23 </t>
  </si>
  <si>
    <t> 0.047 </t>
  </si>
  <si>
    <t>2432803.528 </t>
  </si>
  <si>
    <t> 09.09.1948 00:40 </t>
  </si>
  <si>
    <t> 0.009 </t>
  </si>
  <si>
    <t>2432804.404 </t>
  </si>
  <si>
    <t> 09.09.1948 21:41 </t>
  </si>
  <si>
    <t> -0.001 </t>
  </si>
  <si>
    <t>2433151.505 </t>
  </si>
  <si>
    <t> 23.08.1949 00:07 </t>
  </si>
  <si>
    <t>2433390.554 </t>
  </si>
  <si>
    <t> 19.04.1950 01:17 </t>
  </si>
  <si>
    <t> -0.011 </t>
  </si>
  <si>
    <t>2433422.410 </t>
  </si>
  <si>
    <t> 20.05.1950 21:50 </t>
  </si>
  <si>
    <t> -0.030 </t>
  </si>
  <si>
    <t>2445889.421 </t>
  </si>
  <si>
    <t> 07.07.1984 22:06 </t>
  </si>
  <si>
    <t> 0.014 </t>
  </si>
  <si>
    <t>V </t>
  </si>
  <si>
    <t> J.Manek </t>
  </si>
  <si>
    <t> BRNO 27 </t>
  </si>
  <si>
    <t>2446291.392 </t>
  </si>
  <si>
    <t> 13.08.1985 21:24 </t>
  </si>
  <si>
    <t> T.Cervinka </t>
  </si>
  <si>
    <t>2446291.401 </t>
  </si>
  <si>
    <t> 13.08.1985 21:37 </t>
  </si>
  <si>
    <t> 0.005 </t>
  </si>
  <si>
    <t> P.Lutcha </t>
  </si>
  <si>
    <t>2446291.405 </t>
  </si>
  <si>
    <t> 13.08.1985 21:43 </t>
  </si>
  <si>
    <t> M.Varady </t>
  </si>
  <si>
    <t>2446291.412 </t>
  </si>
  <si>
    <t> 13.08.1985 21:53 </t>
  </si>
  <si>
    <t> 0.016 </t>
  </si>
  <si>
    <t> P.Hajek </t>
  </si>
  <si>
    <t>2446291.415 </t>
  </si>
  <si>
    <t> 13.08.1985 21:57 </t>
  </si>
  <si>
    <t> 0.019 </t>
  </si>
  <si>
    <t> P.Svoboda </t>
  </si>
  <si>
    <t>2446615.460 </t>
  </si>
  <si>
    <t> 03.07.1986 23:02 </t>
  </si>
  <si>
    <t> -0.007 </t>
  </si>
  <si>
    <t> BRNO 28 </t>
  </si>
  <si>
    <t>2446615.466 </t>
  </si>
  <si>
    <t> 03.07.1986 23:11 </t>
  </si>
  <si>
    <t> D.Hanzl </t>
  </si>
  <si>
    <t>2446615.473 </t>
  </si>
  <si>
    <t> 03.07.1986 23:21 </t>
  </si>
  <si>
    <t> 0.006 </t>
  </si>
  <si>
    <t> P.Wagner </t>
  </si>
  <si>
    <t>2446615.479 </t>
  </si>
  <si>
    <t> 03.07.1986 23:29 </t>
  </si>
  <si>
    <t> 0.012 </t>
  </si>
  <si>
    <t>2446646.466 </t>
  </si>
  <si>
    <t> 03.08.1986 23:11 </t>
  </si>
  <si>
    <t> A.Slatinsky </t>
  </si>
  <si>
    <t>2446646.470 </t>
  </si>
  <si>
    <t> 03.08.1986 23:16 </t>
  </si>
  <si>
    <t> 0.013 </t>
  </si>
  <si>
    <t> V.Wagner </t>
  </si>
  <si>
    <t>2446708.447 </t>
  </si>
  <si>
    <t> 04.10.1986 22:43 </t>
  </si>
  <si>
    <t>2446708.455 </t>
  </si>
  <si>
    <t> 04.10.1986 22:55 </t>
  </si>
  <si>
    <t> 0.017 </t>
  </si>
  <si>
    <t>2447349.501 </t>
  </si>
  <si>
    <t> 07.07.1988 00:01 </t>
  </si>
  <si>
    <t> BRNO 30 </t>
  </si>
  <si>
    <t>2447349.502 </t>
  </si>
  <si>
    <t> 07.07.1988 00:02 </t>
  </si>
  <si>
    <t> 0.007 </t>
  </si>
  <si>
    <t> M.Jechumtal </t>
  </si>
  <si>
    <t>2447349.505 </t>
  </si>
  <si>
    <t> 07.07.1988 00:07 </t>
  </si>
  <si>
    <t>2447357.456 </t>
  </si>
  <si>
    <t> 14.07.1988 22:56 </t>
  </si>
  <si>
    <t> M.Zejda </t>
  </si>
  <si>
    <t>2447357.470 </t>
  </si>
  <si>
    <t> 14.07.1988 23:16 </t>
  </si>
  <si>
    <t>2447357.471 </t>
  </si>
  <si>
    <t> 14.07.1988 23:18 </t>
  </si>
  <si>
    <t>2447388.455 </t>
  </si>
  <si>
    <t> 14.08.1988 22:55 </t>
  </si>
  <si>
    <t> R.Slatinska </t>
  </si>
  <si>
    <t>2447388.461 </t>
  </si>
  <si>
    <t> 14.08.1988 23:03 </t>
  </si>
  <si>
    <t>2447388.467 </t>
  </si>
  <si>
    <t> 14.08.1988 23:12 </t>
  </si>
  <si>
    <t> A.Umlauf </t>
  </si>
  <si>
    <t>2447775.431 </t>
  </si>
  <si>
    <t> 05.09.1989 22:20 </t>
  </si>
  <si>
    <t> 0.041 </t>
  </si>
  <si>
    <t> K.Locher </t>
  </si>
  <si>
    <t> BBS 92 </t>
  </si>
  <si>
    <t>2448014.450 </t>
  </si>
  <si>
    <t> 02.05.1990 22:48 </t>
  </si>
  <si>
    <t> -0.009 </t>
  </si>
  <si>
    <t> BBS 95 </t>
  </si>
  <si>
    <t>2448178.274 </t>
  </si>
  <si>
    <t> 13.10.1990 18:34 </t>
  </si>
  <si>
    <t> BBS 96 </t>
  </si>
  <si>
    <t>2448724.584 </t>
  </si>
  <si>
    <t> 12.04.1992 02:00 </t>
  </si>
  <si>
    <t> 0.004 </t>
  </si>
  <si>
    <t> BBS 101 </t>
  </si>
  <si>
    <t>2449158.442 </t>
  </si>
  <si>
    <t> 19.06.1993 22:36 </t>
  </si>
  <si>
    <t> P.Stepan </t>
  </si>
  <si>
    <t> BRNO 31 </t>
  </si>
  <si>
    <t>2449158.448 </t>
  </si>
  <si>
    <t> 19.06.1993 22:45 </t>
  </si>
  <si>
    <t>2449212.466 </t>
  </si>
  <si>
    <t> 12.08.1993 23:11 </t>
  </si>
  <si>
    <t> BBS 104 </t>
  </si>
  <si>
    <t>2449568.407 </t>
  </si>
  <si>
    <t> 03.08.1994 21:46 </t>
  </si>
  <si>
    <t> BBS 107 </t>
  </si>
  <si>
    <t>2449900.4315 </t>
  </si>
  <si>
    <t> 01.07.1995 22:21 </t>
  </si>
  <si>
    <t> -0.0101 </t>
  </si>
  <si>
    <t> BRNO 32 </t>
  </si>
  <si>
    <t>2449900.4343 </t>
  </si>
  <si>
    <t> 01.07.1995 22:25 </t>
  </si>
  <si>
    <t> -0.0073 </t>
  </si>
  <si>
    <t> A.Dedoch </t>
  </si>
  <si>
    <t> P.Sobotka </t>
  </si>
  <si>
    <t>2449900.4350 </t>
  </si>
  <si>
    <t> 01.07.1995 22:26 </t>
  </si>
  <si>
    <t> -0.0066 </t>
  </si>
  <si>
    <t> K.Koss </t>
  </si>
  <si>
    <t>2449900.4433 </t>
  </si>
  <si>
    <t> 01.07.1995 22:38 </t>
  </si>
  <si>
    <t> 0.0017 </t>
  </si>
  <si>
    <t> L.Brat </t>
  </si>
  <si>
    <t>2450642.4290 </t>
  </si>
  <si>
    <t> 12.07.1997 22:17 </t>
  </si>
  <si>
    <t> -0.0097 </t>
  </si>
  <si>
    <t>E </t>
  </si>
  <si>
    <t>?</t>
  </si>
  <si>
    <t> R.Diethelm </t>
  </si>
  <si>
    <t> BBS 115 </t>
  </si>
  <si>
    <t>2450664.565 </t>
  </si>
  <si>
    <t> 04.08.1997 01:33 </t>
  </si>
  <si>
    <t> -0.010 </t>
  </si>
  <si>
    <t>2450864.674 </t>
  </si>
  <si>
    <t> 20.02.1998 04:10 </t>
  </si>
  <si>
    <t> BBS 117 </t>
  </si>
  <si>
    <t>2452072.405 </t>
  </si>
  <si>
    <t> 11.06.2001 21:43 </t>
  </si>
  <si>
    <t> -0.016 </t>
  </si>
  <si>
    <t> BBS 125 </t>
  </si>
  <si>
    <t>2452427.45810 </t>
  </si>
  <si>
    <t> 01.06.2002 22:59 </t>
  </si>
  <si>
    <t> -0.02358 </t>
  </si>
  <si>
    <t>C </t>
  </si>
  <si>
    <t>o</t>
  </si>
  <si>
    <t> Motl et al. </t>
  </si>
  <si>
    <t>OEJV 0074 </t>
  </si>
  <si>
    <t>2452836.5269 </t>
  </si>
  <si>
    <t> 16.07.2003 00:38 </t>
  </si>
  <si>
    <t> -0.0271 </t>
  </si>
  <si>
    <t>-I</t>
  </si>
  <si>
    <t> F.Agerer </t>
  </si>
  <si>
    <t>BAVM 186 </t>
  </si>
  <si>
    <t>2454239.4873 </t>
  </si>
  <si>
    <t> 18.05.2007 23:41 </t>
  </si>
  <si>
    <t>29148.5</t>
  </si>
  <si>
    <t> -0.0432 </t>
  </si>
  <si>
    <t>2455058.5205 </t>
  </si>
  <si>
    <t> 15.08.2009 00:29 </t>
  </si>
  <si>
    <t>30073.5</t>
  </si>
  <si>
    <t> -0.0402 </t>
  </si>
  <si>
    <t> L.Brát </t>
  </si>
  <si>
    <t>OEJV 0137 </t>
  </si>
  <si>
    <t>2455073.5737 </t>
  </si>
  <si>
    <t> 30.08.2009 01:46 </t>
  </si>
  <si>
    <t>30090.5</t>
  </si>
  <si>
    <t> -0.0394 </t>
  </si>
  <si>
    <t>BAVM 212 </t>
  </si>
  <si>
    <t>2455101.4604 </t>
  </si>
  <si>
    <t> 26.09.2009 23:02 </t>
  </si>
  <si>
    <t>30122</t>
  </si>
  <si>
    <t> -0.0440 </t>
  </si>
  <si>
    <t> J.Trnka </t>
  </si>
  <si>
    <t>2455310.4216 </t>
  </si>
  <si>
    <t> 23.04.2010 22:07 </t>
  </si>
  <si>
    <t>30358</t>
  </si>
  <si>
    <t> -0.0462 </t>
  </si>
  <si>
    <t>2455341.4125 </t>
  </si>
  <si>
    <t> 24.05.2010 21:54 </t>
  </si>
  <si>
    <t>30393</t>
  </si>
  <si>
    <t> -0.0456 </t>
  </si>
  <si>
    <t> W.Moschner &amp; P.Frank </t>
  </si>
  <si>
    <t>BAVM 234 </t>
  </si>
  <si>
    <t>2455819.54623 </t>
  </si>
  <si>
    <t> 15.09.2011 01:06 </t>
  </si>
  <si>
    <t>30933</t>
  </si>
  <si>
    <t> -0.04842 </t>
  </si>
  <si>
    <t>OEJV 0160 </t>
  </si>
  <si>
    <t>2455945.27742 </t>
  </si>
  <si>
    <t> 18.01.2012 18:39 </t>
  </si>
  <si>
    <t>31075</t>
  </si>
  <si>
    <t> -0.04943 </t>
  </si>
  <si>
    <t>R</t>
  </si>
  <si>
    <t> P.Zasche </t>
  </si>
  <si>
    <t>IBVS 6114 </t>
  </si>
  <si>
    <t>OEJV 0179</t>
  </si>
  <si>
    <t>JBAV, 60</t>
  </si>
  <si>
    <t>V0749 Cyg / GSC 3951-2221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</si>
</sst>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1" fillId="0" borderId="0"/>
    <xf numFmtId="0" fontId="1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 applyAlignment="1">
      <alignment horizontal="left"/>
    </xf>
    <xf numFmtId="0" fontId="8" fillId="0" borderId="0" xfId="0" applyFont="1" applyAlignment="1"/>
    <xf numFmtId="0" fontId="5" fillId="0" borderId="11" xfId="0" applyFont="1" applyBorder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V0749 Cyg - O-C Diagr.</a:t>
            </a:r>
          </a:p>
        </c:rich>
      </c:tx>
      <c:layout>
        <c:manualLayout>
          <c:xMode val="edge"/>
          <c:yMode val="edge"/>
          <c:x val="0.3771676300578034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1271676300579"/>
          <c:y val="0.14723926380368099"/>
          <c:w val="0.8265895953757225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1.0075999998662155E-2</c:v>
                </c:pt>
                <c:pt idx="1">
                  <c:v>-8.1740000023273751E-3</c:v>
                </c:pt>
                <c:pt idx="2">
                  <c:v>0</c:v>
                </c:pt>
                <c:pt idx="3">
                  <c:v>1.0000000002037268E-3</c:v>
                </c:pt>
                <c:pt idx="4">
                  <c:v>1.5450000002601882E-2</c:v>
                </c:pt>
                <c:pt idx="5">
                  <c:v>-3.8580000000365544E-3</c:v>
                </c:pt>
                <c:pt idx="6">
                  <c:v>2.9200000026321504E-3</c:v>
                </c:pt>
                <c:pt idx="7">
                  <c:v>4.7009999998408603E-2</c:v>
                </c:pt>
                <c:pt idx="8">
                  <c:v>8.7179999973159283E-3</c:v>
                </c:pt>
                <c:pt idx="9">
                  <c:v>-7.1999999636318535E-4</c:v>
                </c:pt>
                <c:pt idx="10">
                  <c:v>8.5839999956078827E-3</c:v>
                </c:pt>
                <c:pt idx="11">
                  <c:v>-1.0676000005332753E-2</c:v>
                </c:pt>
                <c:pt idx="12">
                  <c:v>-3.0443999996350612E-2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1-4E08-ACFE-9C2E064637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3">
                  <c:v>1.3516000006347895E-2</c:v>
                </c:pt>
                <c:pt idx="14">
                  <c:v>-4.3359999981475994E-3</c:v>
                </c:pt>
                <c:pt idx="15">
                  <c:v>4.6640000000479631E-3</c:v>
                </c:pt>
                <c:pt idx="16">
                  <c:v>8.6640000008628704E-3</c:v>
                </c:pt>
                <c:pt idx="17">
                  <c:v>1.5663999998650979E-2</c:v>
                </c:pt>
                <c:pt idx="18">
                  <c:v>1.8664000002900138E-2</c:v>
                </c:pt>
                <c:pt idx="19">
                  <c:v>-6.6440000009606592E-3</c:v>
                </c:pt>
                <c:pt idx="20">
                  <c:v>-6.4399999973829836E-4</c:v>
                </c:pt>
                <c:pt idx="21">
                  <c:v>-6.4399999973829836E-4</c:v>
                </c:pt>
                <c:pt idx="22">
                  <c:v>-6.4399999973829836E-4</c:v>
                </c:pt>
                <c:pt idx="23">
                  <c:v>6.3559999980498105E-3</c:v>
                </c:pt>
                <c:pt idx="24">
                  <c:v>1.2355999999272171E-2</c:v>
                </c:pt>
                <c:pt idx="25">
                  <c:v>9.0259999997215346E-3</c:v>
                </c:pt>
                <c:pt idx="26">
                  <c:v>1.3026000000536442E-2</c:v>
                </c:pt>
                <c:pt idx="27">
                  <c:v>9.3659999984083697E-3</c:v>
                </c:pt>
                <c:pt idx="28">
                  <c:v>1.7366000000038184E-2</c:v>
                </c:pt>
                <c:pt idx="29">
                  <c:v>6.2539999998989515E-3</c:v>
                </c:pt>
                <c:pt idx="30">
                  <c:v>7.2540000037406571E-3</c:v>
                </c:pt>
                <c:pt idx="31">
                  <c:v>1.0254000000713859E-2</c:v>
                </c:pt>
                <c:pt idx="32">
                  <c:v>-7.6880000051460229E-3</c:v>
                </c:pt>
                <c:pt idx="33">
                  <c:v>6.3119999977061525E-3</c:v>
                </c:pt>
                <c:pt idx="34">
                  <c:v>7.3119999942719005E-3</c:v>
                </c:pt>
                <c:pt idx="35">
                  <c:v>9.8199999774806201E-4</c:v>
                </c:pt>
                <c:pt idx="36">
                  <c:v>6.9819999989704229E-3</c:v>
                </c:pt>
                <c:pt idx="37">
                  <c:v>1.2981999992916826E-2</c:v>
                </c:pt>
                <c:pt idx="38">
                  <c:v>4.0575999999418855E-2</c:v>
                </c:pt>
                <c:pt idx="39">
                  <c:v>-8.6840000003576279E-3</c:v>
                </c:pt>
                <c:pt idx="40">
                  <c:v>9.2859999931533821E-3</c:v>
                </c:pt>
                <c:pt idx="41">
                  <c:v>4.0399999998044223E-3</c:v>
                </c:pt>
                <c:pt idx="42">
                  <c:v>-2.5799999930313788E-3</c:v>
                </c:pt>
                <c:pt idx="43">
                  <c:v>3.4200000009150244E-3</c:v>
                </c:pt>
                <c:pt idx="44">
                  <c:v>9.7020000030170195E-3</c:v>
                </c:pt>
                <c:pt idx="45">
                  <c:v>4.6260000017355196E-3</c:v>
                </c:pt>
                <c:pt idx="46">
                  <c:v>-1.0124000000359956E-2</c:v>
                </c:pt>
                <c:pt idx="47">
                  <c:v>-7.3239999983343296E-3</c:v>
                </c:pt>
                <c:pt idx="48">
                  <c:v>-7.3239999983343296E-3</c:v>
                </c:pt>
                <c:pt idx="49">
                  <c:v>-7.3239999983343296E-3</c:v>
                </c:pt>
                <c:pt idx="50">
                  <c:v>-6.6240000014659017E-3</c:v>
                </c:pt>
                <c:pt idx="51">
                  <c:v>1.6759999998612329E-3</c:v>
                </c:pt>
                <c:pt idx="52">
                  <c:v>-9.668000006058719E-3</c:v>
                </c:pt>
                <c:pt idx="53">
                  <c:v>-9.6179999964078888E-3</c:v>
                </c:pt>
                <c:pt idx="54">
                  <c:v>-9.6059999996214174E-3</c:v>
                </c:pt>
                <c:pt idx="55">
                  <c:v>-1.6038000001572073E-2</c:v>
                </c:pt>
                <c:pt idx="60">
                  <c:v>-3.9438999992853496E-2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1-4E08-ACFE-9C2E064637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7">
                  <c:v>-2.7132000002893619E-2</c:v>
                </c:pt>
                <c:pt idx="58">
                  <c:v>-4.3243000000074971E-2</c:v>
                </c:pt>
                <c:pt idx="63">
                  <c:v>-4.5634000001882669E-2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B1-4E08-ACFE-9C2E064637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56">
                  <c:v>-2.357599999231752E-2</c:v>
                </c:pt>
                <c:pt idx="59">
                  <c:v>-4.018299999734154E-2</c:v>
                </c:pt>
                <c:pt idx="61">
                  <c:v>-4.3946000005234964E-2</c:v>
                </c:pt>
                <c:pt idx="62">
                  <c:v>-4.6163999999407679E-2</c:v>
                </c:pt>
                <c:pt idx="64">
                  <c:v>-4.8424000000522938E-2</c:v>
                </c:pt>
                <c:pt idx="65">
                  <c:v>-4.94299999991199E-2</c:v>
                </c:pt>
                <c:pt idx="66">
                  <c:v>-4.8121000007085968E-2</c:v>
                </c:pt>
                <c:pt idx="67">
                  <c:v>-4.3046999999205582E-2</c:v>
                </c:pt>
                <c:pt idx="68">
                  <c:v>-4.0797000001475681E-2</c:v>
                </c:pt>
                <c:pt idx="69">
                  <c:v>-4.0237000001070555E-2</c:v>
                </c:pt>
                <c:pt idx="70">
                  <c:v>-4.2209000006550923E-2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B1-4E08-ACFE-9C2E064637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B1-4E08-ACFE-9C2E064637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B1-4E08-ACFE-9C2E064637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B1-4E08-ACFE-9C2E064637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0.10686952189318813</c:v>
                </c:pt>
                <c:pt idx="1">
                  <c:v>0.10511287860556366</c:v>
                </c:pt>
                <c:pt idx="2">
                  <c:v>0.1049864002888547</c:v>
                </c:pt>
                <c:pt idx="3">
                  <c:v>0.1049864002888547</c:v>
                </c:pt>
                <c:pt idx="4">
                  <c:v>0.10393241431628002</c:v>
                </c:pt>
                <c:pt idx="5">
                  <c:v>0.10221793046755853</c:v>
                </c:pt>
                <c:pt idx="6">
                  <c:v>9.9552517052469661E-2</c:v>
                </c:pt>
                <c:pt idx="7">
                  <c:v>9.7467967017821955E-2</c:v>
                </c:pt>
                <c:pt idx="8">
                  <c:v>8.1850237095315304E-2</c:v>
                </c:pt>
                <c:pt idx="9">
                  <c:v>8.1845552713214961E-2</c:v>
                </c:pt>
                <c:pt idx="10">
                  <c:v>8.0009274929884855E-2</c:v>
                </c:pt>
                <c:pt idx="11">
                  <c:v>7.874449176279523E-2</c:v>
                </c:pt>
                <c:pt idx="12">
                  <c:v>7.8575854007183282E-2</c:v>
                </c:pt>
                <c:pt idx="13">
                  <c:v>1.2619754034509711E-2</c:v>
                </c:pt>
                <c:pt idx="14">
                  <c:v>1.0493044560959008E-2</c:v>
                </c:pt>
                <c:pt idx="15">
                  <c:v>1.0493044560959008E-2</c:v>
                </c:pt>
                <c:pt idx="16">
                  <c:v>1.0493044560959008E-2</c:v>
                </c:pt>
                <c:pt idx="17">
                  <c:v>1.0493044560959008E-2</c:v>
                </c:pt>
                <c:pt idx="18">
                  <c:v>1.0493044560959008E-2</c:v>
                </c:pt>
                <c:pt idx="19">
                  <c:v>8.7785607122375237E-3</c:v>
                </c:pt>
                <c:pt idx="20">
                  <c:v>8.7785607122375237E-3</c:v>
                </c:pt>
                <c:pt idx="21">
                  <c:v>8.7785607122375237E-3</c:v>
                </c:pt>
                <c:pt idx="22">
                  <c:v>8.7785607122375237E-3</c:v>
                </c:pt>
                <c:pt idx="23">
                  <c:v>8.7785607122375237E-3</c:v>
                </c:pt>
                <c:pt idx="24">
                  <c:v>8.7785607122375237E-3</c:v>
                </c:pt>
                <c:pt idx="25">
                  <c:v>8.6146073387259048E-3</c:v>
                </c:pt>
                <c:pt idx="26">
                  <c:v>8.6146073387259048E-3</c:v>
                </c:pt>
                <c:pt idx="27">
                  <c:v>8.2867005917026809E-3</c:v>
                </c:pt>
                <c:pt idx="28">
                  <c:v>8.2867005917026809E-3</c:v>
                </c:pt>
                <c:pt idx="29">
                  <c:v>4.8952079510623525E-3</c:v>
                </c:pt>
                <c:pt idx="30">
                  <c:v>4.8952079510623525E-3</c:v>
                </c:pt>
                <c:pt idx="31">
                  <c:v>4.8952079510623525E-3</c:v>
                </c:pt>
                <c:pt idx="32">
                  <c:v>4.8530485121593692E-3</c:v>
                </c:pt>
                <c:pt idx="33">
                  <c:v>4.8530485121593692E-3</c:v>
                </c:pt>
                <c:pt idx="34">
                  <c:v>4.8530485121593692E-3</c:v>
                </c:pt>
                <c:pt idx="35">
                  <c:v>4.6890951386477503E-3</c:v>
                </c:pt>
                <c:pt idx="36">
                  <c:v>4.6890951386477503E-3</c:v>
                </c:pt>
                <c:pt idx="37">
                  <c:v>4.6890951386477503E-3</c:v>
                </c:pt>
                <c:pt idx="38">
                  <c:v>2.6420201608026994E-3</c:v>
                </c:pt>
                <c:pt idx="39">
                  <c:v>1.3772369937130741E-3</c:v>
                </c:pt>
                <c:pt idx="40">
                  <c:v>5.1062630515166796E-4</c:v>
                </c:pt>
                <c:pt idx="41">
                  <c:v>-2.3796374507531332E-3</c:v>
                </c:pt>
                <c:pt idx="42">
                  <c:v>-4.6749846799157696E-3</c:v>
                </c:pt>
                <c:pt idx="43">
                  <c:v>-4.6749846799157696E-3</c:v>
                </c:pt>
                <c:pt idx="44">
                  <c:v>-4.960731988036024E-3</c:v>
                </c:pt>
                <c:pt idx="45">
                  <c:v>-6.843853592369456E-3</c:v>
                </c:pt>
                <c:pt idx="46">
                  <c:v>-8.600496879993938E-3</c:v>
                </c:pt>
                <c:pt idx="47">
                  <c:v>-8.600496879993938E-3</c:v>
                </c:pt>
                <c:pt idx="48">
                  <c:v>-8.600496879993938E-3</c:v>
                </c:pt>
                <c:pt idx="49">
                  <c:v>-8.600496879993938E-3</c:v>
                </c:pt>
                <c:pt idx="50">
                  <c:v>-8.600496879993938E-3</c:v>
                </c:pt>
                <c:pt idx="51">
                  <c:v>-8.600496879993938E-3</c:v>
                </c:pt>
                <c:pt idx="52">
                  <c:v>-1.2526009080072092E-2</c:v>
                </c:pt>
                <c:pt idx="53">
                  <c:v>-1.2643118632580386E-2</c:v>
                </c:pt>
                <c:pt idx="54">
                  <c:v>-1.3701788987255409E-2</c:v>
                </c:pt>
                <c:pt idx="55">
                  <c:v>-2.0091286172108147E-2</c:v>
                </c:pt>
                <c:pt idx="56">
                  <c:v>-2.1969723394341251E-2</c:v>
                </c:pt>
                <c:pt idx="57">
                  <c:v>-2.4133907924694609E-2</c:v>
                </c:pt>
                <c:pt idx="58">
                  <c:v>-3.1556311362670564E-2</c:v>
                </c:pt>
                <c:pt idx="59">
                  <c:v>-3.588936480547758E-2</c:v>
                </c:pt>
                <c:pt idx="60">
                  <c:v>-3.5968999301183219E-2</c:v>
                </c:pt>
                <c:pt idx="61">
                  <c:v>-3.6116557337343674E-2</c:v>
                </c:pt>
                <c:pt idx="62">
                  <c:v>-3.7222071513022009E-2</c:v>
                </c:pt>
                <c:pt idx="63">
                  <c:v>-3.7386024886533642E-2</c:v>
                </c:pt>
                <c:pt idx="64">
                  <c:v>-3.9915591220712893E-2</c:v>
                </c:pt>
                <c:pt idx="65">
                  <c:v>-4.0580773478960025E-2</c:v>
                </c:pt>
                <c:pt idx="66">
                  <c:v>-4.5215969567238473E-2</c:v>
                </c:pt>
                <c:pt idx="67">
                  <c:v>-4.934759457973123E-2</c:v>
                </c:pt>
                <c:pt idx="68">
                  <c:v>-4.934759457973123E-2</c:v>
                </c:pt>
                <c:pt idx="69">
                  <c:v>-4.934759457973123E-2</c:v>
                </c:pt>
                <c:pt idx="70">
                  <c:v>-5.8992737324314676E-2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B1-4E08-ACFE-9C2E0646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3136"/>
        <c:axId val="1"/>
      </c:scatterChart>
      <c:valAx>
        <c:axId val="79340313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64739884392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8786127167629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03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10982658959538"/>
          <c:y val="0.92024539877300615"/>
          <c:w val="0.6040462427745664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V0749 Cyg - O-C Diagr.</a:t>
            </a:r>
          </a:p>
        </c:rich>
      </c:tx>
      <c:layout>
        <c:manualLayout>
          <c:xMode val="edge"/>
          <c:yMode val="edge"/>
          <c:x val="0.378066984051236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2730940446515"/>
          <c:y val="0.14678942920199375"/>
          <c:w val="0.82684099200852279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1.0075999998662155E-2</c:v>
                </c:pt>
                <c:pt idx="1">
                  <c:v>-8.1740000023273751E-3</c:v>
                </c:pt>
                <c:pt idx="2">
                  <c:v>0</c:v>
                </c:pt>
                <c:pt idx="3">
                  <c:v>1.0000000002037268E-3</c:v>
                </c:pt>
                <c:pt idx="4">
                  <c:v>1.5450000002601882E-2</c:v>
                </c:pt>
                <c:pt idx="5">
                  <c:v>-3.8580000000365544E-3</c:v>
                </c:pt>
                <c:pt idx="6">
                  <c:v>2.9200000026321504E-3</c:v>
                </c:pt>
                <c:pt idx="7">
                  <c:v>4.7009999998408603E-2</c:v>
                </c:pt>
                <c:pt idx="8">
                  <c:v>8.7179999973159283E-3</c:v>
                </c:pt>
                <c:pt idx="9">
                  <c:v>-7.1999999636318535E-4</c:v>
                </c:pt>
                <c:pt idx="10">
                  <c:v>8.5839999956078827E-3</c:v>
                </c:pt>
                <c:pt idx="11">
                  <c:v>-1.0676000005332753E-2</c:v>
                </c:pt>
                <c:pt idx="12">
                  <c:v>-3.0443999996350612E-2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C-49FA-BEF6-3C14A816F6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  <c:pt idx="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3">
                  <c:v>1.3516000006347895E-2</c:v>
                </c:pt>
                <c:pt idx="14">
                  <c:v>-4.3359999981475994E-3</c:v>
                </c:pt>
                <c:pt idx="15">
                  <c:v>4.6640000000479631E-3</c:v>
                </c:pt>
                <c:pt idx="16">
                  <c:v>8.6640000008628704E-3</c:v>
                </c:pt>
                <c:pt idx="17">
                  <c:v>1.5663999998650979E-2</c:v>
                </c:pt>
                <c:pt idx="18">
                  <c:v>1.8664000002900138E-2</c:v>
                </c:pt>
                <c:pt idx="19">
                  <c:v>-6.6440000009606592E-3</c:v>
                </c:pt>
                <c:pt idx="20">
                  <c:v>-6.4399999973829836E-4</c:v>
                </c:pt>
                <c:pt idx="21">
                  <c:v>-6.4399999973829836E-4</c:v>
                </c:pt>
                <c:pt idx="22">
                  <c:v>-6.4399999973829836E-4</c:v>
                </c:pt>
                <c:pt idx="23">
                  <c:v>6.3559999980498105E-3</c:v>
                </c:pt>
                <c:pt idx="24">
                  <c:v>1.2355999999272171E-2</c:v>
                </c:pt>
                <c:pt idx="25">
                  <c:v>9.0259999997215346E-3</c:v>
                </c:pt>
                <c:pt idx="26">
                  <c:v>1.3026000000536442E-2</c:v>
                </c:pt>
                <c:pt idx="27">
                  <c:v>9.3659999984083697E-3</c:v>
                </c:pt>
                <c:pt idx="28">
                  <c:v>1.7366000000038184E-2</c:v>
                </c:pt>
                <c:pt idx="29">
                  <c:v>6.2539999998989515E-3</c:v>
                </c:pt>
                <c:pt idx="30">
                  <c:v>7.2540000037406571E-3</c:v>
                </c:pt>
                <c:pt idx="31">
                  <c:v>1.0254000000713859E-2</c:v>
                </c:pt>
                <c:pt idx="32">
                  <c:v>-7.6880000051460229E-3</c:v>
                </c:pt>
                <c:pt idx="33">
                  <c:v>6.3119999977061525E-3</c:v>
                </c:pt>
                <c:pt idx="34">
                  <c:v>7.3119999942719005E-3</c:v>
                </c:pt>
                <c:pt idx="35">
                  <c:v>9.8199999774806201E-4</c:v>
                </c:pt>
                <c:pt idx="36">
                  <c:v>6.9819999989704229E-3</c:v>
                </c:pt>
                <c:pt idx="37">
                  <c:v>1.2981999992916826E-2</c:v>
                </c:pt>
                <c:pt idx="38">
                  <c:v>4.0575999999418855E-2</c:v>
                </c:pt>
                <c:pt idx="39">
                  <c:v>-8.6840000003576279E-3</c:v>
                </c:pt>
                <c:pt idx="40">
                  <c:v>9.2859999931533821E-3</c:v>
                </c:pt>
                <c:pt idx="41">
                  <c:v>4.0399999998044223E-3</c:v>
                </c:pt>
                <c:pt idx="42">
                  <c:v>-2.5799999930313788E-3</c:v>
                </c:pt>
                <c:pt idx="43">
                  <c:v>3.4200000009150244E-3</c:v>
                </c:pt>
                <c:pt idx="44">
                  <c:v>9.7020000030170195E-3</c:v>
                </c:pt>
                <c:pt idx="45">
                  <c:v>4.6260000017355196E-3</c:v>
                </c:pt>
                <c:pt idx="46">
                  <c:v>-1.0124000000359956E-2</c:v>
                </c:pt>
                <c:pt idx="47">
                  <c:v>-7.3239999983343296E-3</c:v>
                </c:pt>
                <c:pt idx="48">
                  <c:v>-7.3239999983343296E-3</c:v>
                </c:pt>
                <c:pt idx="49">
                  <c:v>-7.3239999983343296E-3</c:v>
                </c:pt>
                <c:pt idx="50">
                  <c:v>-6.6240000014659017E-3</c:v>
                </c:pt>
                <c:pt idx="51">
                  <c:v>1.6759999998612329E-3</c:v>
                </c:pt>
                <c:pt idx="52">
                  <c:v>-9.668000006058719E-3</c:v>
                </c:pt>
                <c:pt idx="53">
                  <c:v>-9.6179999964078888E-3</c:v>
                </c:pt>
                <c:pt idx="54">
                  <c:v>-9.6059999996214174E-3</c:v>
                </c:pt>
                <c:pt idx="55">
                  <c:v>-1.6038000001572073E-2</c:v>
                </c:pt>
                <c:pt idx="60">
                  <c:v>-3.9438999992853496E-2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C-49FA-BEF6-3C14A816F6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7">
                  <c:v>-2.7132000002893619E-2</c:v>
                </c:pt>
                <c:pt idx="58">
                  <c:v>-4.3243000000074971E-2</c:v>
                </c:pt>
                <c:pt idx="63">
                  <c:v>-4.5634000001882669E-2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BC-49FA-BEF6-3C14A816F6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56">
                  <c:v>-2.357599999231752E-2</c:v>
                </c:pt>
                <c:pt idx="59">
                  <c:v>-4.018299999734154E-2</c:v>
                </c:pt>
                <c:pt idx="61">
                  <c:v>-4.3946000005234964E-2</c:v>
                </c:pt>
                <c:pt idx="62">
                  <c:v>-4.6163999999407679E-2</c:v>
                </c:pt>
                <c:pt idx="64">
                  <c:v>-4.8424000000522938E-2</c:v>
                </c:pt>
                <c:pt idx="65">
                  <c:v>-4.94299999991199E-2</c:v>
                </c:pt>
                <c:pt idx="66">
                  <c:v>-4.8121000007085968E-2</c:v>
                </c:pt>
                <c:pt idx="67">
                  <c:v>-4.3046999999205582E-2</c:v>
                </c:pt>
                <c:pt idx="68">
                  <c:v>-4.0797000001475681E-2</c:v>
                </c:pt>
                <c:pt idx="69">
                  <c:v>-4.0237000001070555E-2</c:v>
                </c:pt>
                <c:pt idx="70">
                  <c:v>-4.2209000006550923E-2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BC-49FA-BEF6-3C14A816F6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BC-49FA-BEF6-3C14A816F6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BC-49FA-BEF6-3C14A816F6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41">
                    <c:v>5.0000000000000001E-3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8.0000000000000002E-3</c:v>
                  </c:pt>
                  <c:pt idx="45">
                    <c:v>8.9999999999999993E-3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1.4E-3</c:v>
                  </c:pt>
                  <c:pt idx="53">
                    <c:v>2E-3</c:v>
                  </c:pt>
                  <c:pt idx="54">
                    <c:v>4.0000000000000001E-3</c:v>
                  </c:pt>
                  <c:pt idx="55">
                    <c:v>0</c:v>
                  </c:pt>
                  <c:pt idx="56">
                    <c:v>0</c:v>
                  </c:pt>
                  <c:pt idx="57">
                    <c:v>6.9999999999999999E-4</c:v>
                  </c:pt>
                  <c:pt idx="58">
                    <c:v>2.3E-3</c:v>
                  </c:pt>
                  <c:pt idx="59">
                    <c:v>6.9999999999999999E-4</c:v>
                  </c:pt>
                  <c:pt idx="60">
                    <c:v>0</c:v>
                  </c:pt>
                  <c:pt idx="61">
                    <c:v>1E-4</c:v>
                  </c:pt>
                  <c:pt idx="62">
                    <c:v>1E-4</c:v>
                  </c:pt>
                  <c:pt idx="63">
                    <c:v>2.9999999999999997E-4</c:v>
                  </c:pt>
                  <c:pt idx="65">
                    <c:v>2.4000000000000001E-4</c:v>
                  </c:pt>
                  <c:pt idx="66">
                    <c:v>6.9999999999999999E-4</c:v>
                  </c:pt>
                  <c:pt idx="67">
                    <c:v>1E-3</c:v>
                  </c:pt>
                  <c:pt idx="68">
                    <c:v>8.9999999999999998E-4</c:v>
                  </c:pt>
                  <c:pt idx="6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BC-49FA-BEF6-3C14A816F6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-402</c:v>
                </c:pt>
                <c:pt idx="1">
                  <c:v>-27</c:v>
                </c:pt>
                <c:pt idx="2">
                  <c:v>0</c:v>
                </c:pt>
                <c:pt idx="3">
                  <c:v>0</c:v>
                </c:pt>
                <c:pt idx="4">
                  <c:v>225</c:v>
                </c:pt>
                <c:pt idx="5">
                  <c:v>591</c:v>
                </c:pt>
                <c:pt idx="6">
                  <c:v>1160</c:v>
                </c:pt>
                <c:pt idx="7">
                  <c:v>1605</c:v>
                </c:pt>
                <c:pt idx="8">
                  <c:v>4939</c:v>
                </c:pt>
                <c:pt idx="9">
                  <c:v>4940</c:v>
                </c:pt>
                <c:pt idx="10">
                  <c:v>5332</c:v>
                </c:pt>
                <c:pt idx="11">
                  <c:v>5602</c:v>
                </c:pt>
                <c:pt idx="12">
                  <c:v>5638</c:v>
                </c:pt>
                <c:pt idx="13">
                  <c:v>19718</c:v>
                </c:pt>
                <c:pt idx="14">
                  <c:v>20172</c:v>
                </c:pt>
                <c:pt idx="15">
                  <c:v>20172</c:v>
                </c:pt>
                <c:pt idx="16">
                  <c:v>20172</c:v>
                </c:pt>
                <c:pt idx="17">
                  <c:v>20172</c:v>
                </c:pt>
                <c:pt idx="18">
                  <c:v>20172</c:v>
                </c:pt>
                <c:pt idx="19">
                  <c:v>20538</c:v>
                </c:pt>
                <c:pt idx="20">
                  <c:v>20538</c:v>
                </c:pt>
                <c:pt idx="21">
                  <c:v>20538</c:v>
                </c:pt>
                <c:pt idx="22">
                  <c:v>20538</c:v>
                </c:pt>
                <c:pt idx="23">
                  <c:v>20538</c:v>
                </c:pt>
                <c:pt idx="24">
                  <c:v>20538</c:v>
                </c:pt>
                <c:pt idx="25">
                  <c:v>20573</c:v>
                </c:pt>
                <c:pt idx="26">
                  <c:v>20573</c:v>
                </c:pt>
                <c:pt idx="27">
                  <c:v>20643</c:v>
                </c:pt>
                <c:pt idx="28">
                  <c:v>20643</c:v>
                </c:pt>
                <c:pt idx="29">
                  <c:v>21367</c:v>
                </c:pt>
                <c:pt idx="30">
                  <c:v>21367</c:v>
                </c:pt>
                <c:pt idx="31">
                  <c:v>21367</c:v>
                </c:pt>
                <c:pt idx="32">
                  <c:v>21376</c:v>
                </c:pt>
                <c:pt idx="33">
                  <c:v>21376</c:v>
                </c:pt>
                <c:pt idx="34">
                  <c:v>21376</c:v>
                </c:pt>
                <c:pt idx="35">
                  <c:v>21411</c:v>
                </c:pt>
                <c:pt idx="36">
                  <c:v>21411</c:v>
                </c:pt>
                <c:pt idx="37">
                  <c:v>21411</c:v>
                </c:pt>
                <c:pt idx="38">
                  <c:v>21848</c:v>
                </c:pt>
                <c:pt idx="39">
                  <c:v>22118</c:v>
                </c:pt>
                <c:pt idx="40">
                  <c:v>22303</c:v>
                </c:pt>
                <c:pt idx="41">
                  <c:v>22920</c:v>
                </c:pt>
                <c:pt idx="42">
                  <c:v>23410</c:v>
                </c:pt>
                <c:pt idx="43">
                  <c:v>23410</c:v>
                </c:pt>
                <c:pt idx="44">
                  <c:v>23471</c:v>
                </c:pt>
                <c:pt idx="45">
                  <c:v>23873</c:v>
                </c:pt>
                <c:pt idx="46">
                  <c:v>24248</c:v>
                </c:pt>
                <c:pt idx="47">
                  <c:v>24248</c:v>
                </c:pt>
                <c:pt idx="48">
                  <c:v>24248</c:v>
                </c:pt>
                <c:pt idx="49">
                  <c:v>24248</c:v>
                </c:pt>
                <c:pt idx="50">
                  <c:v>24248</c:v>
                </c:pt>
                <c:pt idx="51">
                  <c:v>24248</c:v>
                </c:pt>
                <c:pt idx="52">
                  <c:v>25086</c:v>
                </c:pt>
                <c:pt idx="53">
                  <c:v>25111</c:v>
                </c:pt>
                <c:pt idx="54">
                  <c:v>25337</c:v>
                </c:pt>
                <c:pt idx="55">
                  <c:v>26701</c:v>
                </c:pt>
                <c:pt idx="56">
                  <c:v>27102</c:v>
                </c:pt>
                <c:pt idx="57">
                  <c:v>27564</c:v>
                </c:pt>
                <c:pt idx="58">
                  <c:v>29148.5</c:v>
                </c:pt>
                <c:pt idx="59">
                  <c:v>30073.5</c:v>
                </c:pt>
                <c:pt idx="60">
                  <c:v>30090.5</c:v>
                </c:pt>
                <c:pt idx="61">
                  <c:v>30122</c:v>
                </c:pt>
                <c:pt idx="62">
                  <c:v>30358</c:v>
                </c:pt>
                <c:pt idx="63">
                  <c:v>30393</c:v>
                </c:pt>
                <c:pt idx="64">
                  <c:v>30933</c:v>
                </c:pt>
                <c:pt idx="65">
                  <c:v>31075</c:v>
                </c:pt>
                <c:pt idx="66">
                  <c:v>32064.5</c:v>
                </c:pt>
                <c:pt idx="67">
                  <c:v>32946.5</c:v>
                </c:pt>
                <c:pt idx="68">
                  <c:v>32946.5</c:v>
                </c:pt>
                <c:pt idx="69">
                  <c:v>32946.5</c:v>
                </c:pt>
                <c:pt idx="70">
                  <c:v>35005.5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0.10686952189318813</c:v>
                </c:pt>
                <c:pt idx="1">
                  <c:v>0.10511287860556366</c:v>
                </c:pt>
                <c:pt idx="2">
                  <c:v>0.1049864002888547</c:v>
                </c:pt>
                <c:pt idx="3">
                  <c:v>0.1049864002888547</c:v>
                </c:pt>
                <c:pt idx="4">
                  <c:v>0.10393241431628002</c:v>
                </c:pt>
                <c:pt idx="5">
                  <c:v>0.10221793046755853</c:v>
                </c:pt>
                <c:pt idx="6">
                  <c:v>9.9552517052469661E-2</c:v>
                </c:pt>
                <c:pt idx="7">
                  <c:v>9.7467967017821955E-2</c:v>
                </c:pt>
                <c:pt idx="8">
                  <c:v>8.1850237095315304E-2</c:v>
                </c:pt>
                <c:pt idx="9">
                  <c:v>8.1845552713214961E-2</c:v>
                </c:pt>
                <c:pt idx="10">
                  <c:v>8.0009274929884855E-2</c:v>
                </c:pt>
                <c:pt idx="11">
                  <c:v>7.874449176279523E-2</c:v>
                </c:pt>
                <c:pt idx="12">
                  <c:v>7.8575854007183282E-2</c:v>
                </c:pt>
                <c:pt idx="13">
                  <c:v>1.2619754034509711E-2</c:v>
                </c:pt>
                <c:pt idx="14">
                  <c:v>1.0493044560959008E-2</c:v>
                </c:pt>
                <c:pt idx="15">
                  <c:v>1.0493044560959008E-2</c:v>
                </c:pt>
                <c:pt idx="16">
                  <c:v>1.0493044560959008E-2</c:v>
                </c:pt>
                <c:pt idx="17">
                  <c:v>1.0493044560959008E-2</c:v>
                </c:pt>
                <c:pt idx="18">
                  <c:v>1.0493044560959008E-2</c:v>
                </c:pt>
                <c:pt idx="19">
                  <c:v>8.7785607122375237E-3</c:v>
                </c:pt>
                <c:pt idx="20">
                  <c:v>8.7785607122375237E-3</c:v>
                </c:pt>
                <c:pt idx="21">
                  <c:v>8.7785607122375237E-3</c:v>
                </c:pt>
                <c:pt idx="22">
                  <c:v>8.7785607122375237E-3</c:v>
                </c:pt>
                <c:pt idx="23">
                  <c:v>8.7785607122375237E-3</c:v>
                </c:pt>
                <c:pt idx="24">
                  <c:v>8.7785607122375237E-3</c:v>
                </c:pt>
                <c:pt idx="25">
                  <c:v>8.6146073387259048E-3</c:v>
                </c:pt>
                <c:pt idx="26">
                  <c:v>8.6146073387259048E-3</c:v>
                </c:pt>
                <c:pt idx="27">
                  <c:v>8.2867005917026809E-3</c:v>
                </c:pt>
                <c:pt idx="28">
                  <c:v>8.2867005917026809E-3</c:v>
                </c:pt>
                <c:pt idx="29">
                  <c:v>4.8952079510623525E-3</c:v>
                </c:pt>
                <c:pt idx="30">
                  <c:v>4.8952079510623525E-3</c:v>
                </c:pt>
                <c:pt idx="31">
                  <c:v>4.8952079510623525E-3</c:v>
                </c:pt>
                <c:pt idx="32">
                  <c:v>4.8530485121593692E-3</c:v>
                </c:pt>
                <c:pt idx="33">
                  <c:v>4.8530485121593692E-3</c:v>
                </c:pt>
                <c:pt idx="34">
                  <c:v>4.8530485121593692E-3</c:v>
                </c:pt>
                <c:pt idx="35">
                  <c:v>4.6890951386477503E-3</c:v>
                </c:pt>
                <c:pt idx="36">
                  <c:v>4.6890951386477503E-3</c:v>
                </c:pt>
                <c:pt idx="37">
                  <c:v>4.6890951386477503E-3</c:v>
                </c:pt>
                <c:pt idx="38">
                  <c:v>2.6420201608026994E-3</c:v>
                </c:pt>
                <c:pt idx="39">
                  <c:v>1.3772369937130741E-3</c:v>
                </c:pt>
                <c:pt idx="40">
                  <c:v>5.1062630515166796E-4</c:v>
                </c:pt>
                <c:pt idx="41">
                  <c:v>-2.3796374507531332E-3</c:v>
                </c:pt>
                <c:pt idx="42">
                  <c:v>-4.6749846799157696E-3</c:v>
                </c:pt>
                <c:pt idx="43">
                  <c:v>-4.6749846799157696E-3</c:v>
                </c:pt>
                <c:pt idx="44">
                  <c:v>-4.960731988036024E-3</c:v>
                </c:pt>
                <c:pt idx="45">
                  <c:v>-6.843853592369456E-3</c:v>
                </c:pt>
                <c:pt idx="46">
                  <c:v>-8.600496879993938E-3</c:v>
                </c:pt>
                <c:pt idx="47">
                  <c:v>-8.600496879993938E-3</c:v>
                </c:pt>
                <c:pt idx="48">
                  <c:v>-8.600496879993938E-3</c:v>
                </c:pt>
                <c:pt idx="49">
                  <c:v>-8.600496879993938E-3</c:v>
                </c:pt>
                <c:pt idx="50">
                  <c:v>-8.600496879993938E-3</c:v>
                </c:pt>
                <c:pt idx="51">
                  <c:v>-8.600496879993938E-3</c:v>
                </c:pt>
                <c:pt idx="52">
                  <c:v>-1.2526009080072092E-2</c:v>
                </c:pt>
                <c:pt idx="53">
                  <c:v>-1.2643118632580386E-2</c:v>
                </c:pt>
                <c:pt idx="54">
                  <c:v>-1.3701788987255409E-2</c:v>
                </c:pt>
                <c:pt idx="55">
                  <c:v>-2.0091286172108147E-2</c:v>
                </c:pt>
                <c:pt idx="56">
                  <c:v>-2.1969723394341251E-2</c:v>
                </c:pt>
                <c:pt idx="57">
                  <c:v>-2.4133907924694609E-2</c:v>
                </c:pt>
                <c:pt idx="58">
                  <c:v>-3.1556311362670564E-2</c:v>
                </c:pt>
                <c:pt idx="59">
                  <c:v>-3.588936480547758E-2</c:v>
                </c:pt>
                <c:pt idx="60">
                  <c:v>-3.5968999301183219E-2</c:v>
                </c:pt>
                <c:pt idx="61">
                  <c:v>-3.6116557337343674E-2</c:v>
                </c:pt>
                <c:pt idx="62">
                  <c:v>-3.7222071513022009E-2</c:v>
                </c:pt>
                <c:pt idx="63">
                  <c:v>-3.7386024886533642E-2</c:v>
                </c:pt>
                <c:pt idx="64">
                  <c:v>-3.9915591220712893E-2</c:v>
                </c:pt>
                <c:pt idx="65">
                  <c:v>-4.0580773478960025E-2</c:v>
                </c:pt>
                <c:pt idx="66">
                  <c:v>-4.5215969567238473E-2</c:v>
                </c:pt>
                <c:pt idx="67">
                  <c:v>-4.934759457973123E-2</c:v>
                </c:pt>
                <c:pt idx="68">
                  <c:v>-4.934759457973123E-2</c:v>
                </c:pt>
                <c:pt idx="69">
                  <c:v>-4.934759457973123E-2</c:v>
                </c:pt>
                <c:pt idx="70">
                  <c:v>-5.8992737324314676E-2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BC-49FA-BEF6-3C14A816F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06088"/>
        <c:axId val="1"/>
      </c:scatterChart>
      <c:valAx>
        <c:axId val="79340608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28129059626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19047619047616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06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7535497456757"/>
          <c:y val="0.9204921861831491"/>
          <c:w val="0.6031755121518900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57150</xdr:rowOff>
    </xdr:from>
    <xdr:to>
      <xdr:col>17</xdr:col>
      <xdr:colOff>447675</xdr:colOff>
      <xdr:row>18</xdr:row>
      <xdr:rowOff>85725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12FF6DF-0174-FE71-06EC-712A004D7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295275</xdr:colOff>
      <xdr:row>18</xdr:row>
      <xdr:rowOff>38100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34430A77-0D96-737A-7BD2-9C2731D5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konkoly.hu/cgi-bin/IBVS?6114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36"/>
  <sheetViews>
    <sheetView tabSelected="1" workbookViewId="0">
      <pane xSplit="14" ySplit="22" topLeftCell="O7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301</v>
      </c>
    </row>
    <row r="2" spans="1:6">
      <c r="A2" t="s">
        <v>24</v>
      </c>
      <c r="B2" s="26" t="s">
        <v>46</v>
      </c>
    </row>
    <row r="4" spans="1:6" ht="14.25" thickTop="1" thickBot="1">
      <c r="A4" s="6" t="s">
        <v>0</v>
      </c>
      <c r="C4" s="3">
        <v>28430.341</v>
      </c>
      <c r="D4" s="4">
        <v>0.88543799999999995</v>
      </c>
    </row>
    <row r="5" spans="1:6" ht="13.5" thickTop="1">
      <c r="A5" s="11" t="s">
        <v>40</v>
      </c>
      <c r="B5" s="12"/>
      <c r="C5" s="13">
        <v>-9.5</v>
      </c>
      <c r="D5" s="12" t="s">
        <v>41</v>
      </c>
    </row>
    <row r="6" spans="1:6">
      <c r="A6" s="6" t="s">
        <v>1</v>
      </c>
    </row>
    <row r="7" spans="1:6">
      <c r="A7" t="s">
        <v>2</v>
      </c>
      <c r="C7">
        <f>+C4</f>
        <v>28430.341</v>
      </c>
    </row>
    <row r="8" spans="1:6">
      <c r="A8" t="s">
        <v>3</v>
      </c>
      <c r="C8">
        <f>+D4</f>
        <v>0.88543799999999995</v>
      </c>
    </row>
    <row r="9" spans="1:6">
      <c r="A9" s="29" t="s">
        <v>50</v>
      </c>
      <c r="B9" s="30">
        <v>67</v>
      </c>
      <c r="C9" s="28" t="str">
        <f>"F"&amp;B9</f>
        <v>F67</v>
      </c>
      <c r="D9" s="25" t="str">
        <f>"G"&amp;B9</f>
        <v>G67</v>
      </c>
    </row>
    <row r="10" spans="1:6" ht="13.5" thickBot="1">
      <c r="A10" s="12"/>
      <c r="B10" s="12"/>
      <c r="C10" s="5" t="s">
        <v>20</v>
      </c>
      <c r="D10" s="5" t="s">
        <v>21</v>
      </c>
      <c r="E10" s="12"/>
    </row>
    <row r="11" spans="1:6">
      <c r="A11" s="12" t="s">
        <v>16</v>
      </c>
      <c r="B11" s="12"/>
      <c r="C11" s="27">
        <f ca="1">INTERCEPT(INDIRECT($D$9):G989,INDIRECT($C$9):F989)</f>
        <v>0.1049864002888547</v>
      </c>
      <c r="D11" s="14"/>
      <c r="E11" s="12"/>
    </row>
    <row r="12" spans="1:6">
      <c r="A12" s="12" t="s">
        <v>17</v>
      </c>
      <c r="B12" s="12"/>
      <c r="C12" s="27">
        <f ca="1">SLOPE(INDIRECT($D$9):G989,INDIRECT($C$9):F989)</f>
        <v>-4.6843821003319296E-6</v>
      </c>
      <c r="D12" s="14"/>
      <c r="E12" s="12"/>
    </row>
    <row r="13" spans="1:6">
      <c r="A13" s="12" t="s">
        <v>19</v>
      </c>
      <c r="B13" s="12"/>
      <c r="C13" s="14" t="s">
        <v>14</v>
      </c>
    </row>
    <row r="14" spans="1:6">
      <c r="A14" s="12"/>
      <c r="B14" s="12"/>
      <c r="C14" s="12"/>
    </row>
    <row r="15" spans="1:6">
      <c r="A15" s="15" t="s">
        <v>18</v>
      </c>
      <c r="B15" s="12"/>
      <c r="C15" s="16">
        <f ca="1">(C7+C11)+(C8+C12)*INT(MAX(F21:F3530))</f>
        <v>59425.039199604864</v>
      </c>
      <c r="E15" s="17" t="s">
        <v>51</v>
      </c>
      <c r="F15" s="13">
        <v>1</v>
      </c>
    </row>
    <row r="16" spans="1:6">
      <c r="A16" s="19" t="s">
        <v>4</v>
      </c>
      <c r="B16" s="12"/>
      <c r="C16" s="20">
        <f ca="1">+C8+C12</f>
        <v>0.88543331561789962</v>
      </c>
      <c r="E16" s="17" t="s">
        <v>42</v>
      </c>
      <c r="F16" s="18">
        <f ca="1">NOW()+15018.5+$C$5/24</f>
        <v>60340.7553162037</v>
      </c>
    </row>
    <row r="17" spans="1:17" ht="13.5" thickBot="1">
      <c r="A17" s="17" t="s">
        <v>39</v>
      </c>
      <c r="B17" s="12"/>
      <c r="C17" s="12">
        <f>COUNT(C21:C2188)</f>
        <v>71</v>
      </c>
      <c r="E17" s="17" t="s">
        <v>52</v>
      </c>
      <c r="F17" s="18">
        <f ca="1">ROUND(2*(F16-$C$7)/$C$8,0)/2+F15</f>
        <v>36040</v>
      </c>
    </row>
    <row r="18" spans="1:17" ht="14.25" thickTop="1" thickBot="1">
      <c r="A18" s="19" t="s">
        <v>5</v>
      </c>
      <c r="B18" s="12"/>
      <c r="C18" s="22">
        <f ca="1">+C15</f>
        <v>59425.039199604864</v>
      </c>
      <c r="D18" s="23">
        <f ca="1">+C16</f>
        <v>0.88543331561789962</v>
      </c>
      <c r="E18" s="17" t="s">
        <v>43</v>
      </c>
      <c r="F18" s="25">
        <f ca="1">ROUND(2*(F16-$C$15)/$C$16,0)/2+F15</f>
        <v>1035</v>
      </c>
    </row>
    <row r="19" spans="1:17" ht="13.5" thickTop="1">
      <c r="E19" s="17" t="s">
        <v>44</v>
      </c>
      <c r="F19" s="21">
        <f ca="1">+$C$15+$C$16*F18-15018.5-$C$5/24</f>
        <v>45323.358514602725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65</v>
      </c>
      <c r="I20" s="8" t="s">
        <v>68</v>
      </c>
      <c r="J20" s="8" t="s">
        <v>62</v>
      </c>
      <c r="K20" s="8" t="s">
        <v>49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>
      <c r="A21" s="56" t="s">
        <v>75</v>
      </c>
      <c r="B21" s="57" t="s">
        <v>48</v>
      </c>
      <c r="C21" s="56">
        <v>28074.404999999999</v>
      </c>
      <c r="D21" s="56" t="s">
        <v>68</v>
      </c>
      <c r="E21">
        <f t="shared" ref="E21:E52" si="0">+(C21-C$7)/C$8</f>
        <v>-401.9886203212439</v>
      </c>
      <c r="F21">
        <f t="shared" ref="F21:F52" si="1">ROUND(2*E21,0)/2</f>
        <v>-402</v>
      </c>
      <c r="G21">
        <f>+C21-(C$7+F21*C$8)</f>
        <v>1.0075999998662155E-2</v>
      </c>
      <c r="H21">
        <f>+G21</f>
        <v>1.0075999998662155E-2</v>
      </c>
      <c r="O21">
        <f t="shared" ref="O21:O52" ca="1" si="2">+C$11+C$12*F21</f>
        <v>0.10686952189318813</v>
      </c>
      <c r="Q21" s="2">
        <f t="shared" ref="Q21:Q52" si="3">+C21-15018.5</f>
        <v>13055.904999999999</v>
      </c>
    </row>
    <row r="22" spans="1:17">
      <c r="A22" s="56" t="s">
        <v>75</v>
      </c>
      <c r="B22" s="57" t="s">
        <v>48</v>
      </c>
      <c r="C22" s="56">
        <v>28406.425999999999</v>
      </c>
      <c r="D22" s="56" t="s">
        <v>68</v>
      </c>
      <c r="E22">
        <f t="shared" si="0"/>
        <v>-27.009231589338693</v>
      </c>
      <c r="F22">
        <f t="shared" si="1"/>
        <v>-27</v>
      </c>
      <c r="G22">
        <f>+C22-(C$7+F22*C$8)</f>
        <v>-8.1740000023273751E-3</v>
      </c>
      <c r="H22">
        <f>+G22</f>
        <v>-8.1740000023273751E-3</v>
      </c>
      <c r="O22">
        <f t="shared" ca="1" si="2"/>
        <v>0.10511287860556366</v>
      </c>
      <c r="Q22" s="2">
        <f t="shared" si="3"/>
        <v>13387.925999999999</v>
      </c>
    </row>
    <row r="23" spans="1:17">
      <c r="A23" t="s">
        <v>12</v>
      </c>
      <c r="C23" s="10">
        <v>28430.341</v>
      </c>
      <c r="D23" s="10" t="s">
        <v>14</v>
      </c>
      <c r="E23">
        <f t="shared" si="0"/>
        <v>0</v>
      </c>
      <c r="F23">
        <f t="shared" si="1"/>
        <v>0</v>
      </c>
      <c r="H23" s="25">
        <v>0</v>
      </c>
      <c r="O23">
        <f t="shared" ca="1" si="2"/>
        <v>0.1049864002888547</v>
      </c>
      <c r="Q23" s="2">
        <f t="shared" si="3"/>
        <v>13411.841</v>
      </c>
    </row>
    <row r="24" spans="1:17">
      <c r="A24" s="56" t="s">
        <v>75</v>
      </c>
      <c r="B24" s="57" t="s">
        <v>48</v>
      </c>
      <c r="C24" s="56">
        <v>28430.342000000001</v>
      </c>
      <c r="D24" s="56" t="s">
        <v>68</v>
      </c>
      <c r="E24">
        <f t="shared" si="0"/>
        <v>1.1293845534116752E-3</v>
      </c>
      <c r="F24">
        <f t="shared" si="1"/>
        <v>0</v>
      </c>
      <c r="G24">
        <f t="shared" ref="G24:G55" si="4">+C24-(C$7+F24*C$8)</f>
        <v>1.0000000002037268E-3</v>
      </c>
      <c r="H24">
        <f t="shared" ref="H24:H33" si="5">+G24</f>
        <v>1.0000000002037268E-3</v>
      </c>
      <c r="O24">
        <f t="shared" ca="1" si="2"/>
        <v>0.1049864002888547</v>
      </c>
      <c r="Q24" s="2">
        <f t="shared" si="3"/>
        <v>13411.842000000001</v>
      </c>
    </row>
    <row r="25" spans="1:17">
      <c r="A25" s="56" t="s">
        <v>75</v>
      </c>
      <c r="B25" s="57" t="s">
        <v>48</v>
      </c>
      <c r="C25" s="56">
        <v>28629.58</v>
      </c>
      <c r="D25" s="56" t="s">
        <v>68</v>
      </c>
      <c r="E25">
        <f t="shared" si="0"/>
        <v>225.01744899134826</v>
      </c>
      <c r="F25">
        <f t="shared" si="1"/>
        <v>225</v>
      </c>
      <c r="G25">
        <f t="shared" si="4"/>
        <v>1.5450000002601882E-2</v>
      </c>
      <c r="H25">
        <f t="shared" si="5"/>
        <v>1.5450000002601882E-2</v>
      </c>
      <c r="O25">
        <f t="shared" ca="1" si="2"/>
        <v>0.10393241431628002</v>
      </c>
      <c r="Q25" s="2">
        <f t="shared" si="3"/>
        <v>13611.080000000002</v>
      </c>
    </row>
    <row r="26" spans="1:17">
      <c r="A26" s="56" t="s">
        <v>75</v>
      </c>
      <c r="B26" s="57" t="s">
        <v>48</v>
      </c>
      <c r="C26" s="56">
        <v>28953.631000000001</v>
      </c>
      <c r="D26" s="56" t="s">
        <v>68</v>
      </c>
      <c r="E26">
        <f t="shared" si="0"/>
        <v>590.99564283439486</v>
      </c>
      <c r="F26">
        <f t="shared" si="1"/>
        <v>591</v>
      </c>
      <c r="G26">
        <f t="shared" si="4"/>
        <v>-3.8580000000365544E-3</v>
      </c>
      <c r="H26">
        <f t="shared" si="5"/>
        <v>-3.8580000000365544E-3</v>
      </c>
      <c r="O26">
        <f t="shared" ca="1" si="2"/>
        <v>0.10221793046755853</v>
      </c>
      <c r="Q26" s="2">
        <f t="shared" si="3"/>
        <v>13935.131000000001</v>
      </c>
    </row>
    <row r="27" spans="1:17">
      <c r="A27" s="56" t="s">
        <v>75</v>
      </c>
      <c r="B27" s="57" t="s">
        <v>48</v>
      </c>
      <c r="C27" s="56">
        <v>29457.452000000001</v>
      </c>
      <c r="D27" s="56" t="s">
        <v>68</v>
      </c>
      <c r="E27">
        <f t="shared" si="0"/>
        <v>1160.0032978028962</v>
      </c>
      <c r="F27">
        <f t="shared" si="1"/>
        <v>1160</v>
      </c>
      <c r="G27">
        <f t="shared" si="4"/>
        <v>2.9200000026321504E-3</v>
      </c>
      <c r="H27">
        <f t="shared" si="5"/>
        <v>2.9200000026321504E-3</v>
      </c>
      <c r="O27">
        <f t="shared" ca="1" si="2"/>
        <v>9.9552517052469661E-2</v>
      </c>
      <c r="Q27" s="2">
        <f t="shared" si="3"/>
        <v>14438.952000000001</v>
      </c>
    </row>
    <row r="28" spans="1:17">
      <c r="A28" s="56" t="s">
        <v>75</v>
      </c>
      <c r="B28" s="57" t="s">
        <v>48</v>
      </c>
      <c r="C28" s="56">
        <v>29851.516</v>
      </c>
      <c r="D28" s="56" t="s">
        <v>68</v>
      </c>
      <c r="E28">
        <f t="shared" si="0"/>
        <v>1605.0530923678443</v>
      </c>
      <c r="F28">
        <f t="shared" si="1"/>
        <v>1605</v>
      </c>
      <c r="G28">
        <f t="shared" si="4"/>
        <v>4.7009999998408603E-2</v>
      </c>
      <c r="H28">
        <f t="shared" si="5"/>
        <v>4.7009999998408603E-2</v>
      </c>
      <c r="O28">
        <f t="shared" ca="1" si="2"/>
        <v>9.7467967017821955E-2</v>
      </c>
      <c r="Q28" s="2">
        <f t="shared" si="3"/>
        <v>14833.016</v>
      </c>
    </row>
    <row r="29" spans="1:17">
      <c r="A29" s="56" t="s">
        <v>75</v>
      </c>
      <c r="B29" s="57" t="s">
        <v>48</v>
      </c>
      <c r="C29" s="56">
        <v>32803.527999999998</v>
      </c>
      <c r="D29" s="56" t="s">
        <v>68</v>
      </c>
      <c r="E29">
        <f t="shared" si="0"/>
        <v>4939.0098459745332</v>
      </c>
      <c r="F29">
        <f t="shared" si="1"/>
        <v>4939</v>
      </c>
      <c r="G29">
        <f t="shared" si="4"/>
        <v>8.7179999973159283E-3</v>
      </c>
      <c r="H29">
        <f t="shared" si="5"/>
        <v>8.7179999973159283E-3</v>
      </c>
      <c r="O29">
        <f t="shared" ca="1" si="2"/>
        <v>8.1850237095315304E-2</v>
      </c>
      <c r="Q29" s="2">
        <f t="shared" si="3"/>
        <v>17785.027999999998</v>
      </c>
    </row>
    <row r="30" spans="1:17">
      <c r="A30" s="56" t="s">
        <v>75</v>
      </c>
      <c r="B30" s="57" t="s">
        <v>48</v>
      </c>
      <c r="C30" s="56">
        <v>32804.404000000002</v>
      </c>
      <c r="D30" s="56" t="s">
        <v>68</v>
      </c>
      <c r="E30">
        <f t="shared" si="0"/>
        <v>4939.9991868431243</v>
      </c>
      <c r="F30">
        <f t="shared" si="1"/>
        <v>4940</v>
      </c>
      <c r="G30">
        <f t="shared" si="4"/>
        <v>-7.1999999636318535E-4</v>
      </c>
      <c r="H30">
        <f t="shared" si="5"/>
        <v>-7.1999999636318535E-4</v>
      </c>
      <c r="O30">
        <f t="shared" ca="1" si="2"/>
        <v>8.1845552713214961E-2</v>
      </c>
      <c r="Q30" s="2">
        <f t="shared" si="3"/>
        <v>17785.904000000002</v>
      </c>
    </row>
    <row r="31" spans="1:17">
      <c r="A31" s="56" t="s">
        <v>75</v>
      </c>
      <c r="B31" s="57" t="s">
        <v>48</v>
      </c>
      <c r="C31" s="56">
        <v>33151.504999999997</v>
      </c>
      <c r="D31" s="56" t="s">
        <v>68</v>
      </c>
      <c r="E31">
        <f t="shared" si="0"/>
        <v>5332.0096946370013</v>
      </c>
      <c r="F31">
        <f t="shared" si="1"/>
        <v>5332</v>
      </c>
      <c r="G31">
        <f t="shared" si="4"/>
        <v>8.5839999956078827E-3</v>
      </c>
      <c r="H31">
        <f t="shared" si="5"/>
        <v>8.5839999956078827E-3</v>
      </c>
      <c r="O31">
        <f t="shared" ca="1" si="2"/>
        <v>8.0009274929884855E-2</v>
      </c>
      <c r="Q31" s="2">
        <f t="shared" si="3"/>
        <v>18133.004999999997</v>
      </c>
    </row>
    <row r="32" spans="1:17">
      <c r="A32" s="56" t="s">
        <v>75</v>
      </c>
      <c r="B32" s="57" t="s">
        <v>48</v>
      </c>
      <c r="C32" s="56">
        <v>33390.553999999996</v>
      </c>
      <c r="D32" s="56" t="s">
        <v>68</v>
      </c>
      <c r="E32">
        <f t="shared" si="0"/>
        <v>5601.9879426905063</v>
      </c>
      <c r="F32">
        <f t="shared" si="1"/>
        <v>5602</v>
      </c>
      <c r="G32">
        <f t="shared" si="4"/>
        <v>-1.0676000005332753E-2</v>
      </c>
      <c r="H32">
        <f t="shared" si="5"/>
        <v>-1.0676000005332753E-2</v>
      </c>
      <c r="O32">
        <f t="shared" ca="1" si="2"/>
        <v>7.874449176279523E-2</v>
      </c>
      <c r="Q32" s="2">
        <f t="shared" si="3"/>
        <v>18372.053999999996</v>
      </c>
    </row>
    <row r="33" spans="1:17">
      <c r="A33" s="56" t="s">
        <v>75</v>
      </c>
      <c r="B33" s="57" t="s">
        <v>48</v>
      </c>
      <c r="C33" s="56">
        <v>33422.410000000003</v>
      </c>
      <c r="D33" s="56" t="s">
        <v>68</v>
      </c>
      <c r="E33">
        <f t="shared" si="0"/>
        <v>5637.9656170166672</v>
      </c>
      <c r="F33">
        <f t="shared" si="1"/>
        <v>5638</v>
      </c>
      <c r="G33">
        <f t="shared" si="4"/>
        <v>-3.0443999996350612E-2</v>
      </c>
      <c r="H33">
        <f t="shared" si="5"/>
        <v>-3.0443999996350612E-2</v>
      </c>
      <c r="O33">
        <f t="shared" ca="1" si="2"/>
        <v>7.8575854007183282E-2</v>
      </c>
      <c r="Q33" s="2">
        <f t="shared" si="3"/>
        <v>18403.910000000003</v>
      </c>
    </row>
    <row r="34" spans="1:17">
      <c r="A34" s="56" t="s">
        <v>113</v>
      </c>
      <c r="B34" s="57" t="s">
        <v>48</v>
      </c>
      <c r="C34" s="56">
        <v>45889.421000000002</v>
      </c>
      <c r="D34" s="56" t="s">
        <v>68</v>
      </c>
      <c r="E34">
        <f t="shared" si="0"/>
        <v>19718.015264761623</v>
      </c>
      <c r="F34">
        <f t="shared" si="1"/>
        <v>19718</v>
      </c>
      <c r="G34">
        <f t="shared" si="4"/>
        <v>1.3516000006347895E-2</v>
      </c>
      <c r="I34">
        <f t="shared" ref="I34:I66" si="6">+G34</f>
        <v>1.3516000006347895E-2</v>
      </c>
      <c r="O34">
        <f t="shared" ca="1" si="2"/>
        <v>1.2619754034509711E-2</v>
      </c>
      <c r="Q34" s="2">
        <f t="shared" si="3"/>
        <v>30870.921000000002</v>
      </c>
    </row>
    <row r="35" spans="1:17">
      <c r="A35" s="56" t="s">
        <v>113</v>
      </c>
      <c r="B35" s="57" t="s">
        <v>48</v>
      </c>
      <c r="C35" s="56">
        <v>46291.392</v>
      </c>
      <c r="D35" s="56" t="s">
        <v>68</v>
      </c>
      <c r="E35">
        <f t="shared" si="0"/>
        <v>20171.995102988578</v>
      </c>
      <c r="F35">
        <f t="shared" si="1"/>
        <v>20172</v>
      </c>
      <c r="G35">
        <f t="shared" si="4"/>
        <v>-4.3359999981475994E-3</v>
      </c>
      <c r="I35">
        <f t="shared" si="6"/>
        <v>-4.3359999981475994E-3</v>
      </c>
      <c r="O35">
        <f t="shared" ca="1" si="2"/>
        <v>1.0493044560959008E-2</v>
      </c>
      <c r="Q35" s="2">
        <f t="shared" si="3"/>
        <v>31272.892</v>
      </c>
    </row>
    <row r="36" spans="1:17">
      <c r="A36" s="56" t="s">
        <v>113</v>
      </c>
      <c r="B36" s="57" t="s">
        <v>48</v>
      </c>
      <c r="C36" s="56">
        <v>46291.400999999998</v>
      </c>
      <c r="D36" s="56" t="s">
        <v>68</v>
      </c>
      <c r="E36">
        <f t="shared" si="0"/>
        <v>20172.005267449556</v>
      </c>
      <c r="F36">
        <f t="shared" si="1"/>
        <v>20172</v>
      </c>
      <c r="G36">
        <f t="shared" si="4"/>
        <v>4.6640000000479631E-3</v>
      </c>
      <c r="I36">
        <f t="shared" si="6"/>
        <v>4.6640000000479631E-3</v>
      </c>
      <c r="O36">
        <f t="shared" ca="1" si="2"/>
        <v>1.0493044560959008E-2</v>
      </c>
      <c r="Q36" s="2">
        <f t="shared" si="3"/>
        <v>31272.900999999998</v>
      </c>
    </row>
    <row r="37" spans="1:17">
      <c r="A37" s="56" t="s">
        <v>113</v>
      </c>
      <c r="B37" s="57" t="s">
        <v>48</v>
      </c>
      <c r="C37" s="56">
        <v>46291.404999999999</v>
      </c>
      <c r="D37" s="56" t="s">
        <v>68</v>
      </c>
      <c r="E37">
        <f t="shared" si="0"/>
        <v>20172.009784987767</v>
      </c>
      <c r="F37">
        <f t="shared" si="1"/>
        <v>20172</v>
      </c>
      <c r="G37">
        <f t="shared" si="4"/>
        <v>8.6640000008628704E-3</v>
      </c>
      <c r="I37">
        <f t="shared" si="6"/>
        <v>8.6640000008628704E-3</v>
      </c>
      <c r="O37">
        <f t="shared" ca="1" si="2"/>
        <v>1.0493044560959008E-2</v>
      </c>
      <c r="Q37" s="2">
        <f t="shared" si="3"/>
        <v>31272.904999999999</v>
      </c>
    </row>
    <row r="38" spans="1:17">
      <c r="A38" s="56" t="s">
        <v>113</v>
      </c>
      <c r="B38" s="57" t="s">
        <v>48</v>
      </c>
      <c r="C38" s="56">
        <v>46291.411999999997</v>
      </c>
      <c r="D38" s="56" t="s">
        <v>68</v>
      </c>
      <c r="E38">
        <f t="shared" si="0"/>
        <v>20172.017690679637</v>
      </c>
      <c r="F38">
        <f t="shared" si="1"/>
        <v>20172</v>
      </c>
      <c r="G38">
        <f t="shared" si="4"/>
        <v>1.5663999998650979E-2</v>
      </c>
      <c r="I38">
        <f t="shared" si="6"/>
        <v>1.5663999998650979E-2</v>
      </c>
      <c r="O38">
        <f t="shared" ca="1" si="2"/>
        <v>1.0493044560959008E-2</v>
      </c>
      <c r="Q38" s="2">
        <f t="shared" si="3"/>
        <v>31272.911999999997</v>
      </c>
    </row>
    <row r="39" spans="1:17">
      <c r="A39" s="56" t="s">
        <v>113</v>
      </c>
      <c r="B39" s="57" t="s">
        <v>48</v>
      </c>
      <c r="C39" s="56">
        <v>46291.415000000001</v>
      </c>
      <c r="D39" s="56" t="s">
        <v>68</v>
      </c>
      <c r="E39">
        <f t="shared" si="0"/>
        <v>20172.021078833302</v>
      </c>
      <c r="F39">
        <f t="shared" si="1"/>
        <v>20172</v>
      </c>
      <c r="G39">
        <f t="shared" si="4"/>
        <v>1.8664000002900138E-2</v>
      </c>
      <c r="I39">
        <f t="shared" si="6"/>
        <v>1.8664000002900138E-2</v>
      </c>
      <c r="O39">
        <f t="shared" ca="1" si="2"/>
        <v>1.0493044560959008E-2</v>
      </c>
      <c r="Q39" s="2">
        <f t="shared" si="3"/>
        <v>31272.915000000001</v>
      </c>
    </row>
    <row r="40" spans="1:17">
      <c r="A40" s="56" t="s">
        <v>135</v>
      </c>
      <c r="B40" s="57" t="s">
        <v>48</v>
      </c>
      <c r="C40" s="56">
        <v>46615.46</v>
      </c>
      <c r="D40" s="56" t="s">
        <v>68</v>
      </c>
      <c r="E40">
        <f t="shared" si="0"/>
        <v>20537.992496369028</v>
      </c>
      <c r="F40">
        <f t="shared" si="1"/>
        <v>20538</v>
      </c>
      <c r="G40">
        <f t="shared" si="4"/>
        <v>-6.6440000009606592E-3</v>
      </c>
      <c r="I40">
        <f t="shared" si="6"/>
        <v>-6.6440000009606592E-3</v>
      </c>
      <c r="O40">
        <f t="shared" ca="1" si="2"/>
        <v>8.7785607122375237E-3</v>
      </c>
      <c r="Q40" s="2">
        <f t="shared" si="3"/>
        <v>31596.959999999999</v>
      </c>
    </row>
    <row r="41" spans="1:17">
      <c r="A41" s="56" t="s">
        <v>135</v>
      </c>
      <c r="B41" s="57" t="s">
        <v>48</v>
      </c>
      <c r="C41" s="56">
        <v>46615.466</v>
      </c>
      <c r="D41" s="56" t="s">
        <v>68</v>
      </c>
      <c r="E41">
        <f t="shared" si="0"/>
        <v>20537.999272676348</v>
      </c>
      <c r="F41">
        <f t="shared" si="1"/>
        <v>20538</v>
      </c>
      <c r="G41">
        <f t="shared" si="4"/>
        <v>-6.4399999973829836E-4</v>
      </c>
      <c r="I41">
        <f t="shared" si="6"/>
        <v>-6.4399999973829836E-4</v>
      </c>
      <c r="O41">
        <f t="shared" ca="1" si="2"/>
        <v>8.7785607122375237E-3</v>
      </c>
      <c r="Q41" s="2">
        <f t="shared" si="3"/>
        <v>31596.966</v>
      </c>
    </row>
    <row r="42" spans="1:17">
      <c r="A42" s="56" t="s">
        <v>135</v>
      </c>
      <c r="B42" s="57" t="s">
        <v>48</v>
      </c>
      <c r="C42" s="56">
        <v>46615.466</v>
      </c>
      <c r="D42" s="56" t="s">
        <v>68</v>
      </c>
      <c r="E42">
        <f t="shared" si="0"/>
        <v>20537.999272676348</v>
      </c>
      <c r="F42">
        <f t="shared" si="1"/>
        <v>20538</v>
      </c>
      <c r="G42">
        <f t="shared" si="4"/>
        <v>-6.4399999973829836E-4</v>
      </c>
      <c r="I42">
        <f t="shared" si="6"/>
        <v>-6.4399999973829836E-4</v>
      </c>
      <c r="O42">
        <f t="shared" ca="1" si="2"/>
        <v>8.7785607122375237E-3</v>
      </c>
      <c r="Q42" s="2">
        <f t="shared" si="3"/>
        <v>31596.966</v>
      </c>
    </row>
    <row r="43" spans="1:17">
      <c r="A43" s="56" t="s">
        <v>135</v>
      </c>
      <c r="B43" s="57" t="s">
        <v>48</v>
      </c>
      <c r="C43" s="56">
        <v>46615.466</v>
      </c>
      <c r="D43" s="56" t="s">
        <v>68</v>
      </c>
      <c r="E43">
        <f t="shared" si="0"/>
        <v>20537.999272676348</v>
      </c>
      <c r="F43">
        <f t="shared" si="1"/>
        <v>20538</v>
      </c>
      <c r="G43">
        <f t="shared" si="4"/>
        <v>-6.4399999973829836E-4</v>
      </c>
      <c r="I43">
        <f t="shared" si="6"/>
        <v>-6.4399999973829836E-4</v>
      </c>
      <c r="O43">
        <f t="shared" ca="1" si="2"/>
        <v>8.7785607122375237E-3</v>
      </c>
      <c r="Q43" s="2">
        <f t="shared" si="3"/>
        <v>31596.966</v>
      </c>
    </row>
    <row r="44" spans="1:17">
      <c r="A44" s="56" t="s">
        <v>135</v>
      </c>
      <c r="B44" s="57" t="s">
        <v>48</v>
      </c>
      <c r="C44" s="56">
        <v>46615.472999999998</v>
      </c>
      <c r="D44" s="56" t="s">
        <v>68</v>
      </c>
      <c r="E44">
        <f t="shared" si="0"/>
        <v>20538.007178368218</v>
      </c>
      <c r="F44">
        <f t="shared" si="1"/>
        <v>20538</v>
      </c>
      <c r="G44">
        <f t="shared" si="4"/>
        <v>6.3559999980498105E-3</v>
      </c>
      <c r="I44">
        <f t="shared" si="6"/>
        <v>6.3559999980498105E-3</v>
      </c>
      <c r="O44">
        <f t="shared" ca="1" si="2"/>
        <v>8.7785607122375237E-3</v>
      </c>
      <c r="Q44" s="2">
        <f t="shared" si="3"/>
        <v>31596.972999999998</v>
      </c>
    </row>
    <row r="45" spans="1:17">
      <c r="A45" s="56" t="s">
        <v>135</v>
      </c>
      <c r="B45" s="57" t="s">
        <v>48</v>
      </c>
      <c r="C45" s="56">
        <v>46615.478999999999</v>
      </c>
      <c r="D45" s="56" t="s">
        <v>68</v>
      </c>
      <c r="E45">
        <f t="shared" si="0"/>
        <v>20538.013954675538</v>
      </c>
      <c r="F45">
        <f t="shared" si="1"/>
        <v>20538</v>
      </c>
      <c r="G45">
        <f t="shared" si="4"/>
        <v>1.2355999999272171E-2</v>
      </c>
      <c r="I45">
        <f t="shared" si="6"/>
        <v>1.2355999999272171E-2</v>
      </c>
      <c r="O45">
        <f t="shared" ca="1" si="2"/>
        <v>8.7785607122375237E-3</v>
      </c>
      <c r="Q45" s="2">
        <f t="shared" si="3"/>
        <v>31596.978999999999</v>
      </c>
    </row>
    <row r="46" spans="1:17">
      <c r="A46" s="56" t="s">
        <v>135</v>
      </c>
      <c r="B46" s="57" t="s">
        <v>48</v>
      </c>
      <c r="C46" s="56">
        <v>46646.466</v>
      </c>
      <c r="D46" s="56" t="s">
        <v>68</v>
      </c>
      <c r="E46">
        <f t="shared" si="0"/>
        <v>20573.010193824979</v>
      </c>
      <c r="F46">
        <f t="shared" si="1"/>
        <v>20573</v>
      </c>
      <c r="G46">
        <f t="shared" si="4"/>
        <v>9.0259999997215346E-3</v>
      </c>
      <c r="I46">
        <f t="shared" si="6"/>
        <v>9.0259999997215346E-3</v>
      </c>
      <c r="O46">
        <f t="shared" ca="1" si="2"/>
        <v>8.6146073387259048E-3</v>
      </c>
      <c r="Q46" s="2">
        <f t="shared" si="3"/>
        <v>31627.966</v>
      </c>
    </row>
    <row r="47" spans="1:17">
      <c r="A47" s="56" t="s">
        <v>135</v>
      </c>
      <c r="B47" s="57" t="s">
        <v>48</v>
      </c>
      <c r="C47" s="56">
        <v>46646.47</v>
      </c>
      <c r="D47" s="56" t="s">
        <v>68</v>
      </c>
      <c r="E47">
        <f t="shared" si="0"/>
        <v>20573.01471136319</v>
      </c>
      <c r="F47">
        <f t="shared" si="1"/>
        <v>20573</v>
      </c>
      <c r="G47">
        <f t="shared" si="4"/>
        <v>1.3026000000536442E-2</v>
      </c>
      <c r="I47">
        <f t="shared" si="6"/>
        <v>1.3026000000536442E-2</v>
      </c>
      <c r="O47">
        <f t="shared" ca="1" si="2"/>
        <v>8.6146073387259048E-3</v>
      </c>
      <c r="Q47" s="2">
        <f t="shared" si="3"/>
        <v>31627.97</v>
      </c>
    </row>
    <row r="48" spans="1:17">
      <c r="A48" s="56" t="s">
        <v>135</v>
      </c>
      <c r="B48" s="57" t="s">
        <v>48</v>
      </c>
      <c r="C48" s="56">
        <v>46708.447</v>
      </c>
      <c r="D48" s="56" t="s">
        <v>68</v>
      </c>
      <c r="E48">
        <f t="shared" si="0"/>
        <v>20643.010577815727</v>
      </c>
      <c r="F48">
        <f t="shared" si="1"/>
        <v>20643</v>
      </c>
      <c r="G48">
        <f t="shared" si="4"/>
        <v>9.3659999984083697E-3</v>
      </c>
      <c r="I48">
        <f t="shared" si="6"/>
        <v>9.3659999984083697E-3</v>
      </c>
      <c r="O48">
        <f t="shared" ca="1" si="2"/>
        <v>8.2867005917026809E-3</v>
      </c>
      <c r="Q48" s="2">
        <f t="shared" si="3"/>
        <v>31689.947</v>
      </c>
    </row>
    <row r="49" spans="1:31">
      <c r="A49" s="56" t="s">
        <v>135</v>
      </c>
      <c r="B49" s="57" t="s">
        <v>48</v>
      </c>
      <c r="C49" s="56">
        <v>46708.455000000002</v>
      </c>
      <c r="D49" s="56" t="s">
        <v>68</v>
      </c>
      <c r="E49">
        <f t="shared" si="0"/>
        <v>20643.019612892153</v>
      </c>
      <c r="F49">
        <f t="shared" si="1"/>
        <v>20643</v>
      </c>
      <c r="G49">
        <f t="shared" si="4"/>
        <v>1.7366000000038184E-2</v>
      </c>
      <c r="I49">
        <f t="shared" si="6"/>
        <v>1.7366000000038184E-2</v>
      </c>
      <c r="O49">
        <f t="shared" ca="1" si="2"/>
        <v>8.2867005917026809E-3</v>
      </c>
      <c r="Q49" s="2">
        <f t="shared" si="3"/>
        <v>31689.955000000002</v>
      </c>
    </row>
    <row r="50" spans="1:31">
      <c r="A50" s="56" t="s">
        <v>160</v>
      </c>
      <c r="B50" s="57" t="s">
        <v>48</v>
      </c>
      <c r="C50" s="56">
        <v>47349.500999999997</v>
      </c>
      <c r="D50" s="56" t="s">
        <v>68</v>
      </c>
      <c r="E50">
        <f t="shared" si="0"/>
        <v>21367.007063170993</v>
      </c>
      <c r="F50">
        <f t="shared" si="1"/>
        <v>21367</v>
      </c>
      <c r="G50">
        <f t="shared" si="4"/>
        <v>6.2539999998989515E-3</v>
      </c>
      <c r="I50">
        <f t="shared" si="6"/>
        <v>6.2539999998989515E-3</v>
      </c>
      <c r="O50">
        <f t="shared" ca="1" si="2"/>
        <v>4.8952079510623525E-3</v>
      </c>
      <c r="Q50" s="2">
        <f t="shared" si="3"/>
        <v>32331.000999999997</v>
      </c>
    </row>
    <row r="51" spans="1:31">
      <c r="A51" s="56" t="s">
        <v>160</v>
      </c>
      <c r="B51" s="57" t="s">
        <v>48</v>
      </c>
      <c r="C51" s="56">
        <v>47349.502</v>
      </c>
      <c r="D51" s="56" t="s">
        <v>68</v>
      </c>
      <c r="E51">
        <f t="shared" si="0"/>
        <v>21367.00819255555</v>
      </c>
      <c r="F51">
        <f t="shared" si="1"/>
        <v>21367</v>
      </c>
      <c r="G51">
        <f t="shared" si="4"/>
        <v>7.2540000037406571E-3</v>
      </c>
      <c r="I51">
        <f t="shared" si="6"/>
        <v>7.2540000037406571E-3</v>
      </c>
      <c r="O51">
        <f t="shared" ca="1" si="2"/>
        <v>4.8952079510623525E-3</v>
      </c>
      <c r="Q51" s="2">
        <f t="shared" si="3"/>
        <v>32331.002</v>
      </c>
    </row>
    <row r="52" spans="1:31">
      <c r="A52" s="56" t="s">
        <v>160</v>
      </c>
      <c r="B52" s="57" t="s">
        <v>48</v>
      </c>
      <c r="C52" s="56">
        <v>47349.504999999997</v>
      </c>
      <c r="D52" s="56" t="s">
        <v>68</v>
      </c>
      <c r="E52">
        <f t="shared" si="0"/>
        <v>21367.011580709208</v>
      </c>
      <c r="F52">
        <f t="shared" si="1"/>
        <v>21367</v>
      </c>
      <c r="G52">
        <f t="shared" si="4"/>
        <v>1.0254000000713859E-2</v>
      </c>
      <c r="I52">
        <f t="shared" si="6"/>
        <v>1.0254000000713859E-2</v>
      </c>
      <c r="O52">
        <f t="shared" ca="1" si="2"/>
        <v>4.8952079510623525E-3</v>
      </c>
      <c r="Q52" s="2">
        <f t="shared" si="3"/>
        <v>32331.004999999997</v>
      </c>
    </row>
    <row r="53" spans="1:31">
      <c r="A53" s="56" t="s">
        <v>160</v>
      </c>
      <c r="B53" s="57" t="s">
        <v>48</v>
      </c>
      <c r="C53" s="56">
        <v>47357.455999999998</v>
      </c>
      <c r="D53" s="56" t="s">
        <v>68</v>
      </c>
      <c r="E53">
        <f t="shared" ref="E53:E90" si="7">+(C53-C$7)/C$8</f>
        <v>21375.991317291555</v>
      </c>
      <c r="F53">
        <f t="shared" ref="F53:F90" si="8">ROUND(2*E53,0)/2</f>
        <v>21376</v>
      </c>
      <c r="G53">
        <f t="shared" si="4"/>
        <v>-7.6880000051460229E-3</v>
      </c>
      <c r="I53">
        <f t="shared" si="6"/>
        <v>-7.6880000051460229E-3</v>
      </c>
      <c r="O53">
        <f t="shared" ref="O53:O90" ca="1" si="9">+C$11+C$12*F53</f>
        <v>4.8530485121593692E-3</v>
      </c>
      <c r="Q53" s="2">
        <f t="shared" ref="Q53:Q90" si="10">+C53-15018.5</f>
        <v>32338.955999999998</v>
      </c>
    </row>
    <row r="54" spans="1:31">
      <c r="A54" s="56" t="s">
        <v>160</v>
      </c>
      <c r="B54" s="57" t="s">
        <v>48</v>
      </c>
      <c r="C54" s="56">
        <v>47357.47</v>
      </c>
      <c r="D54" s="56" t="s">
        <v>68</v>
      </c>
      <c r="E54">
        <f t="shared" si="7"/>
        <v>21376.007128675301</v>
      </c>
      <c r="F54">
        <f t="shared" si="8"/>
        <v>21376</v>
      </c>
      <c r="G54">
        <f t="shared" si="4"/>
        <v>6.3119999977061525E-3</v>
      </c>
      <c r="I54">
        <f t="shared" si="6"/>
        <v>6.3119999977061525E-3</v>
      </c>
      <c r="O54">
        <f t="shared" ca="1" si="9"/>
        <v>4.8530485121593692E-3</v>
      </c>
      <c r="Q54" s="2">
        <f t="shared" si="10"/>
        <v>32338.97</v>
      </c>
    </row>
    <row r="55" spans="1:31">
      <c r="A55" s="56" t="s">
        <v>160</v>
      </c>
      <c r="B55" s="57" t="s">
        <v>48</v>
      </c>
      <c r="C55" s="56">
        <v>47357.470999999998</v>
      </c>
      <c r="D55" s="56" t="s">
        <v>68</v>
      </c>
      <c r="E55">
        <f t="shared" si="7"/>
        <v>21376.00825805985</v>
      </c>
      <c r="F55">
        <f t="shared" si="8"/>
        <v>21376</v>
      </c>
      <c r="G55">
        <f t="shared" si="4"/>
        <v>7.3119999942719005E-3</v>
      </c>
      <c r="I55">
        <f t="shared" si="6"/>
        <v>7.3119999942719005E-3</v>
      </c>
      <c r="O55">
        <f t="shared" ca="1" si="9"/>
        <v>4.8530485121593692E-3</v>
      </c>
      <c r="Q55" s="2">
        <f t="shared" si="10"/>
        <v>32338.970999999998</v>
      </c>
    </row>
    <row r="56" spans="1:31">
      <c r="A56" s="56" t="s">
        <v>160</v>
      </c>
      <c r="B56" s="57" t="s">
        <v>48</v>
      </c>
      <c r="C56" s="56">
        <v>47388.455000000002</v>
      </c>
      <c r="D56" s="56" t="s">
        <v>68</v>
      </c>
      <c r="E56">
        <f t="shared" si="7"/>
        <v>21411.001109055633</v>
      </c>
      <c r="F56">
        <f t="shared" si="8"/>
        <v>21411</v>
      </c>
      <c r="G56">
        <f t="shared" ref="G56:G90" si="11">+C56-(C$7+F56*C$8)</f>
        <v>9.8199999774806201E-4</v>
      </c>
      <c r="I56">
        <f t="shared" si="6"/>
        <v>9.8199999774806201E-4</v>
      </c>
      <c r="O56">
        <f t="shared" ca="1" si="9"/>
        <v>4.6890951386477503E-3</v>
      </c>
      <c r="Q56" s="2">
        <f t="shared" si="10"/>
        <v>32369.955000000002</v>
      </c>
    </row>
    <row r="57" spans="1:31">
      <c r="A57" s="56" t="s">
        <v>160</v>
      </c>
      <c r="B57" s="57" t="s">
        <v>48</v>
      </c>
      <c r="C57" s="56">
        <v>47388.461000000003</v>
      </c>
      <c r="D57" s="56" t="s">
        <v>68</v>
      </c>
      <c r="E57">
        <f t="shared" si="7"/>
        <v>21411.007885362953</v>
      </c>
      <c r="F57">
        <f t="shared" si="8"/>
        <v>21411</v>
      </c>
      <c r="G57">
        <f t="shared" si="11"/>
        <v>6.9819999989704229E-3</v>
      </c>
      <c r="I57">
        <f t="shared" si="6"/>
        <v>6.9819999989704229E-3</v>
      </c>
      <c r="O57">
        <f t="shared" ca="1" si="9"/>
        <v>4.6890951386477503E-3</v>
      </c>
      <c r="Q57" s="2">
        <f t="shared" si="10"/>
        <v>32369.961000000003</v>
      </c>
    </row>
    <row r="58" spans="1:31">
      <c r="A58" s="56" t="s">
        <v>160</v>
      </c>
      <c r="B58" s="57" t="s">
        <v>48</v>
      </c>
      <c r="C58" s="56">
        <v>47388.466999999997</v>
      </c>
      <c r="D58" s="56" t="s">
        <v>68</v>
      </c>
      <c r="E58">
        <f t="shared" si="7"/>
        <v>21411.014661670266</v>
      </c>
      <c r="F58">
        <f t="shared" si="8"/>
        <v>21411</v>
      </c>
      <c r="G58">
        <f t="shared" si="11"/>
        <v>1.2981999992916826E-2</v>
      </c>
      <c r="I58">
        <f t="shared" si="6"/>
        <v>1.2981999992916826E-2</v>
      </c>
      <c r="O58">
        <f t="shared" ca="1" si="9"/>
        <v>4.6890951386477503E-3</v>
      </c>
      <c r="Q58" s="2">
        <f t="shared" si="10"/>
        <v>32369.966999999997</v>
      </c>
    </row>
    <row r="59" spans="1:31">
      <c r="A59" t="s">
        <v>29</v>
      </c>
      <c r="C59" s="10">
        <v>47775.430999999997</v>
      </c>
      <c r="D59" s="10"/>
      <c r="E59">
        <f t="shared" si="7"/>
        <v>21848.045825907626</v>
      </c>
      <c r="F59">
        <f t="shared" si="8"/>
        <v>21848</v>
      </c>
      <c r="G59">
        <f t="shared" si="11"/>
        <v>4.0575999999418855E-2</v>
      </c>
      <c r="I59">
        <f t="shared" si="6"/>
        <v>4.0575999999418855E-2</v>
      </c>
      <c r="O59">
        <f t="shared" ca="1" si="9"/>
        <v>2.6420201608026994E-3</v>
      </c>
      <c r="Q59" s="2">
        <f t="shared" si="10"/>
        <v>32756.930999999997</v>
      </c>
      <c r="AA59">
        <v>6</v>
      </c>
      <c r="AC59" t="s">
        <v>28</v>
      </c>
      <c r="AE59" t="s">
        <v>30</v>
      </c>
    </row>
    <row r="60" spans="1:31">
      <c r="A60" t="s">
        <v>31</v>
      </c>
      <c r="C60" s="10">
        <v>48014.45</v>
      </c>
      <c r="D60" s="10"/>
      <c r="E60">
        <f t="shared" si="7"/>
        <v>22117.990192424539</v>
      </c>
      <c r="F60">
        <f t="shared" si="8"/>
        <v>22118</v>
      </c>
      <c r="G60">
        <f t="shared" si="11"/>
        <v>-8.6840000003576279E-3</v>
      </c>
      <c r="I60">
        <f t="shared" si="6"/>
        <v>-8.6840000003576279E-3</v>
      </c>
      <c r="O60">
        <f t="shared" ca="1" si="9"/>
        <v>1.3772369937130741E-3</v>
      </c>
      <c r="Q60" s="2">
        <f t="shared" si="10"/>
        <v>32995.949999999997</v>
      </c>
      <c r="AA60">
        <v>6</v>
      </c>
      <c r="AC60" t="s">
        <v>28</v>
      </c>
      <c r="AE60" t="s">
        <v>30</v>
      </c>
    </row>
    <row r="61" spans="1:31">
      <c r="A61" t="s">
        <v>32</v>
      </c>
      <c r="C61" s="10">
        <v>48178.273999999998</v>
      </c>
      <c r="D61" s="10"/>
      <c r="E61">
        <f t="shared" si="7"/>
        <v>22303.010487464959</v>
      </c>
      <c r="F61">
        <f t="shared" si="8"/>
        <v>22303</v>
      </c>
      <c r="G61">
        <f t="shared" si="11"/>
        <v>9.2859999931533821E-3</v>
      </c>
      <c r="I61">
        <f t="shared" si="6"/>
        <v>9.2859999931533821E-3</v>
      </c>
      <c r="O61">
        <f t="shared" ca="1" si="9"/>
        <v>5.1062630515166796E-4</v>
      </c>
      <c r="Q61" s="2">
        <f t="shared" si="10"/>
        <v>33159.773999999998</v>
      </c>
      <c r="AA61">
        <v>5</v>
      </c>
      <c r="AC61" t="s">
        <v>28</v>
      </c>
      <c r="AE61" t="s">
        <v>30</v>
      </c>
    </row>
    <row r="62" spans="1:31">
      <c r="A62" t="s">
        <v>33</v>
      </c>
      <c r="C62" s="10">
        <v>48724.584000000003</v>
      </c>
      <c r="D62" s="10">
        <v>5.0000000000000001E-3</v>
      </c>
      <c r="E62">
        <f t="shared" si="7"/>
        <v>22920.004562713599</v>
      </c>
      <c r="F62">
        <f t="shared" si="8"/>
        <v>22920</v>
      </c>
      <c r="G62">
        <f t="shared" si="11"/>
        <v>4.0399999998044223E-3</v>
      </c>
      <c r="I62">
        <f t="shared" si="6"/>
        <v>4.0399999998044223E-3</v>
      </c>
      <c r="O62">
        <f t="shared" ca="1" si="9"/>
        <v>-2.3796374507531332E-3</v>
      </c>
      <c r="Q62" s="2">
        <f t="shared" si="10"/>
        <v>33706.084000000003</v>
      </c>
      <c r="AA62">
        <v>6</v>
      </c>
      <c r="AC62" t="s">
        <v>28</v>
      </c>
      <c r="AE62" t="s">
        <v>30</v>
      </c>
    </row>
    <row r="63" spans="1:31">
      <c r="A63" s="56" t="s">
        <v>201</v>
      </c>
      <c r="B63" s="57" t="s">
        <v>48</v>
      </c>
      <c r="C63" s="56">
        <v>49158.442000000003</v>
      </c>
      <c r="D63" s="56" t="s">
        <v>68</v>
      </c>
      <c r="E63">
        <f t="shared" si="7"/>
        <v>23409.997086187857</v>
      </c>
      <c r="F63">
        <f t="shared" si="8"/>
        <v>23410</v>
      </c>
      <c r="G63">
        <f t="shared" si="11"/>
        <v>-2.5799999930313788E-3</v>
      </c>
      <c r="I63">
        <f t="shared" si="6"/>
        <v>-2.5799999930313788E-3</v>
      </c>
      <c r="O63">
        <f t="shared" ca="1" si="9"/>
        <v>-4.6749846799157696E-3</v>
      </c>
      <c r="Q63" s="2">
        <f t="shared" si="10"/>
        <v>34139.942000000003</v>
      </c>
    </row>
    <row r="64" spans="1:31">
      <c r="A64" s="56" t="s">
        <v>201</v>
      </c>
      <c r="B64" s="57" t="s">
        <v>48</v>
      </c>
      <c r="C64" s="56">
        <v>49158.447999999997</v>
      </c>
      <c r="D64" s="56" t="s">
        <v>68</v>
      </c>
      <c r="E64">
        <f t="shared" si="7"/>
        <v>23410.00386249517</v>
      </c>
      <c r="F64">
        <f t="shared" si="8"/>
        <v>23410</v>
      </c>
      <c r="G64">
        <f t="shared" si="11"/>
        <v>3.4200000009150244E-3</v>
      </c>
      <c r="I64">
        <f t="shared" si="6"/>
        <v>3.4200000009150244E-3</v>
      </c>
      <c r="O64">
        <f t="shared" ca="1" si="9"/>
        <v>-4.6749846799157696E-3</v>
      </c>
      <c r="Q64" s="2">
        <f t="shared" si="10"/>
        <v>34139.947999999997</v>
      </c>
    </row>
    <row r="65" spans="1:31">
      <c r="A65" t="s">
        <v>34</v>
      </c>
      <c r="C65" s="10">
        <v>49212.466</v>
      </c>
      <c r="D65" s="10">
        <v>8.0000000000000002E-3</v>
      </c>
      <c r="E65">
        <f t="shared" si="7"/>
        <v>23471.010957288938</v>
      </c>
      <c r="F65">
        <f t="shared" si="8"/>
        <v>23471</v>
      </c>
      <c r="G65">
        <f t="shared" si="11"/>
        <v>9.7020000030170195E-3</v>
      </c>
      <c r="I65">
        <f t="shared" si="6"/>
        <v>9.7020000030170195E-3</v>
      </c>
      <c r="O65">
        <f t="shared" ca="1" si="9"/>
        <v>-4.960731988036024E-3</v>
      </c>
      <c r="Q65" s="2">
        <f t="shared" si="10"/>
        <v>34193.966</v>
      </c>
      <c r="AA65">
        <v>6</v>
      </c>
      <c r="AC65" t="s">
        <v>28</v>
      </c>
      <c r="AE65" t="s">
        <v>30</v>
      </c>
    </row>
    <row r="66" spans="1:31">
      <c r="A66" t="s">
        <v>35</v>
      </c>
      <c r="C66" s="10">
        <v>49568.406999999999</v>
      </c>
      <c r="D66" s="10">
        <v>8.9999999999999993E-3</v>
      </c>
      <c r="E66">
        <f t="shared" si="7"/>
        <v>23873.005224532943</v>
      </c>
      <c r="F66">
        <f t="shared" si="8"/>
        <v>23873</v>
      </c>
      <c r="G66">
        <f t="shared" si="11"/>
        <v>4.6260000017355196E-3</v>
      </c>
      <c r="I66">
        <f t="shared" si="6"/>
        <v>4.6260000017355196E-3</v>
      </c>
      <c r="O66">
        <f t="shared" ca="1" si="9"/>
        <v>-6.843853592369456E-3</v>
      </c>
      <c r="Q66" s="2">
        <f t="shared" si="10"/>
        <v>34549.906999999999</v>
      </c>
      <c r="AA66">
        <v>5</v>
      </c>
      <c r="AC66" t="s">
        <v>28</v>
      </c>
      <c r="AE66" t="s">
        <v>30</v>
      </c>
    </row>
    <row r="67" spans="1:31">
      <c r="A67" s="56" t="s">
        <v>213</v>
      </c>
      <c r="B67" s="57" t="s">
        <v>48</v>
      </c>
      <c r="C67" s="56">
        <v>49900.431499999999</v>
      </c>
      <c r="D67" s="56" t="s">
        <v>68</v>
      </c>
      <c r="E67">
        <f t="shared" si="7"/>
        <v>24247.988566110784</v>
      </c>
      <c r="F67">
        <f t="shared" si="8"/>
        <v>24248</v>
      </c>
      <c r="G67">
        <f t="shared" si="11"/>
        <v>-1.0124000000359956E-2</v>
      </c>
      <c r="I67">
        <f t="shared" ref="I67:I76" si="12">+G67</f>
        <v>-1.0124000000359956E-2</v>
      </c>
      <c r="O67">
        <f t="shared" ca="1" si="9"/>
        <v>-8.600496879993938E-3</v>
      </c>
      <c r="Q67" s="2">
        <f t="shared" si="10"/>
        <v>34881.931499999999</v>
      </c>
    </row>
    <row r="68" spans="1:31">
      <c r="A68" s="56" t="s">
        <v>213</v>
      </c>
      <c r="B68" s="57" t="s">
        <v>48</v>
      </c>
      <c r="C68" s="56">
        <v>49900.434300000001</v>
      </c>
      <c r="D68" s="56" t="s">
        <v>68</v>
      </c>
      <c r="E68">
        <f t="shared" si="7"/>
        <v>24247.991728387533</v>
      </c>
      <c r="F68">
        <f t="shared" si="8"/>
        <v>24248</v>
      </c>
      <c r="G68">
        <f t="shared" si="11"/>
        <v>-7.3239999983343296E-3</v>
      </c>
      <c r="I68">
        <f t="shared" si="12"/>
        <v>-7.3239999983343296E-3</v>
      </c>
      <c r="O68">
        <f t="shared" ca="1" si="9"/>
        <v>-8.600496879993938E-3</v>
      </c>
      <c r="Q68" s="2">
        <f t="shared" si="10"/>
        <v>34881.934300000001</v>
      </c>
    </row>
    <row r="69" spans="1:31">
      <c r="A69" s="56" t="s">
        <v>213</v>
      </c>
      <c r="B69" s="57" t="s">
        <v>48</v>
      </c>
      <c r="C69" s="56">
        <v>49900.434300000001</v>
      </c>
      <c r="D69" s="56" t="s">
        <v>68</v>
      </c>
      <c r="E69">
        <f t="shared" si="7"/>
        <v>24247.991728387533</v>
      </c>
      <c r="F69">
        <f t="shared" si="8"/>
        <v>24248</v>
      </c>
      <c r="G69">
        <f t="shared" si="11"/>
        <v>-7.3239999983343296E-3</v>
      </c>
      <c r="I69">
        <f t="shared" si="12"/>
        <v>-7.3239999983343296E-3</v>
      </c>
      <c r="O69">
        <f t="shared" ca="1" si="9"/>
        <v>-8.600496879993938E-3</v>
      </c>
      <c r="Q69" s="2">
        <f t="shared" si="10"/>
        <v>34881.934300000001</v>
      </c>
    </row>
    <row r="70" spans="1:31">
      <c r="A70" s="56" t="s">
        <v>213</v>
      </c>
      <c r="B70" s="57" t="s">
        <v>48</v>
      </c>
      <c r="C70" s="56">
        <v>49900.434300000001</v>
      </c>
      <c r="D70" s="56" t="s">
        <v>68</v>
      </c>
      <c r="E70">
        <f t="shared" si="7"/>
        <v>24247.991728387533</v>
      </c>
      <c r="F70">
        <f t="shared" si="8"/>
        <v>24248</v>
      </c>
      <c r="G70">
        <f t="shared" si="11"/>
        <v>-7.3239999983343296E-3</v>
      </c>
      <c r="I70">
        <f t="shared" si="12"/>
        <v>-7.3239999983343296E-3</v>
      </c>
      <c r="O70">
        <f t="shared" ca="1" si="9"/>
        <v>-8.600496879993938E-3</v>
      </c>
      <c r="Q70" s="2">
        <f t="shared" si="10"/>
        <v>34881.934300000001</v>
      </c>
    </row>
    <row r="71" spans="1:31">
      <c r="A71" s="56" t="s">
        <v>213</v>
      </c>
      <c r="B71" s="57" t="s">
        <v>48</v>
      </c>
      <c r="C71" s="56">
        <v>49900.434999999998</v>
      </c>
      <c r="D71" s="56" t="s">
        <v>68</v>
      </c>
      <c r="E71">
        <f t="shared" si="7"/>
        <v>24247.992518956718</v>
      </c>
      <c r="F71">
        <f t="shared" si="8"/>
        <v>24248</v>
      </c>
      <c r="G71">
        <f t="shared" si="11"/>
        <v>-6.6240000014659017E-3</v>
      </c>
      <c r="I71">
        <f t="shared" si="12"/>
        <v>-6.6240000014659017E-3</v>
      </c>
      <c r="O71">
        <f t="shared" ca="1" si="9"/>
        <v>-8.600496879993938E-3</v>
      </c>
      <c r="Q71" s="2">
        <f t="shared" si="10"/>
        <v>34881.934999999998</v>
      </c>
    </row>
    <row r="72" spans="1:31">
      <c r="A72" s="56" t="s">
        <v>213</v>
      </c>
      <c r="B72" s="57" t="s">
        <v>48</v>
      </c>
      <c r="C72" s="56">
        <v>49900.443299999999</v>
      </c>
      <c r="D72" s="56" t="s">
        <v>68</v>
      </c>
      <c r="E72">
        <f t="shared" si="7"/>
        <v>24248.001892848511</v>
      </c>
      <c r="F72">
        <f t="shared" si="8"/>
        <v>24248</v>
      </c>
      <c r="G72">
        <f t="shared" si="11"/>
        <v>1.6759999998612329E-3</v>
      </c>
      <c r="I72">
        <f t="shared" si="12"/>
        <v>1.6759999998612329E-3</v>
      </c>
      <c r="O72">
        <f t="shared" ca="1" si="9"/>
        <v>-8.600496879993938E-3</v>
      </c>
      <c r="Q72" s="2">
        <f t="shared" si="10"/>
        <v>34881.943299999999</v>
      </c>
    </row>
    <row r="73" spans="1:31">
      <c r="A73" t="s">
        <v>37</v>
      </c>
      <c r="C73" s="10">
        <v>50642.428999999996</v>
      </c>
      <c r="D73" s="10">
        <v>1.4E-3</v>
      </c>
      <c r="E73">
        <f t="shared" si="7"/>
        <v>25085.989081110136</v>
      </c>
      <c r="F73">
        <f t="shared" si="8"/>
        <v>25086</v>
      </c>
      <c r="G73">
        <f t="shared" si="11"/>
        <v>-9.668000006058719E-3</v>
      </c>
      <c r="I73">
        <f t="shared" si="12"/>
        <v>-9.668000006058719E-3</v>
      </c>
      <c r="O73">
        <f t="shared" ca="1" si="9"/>
        <v>-1.2526009080072092E-2</v>
      </c>
      <c r="Q73" s="2">
        <f t="shared" si="10"/>
        <v>35623.928999999996</v>
      </c>
      <c r="AA73">
        <v>12</v>
      </c>
      <c r="AC73" t="s">
        <v>36</v>
      </c>
      <c r="AE73" t="s">
        <v>30</v>
      </c>
    </row>
    <row r="74" spans="1:31">
      <c r="A74" t="s">
        <v>37</v>
      </c>
      <c r="C74" s="10">
        <v>50664.565000000002</v>
      </c>
      <c r="D74" s="10">
        <v>2E-3</v>
      </c>
      <c r="E74">
        <f t="shared" si="7"/>
        <v>25110.98913757937</v>
      </c>
      <c r="F74">
        <f t="shared" si="8"/>
        <v>25111</v>
      </c>
      <c r="G74">
        <f t="shared" si="11"/>
        <v>-9.6179999964078888E-3</v>
      </c>
      <c r="I74">
        <f t="shared" si="12"/>
        <v>-9.6179999964078888E-3</v>
      </c>
      <c r="O74">
        <f t="shared" ca="1" si="9"/>
        <v>-1.2643118632580386E-2</v>
      </c>
      <c r="Q74" s="2">
        <f t="shared" si="10"/>
        <v>35646.065000000002</v>
      </c>
      <c r="AA74">
        <v>7</v>
      </c>
      <c r="AC74" t="s">
        <v>28</v>
      </c>
      <c r="AE74" t="s">
        <v>30</v>
      </c>
    </row>
    <row r="75" spans="1:31">
      <c r="A75" t="s">
        <v>38</v>
      </c>
      <c r="C75" s="10">
        <v>50864.673999999999</v>
      </c>
      <c r="D75" s="10">
        <v>4.0000000000000001E-3</v>
      </c>
      <c r="E75">
        <f t="shared" si="7"/>
        <v>25336.989151131984</v>
      </c>
      <c r="F75">
        <f t="shared" si="8"/>
        <v>25337</v>
      </c>
      <c r="G75">
        <f t="shared" si="11"/>
        <v>-9.6059999996214174E-3</v>
      </c>
      <c r="I75">
        <f t="shared" si="12"/>
        <v>-9.6059999996214174E-3</v>
      </c>
      <c r="O75">
        <f t="shared" ca="1" si="9"/>
        <v>-1.3701788987255409E-2</v>
      </c>
      <c r="Q75" s="2">
        <f t="shared" si="10"/>
        <v>35846.173999999999</v>
      </c>
      <c r="AA75">
        <v>8</v>
      </c>
      <c r="AC75" t="s">
        <v>28</v>
      </c>
      <c r="AE75" t="s">
        <v>30</v>
      </c>
    </row>
    <row r="76" spans="1:31">
      <c r="A76" s="56" t="s">
        <v>243</v>
      </c>
      <c r="B76" s="57" t="s">
        <v>48</v>
      </c>
      <c r="C76" s="56">
        <v>52072.404999999999</v>
      </c>
      <c r="D76" s="56" t="s">
        <v>68</v>
      </c>
      <c r="E76">
        <f t="shared" si="7"/>
        <v>26700.981886930535</v>
      </c>
      <c r="F76">
        <f t="shared" si="8"/>
        <v>26701</v>
      </c>
      <c r="G76">
        <f t="shared" si="11"/>
        <v>-1.6038000001572073E-2</v>
      </c>
      <c r="I76">
        <f t="shared" si="12"/>
        <v>-1.6038000001572073E-2</v>
      </c>
      <c r="O76">
        <f t="shared" ca="1" si="9"/>
        <v>-2.0091286172108147E-2</v>
      </c>
      <c r="Q76" s="2">
        <f t="shared" si="10"/>
        <v>37053.904999999999</v>
      </c>
    </row>
    <row r="77" spans="1:31">
      <c r="A77" s="24" t="s">
        <v>47</v>
      </c>
      <c r="B77" s="31" t="s">
        <v>48</v>
      </c>
      <c r="C77" s="24">
        <v>52427.458100000003</v>
      </c>
      <c r="D77" s="24" t="s">
        <v>49</v>
      </c>
      <c r="E77">
        <f t="shared" si="7"/>
        <v>27101.973373629779</v>
      </c>
      <c r="F77">
        <f t="shared" si="8"/>
        <v>27102</v>
      </c>
      <c r="G77">
        <f t="shared" si="11"/>
        <v>-2.357599999231752E-2</v>
      </c>
      <c r="K77">
        <f>+G77</f>
        <v>-2.357599999231752E-2</v>
      </c>
      <c r="O77">
        <f t="shared" ca="1" si="9"/>
        <v>-2.1969723394341251E-2</v>
      </c>
      <c r="Q77" s="2">
        <f t="shared" si="10"/>
        <v>37408.958100000003</v>
      </c>
    </row>
    <row r="78" spans="1:31">
      <c r="A78" s="24" t="s">
        <v>45</v>
      </c>
      <c r="B78" s="32"/>
      <c r="C78" s="24">
        <v>52836.526899999997</v>
      </c>
      <c r="D78" s="24">
        <v>6.9999999999999999E-4</v>
      </c>
      <c r="E78">
        <f t="shared" si="7"/>
        <v>27563.969357538303</v>
      </c>
      <c r="F78">
        <f t="shared" si="8"/>
        <v>27564</v>
      </c>
      <c r="G78">
        <f t="shared" si="11"/>
        <v>-2.7132000002893619E-2</v>
      </c>
      <c r="J78">
        <f>+G78</f>
        <v>-2.7132000002893619E-2</v>
      </c>
      <c r="O78">
        <f t="shared" ca="1" si="9"/>
        <v>-2.4133907924694609E-2</v>
      </c>
      <c r="Q78" s="2">
        <f t="shared" si="10"/>
        <v>37818.026899999997</v>
      </c>
    </row>
    <row r="79" spans="1:31">
      <c r="A79" s="24" t="s">
        <v>45</v>
      </c>
      <c r="B79" s="32"/>
      <c r="C79" s="24">
        <v>54239.487300000001</v>
      </c>
      <c r="D79" s="24">
        <v>2.3E-3</v>
      </c>
      <c r="E79">
        <f t="shared" si="7"/>
        <v>29148.451162023768</v>
      </c>
      <c r="F79">
        <f t="shared" si="8"/>
        <v>29148.5</v>
      </c>
      <c r="G79">
        <f t="shared" si="11"/>
        <v>-4.3243000000074971E-2</v>
      </c>
      <c r="J79">
        <f>+G79</f>
        <v>-4.3243000000074971E-2</v>
      </c>
      <c r="O79">
        <f t="shared" ca="1" si="9"/>
        <v>-3.1556311362670564E-2</v>
      </c>
      <c r="Q79" s="2">
        <f t="shared" si="10"/>
        <v>39220.987300000001</v>
      </c>
    </row>
    <row r="80" spans="1:31">
      <c r="A80" s="33" t="s">
        <v>53</v>
      </c>
      <c r="B80" s="31" t="s">
        <v>54</v>
      </c>
      <c r="C80" s="24">
        <v>55058.520510000002</v>
      </c>
      <c r="D80" s="24">
        <v>6.9999999999999999E-4</v>
      </c>
      <c r="E80">
        <f t="shared" si="7"/>
        <v>30073.454617940504</v>
      </c>
      <c r="F80">
        <f t="shared" si="8"/>
        <v>30073.5</v>
      </c>
      <c r="G80">
        <f t="shared" si="11"/>
        <v>-4.018299999734154E-2</v>
      </c>
      <c r="K80">
        <f>+G80</f>
        <v>-4.018299999734154E-2</v>
      </c>
      <c r="O80">
        <f t="shared" ca="1" si="9"/>
        <v>-3.588936480547758E-2</v>
      </c>
      <c r="Q80" s="2">
        <f t="shared" si="10"/>
        <v>40040.020510000002</v>
      </c>
    </row>
    <row r="81" spans="1:17">
      <c r="A81" s="56" t="s">
        <v>271</v>
      </c>
      <c r="B81" s="57" t="s">
        <v>54</v>
      </c>
      <c r="C81" s="56">
        <v>55073.573700000001</v>
      </c>
      <c r="D81" s="56" t="s">
        <v>68</v>
      </c>
      <c r="E81">
        <f t="shared" si="7"/>
        <v>30090.45545820261</v>
      </c>
      <c r="F81">
        <f t="shared" si="8"/>
        <v>30090.5</v>
      </c>
      <c r="G81">
        <f t="shared" si="11"/>
        <v>-3.9438999992853496E-2</v>
      </c>
      <c r="I81">
        <f>+G81</f>
        <v>-3.9438999992853496E-2</v>
      </c>
      <c r="O81">
        <f t="shared" ca="1" si="9"/>
        <v>-3.5968999301183219E-2</v>
      </c>
      <c r="Q81" s="2">
        <f t="shared" si="10"/>
        <v>40055.073700000001</v>
      </c>
    </row>
    <row r="82" spans="1:17">
      <c r="A82" s="33" t="s">
        <v>53</v>
      </c>
      <c r="B82" s="31" t="s">
        <v>48</v>
      </c>
      <c r="C82" s="24">
        <v>55101.460489999998</v>
      </c>
      <c r="D82" s="24">
        <v>1E-4</v>
      </c>
      <c r="E82">
        <f t="shared" si="7"/>
        <v>30121.950368066424</v>
      </c>
      <c r="F82">
        <f t="shared" si="8"/>
        <v>30122</v>
      </c>
      <c r="G82">
        <f t="shared" si="11"/>
        <v>-4.3946000005234964E-2</v>
      </c>
      <c r="K82">
        <f>+G82</f>
        <v>-4.3946000005234964E-2</v>
      </c>
      <c r="O82">
        <f t="shared" ca="1" si="9"/>
        <v>-3.6116557337343674E-2</v>
      </c>
      <c r="Q82" s="2">
        <f t="shared" si="10"/>
        <v>40082.960489999998</v>
      </c>
    </row>
    <row r="83" spans="1:17">
      <c r="A83" s="33" t="s">
        <v>53</v>
      </c>
      <c r="B83" s="31" t="s">
        <v>48</v>
      </c>
      <c r="C83" s="24">
        <v>55310.42164</v>
      </c>
      <c r="D83" s="24">
        <v>1E-4</v>
      </c>
      <c r="E83">
        <f t="shared" si="7"/>
        <v>30357.947863091489</v>
      </c>
      <c r="F83">
        <f t="shared" si="8"/>
        <v>30358</v>
      </c>
      <c r="G83">
        <f t="shared" si="11"/>
        <v>-4.6163999999407679E-2</v>
      </c>
      <c r="K83">
        <f>+G83</f>
        <v>-4.6163999999407679E-2</v>
      </c>
      <c r="O83">
        <f t="shared" ca="1" si="9"/>
        <v>-3.7222071513022009E-2</v>
      </c>
      <c r="Q83" s="2">
        <f t="shared" si="10"/>
        <v>40291.92164</v>
      </c>
    </row>
    <row r="84" spans="1:17">
      <c r="A84" s="39" t="s">
        <v>57</v>
      </c>
      <c r="B84" s="40" t="s">
        <v>48</v>
      </c>
      <c r="C84" s="38">
        <v>55341.412499999999</v>
      </c>
      <c r="D84" s="41">
        <v>2.9999999999999997E-4</v>
      </c>
      <c r="E84">
        <f t="shared" si="7"/>
        <v>30392.948461665299</v>
      </c>
      <c r="F84">
        <f t="shared" si="8"/>
        <v>30393</v>
      </c>
      <c r="G84">
        <f t="shared" si="11"/>
        <v>-4.5634000001882669E-2</v>
      </c>
      <c r="J84">
        <f>+G84</f>
        <v>-4.5634000001882669E-2</v>
      </c>
      <c r="O84">
        <f t="shared" ca="1" si="9"/>
        <v>-3.7386024886533642E-2</v>
      </c>
      <c r="Q84" s="2">
        <f t="shared" si="10"/>
        <v>40322.912499999999</v>
      </c>
    </row>
    <row r="85" spans="1:17">
      <c r="A85" s="36" t="s">
        <v>55</v>
      </c>
      <c r="B85" s="37" t="s">
        <v>48</v>
      </c>
      <c r="C85" s="38">
        <v>55819.54623</v>
      </c>
      <c r="D85" s="38"/>
      <c r="E85">
        <f t="shared" si="7"/>
        <v>30932.945310682397</v>
      </c>
      <c r="F85">
        <f t="shared" si="8"/>
        <v>30933</v>
      </c>
      <c r="G85">
        <f t="shared" si="11"/>
        <v>-4.8424000000522938E-2</v>
      </c>
      <c r="K85">
        <f t="shared" ref="K85:K90" si="13">+G85</f>
        <v>-4.8424000000522938E-2</v>
      </c>
      <c r="O85">
        <f t="shared" ca="1" si="9"/>
        <v>-3.9915591220712893E-2</v>
      </c>
      <c r="Q85" s="2">
        <f t="shared" si="10"/>
        <v>40801.04623</v>
      </c>
    </row>
    <row r="86" spans="1:17">
      <c r="A86" s="38" t="s">
        <v>56</v>
      </c>
      <c r="B86" s="37" t="s">
        <v>48</v>
      </c>
      <c r="C86" s="38">
        <v>55945.277419999999</v>
      </c>
      <c r="D86" s="38">
        <v>2.4000000000000001E-4</v>
      </c>
      <c r="E86">
        <f t="shared" si="7"/>
        <v>31074.944174521537</v>
      </c>
      <c r="F86">
        <f t="shared" si="8"/>
        <v>31075</v>
      </c>
      <c r="G86">
        <f t="shared" si="11"/>
        <v>-4.94299999991199E-2</v>
      </c>
      <c r="K86">
        <f t="shared" si="13"/>
        <v>-4.94299999991199E-2</v>
      </c>
      <c r="O86">
        <f t="shared" ca="1" si="9"/>
        <v>-4.0580773478960025E-2</v>
      </c>
      <c r="Q86" s="2">
        <f t="shared" si="10"/>
        <v>40926.777419999999</v>
      </c>
    </row>
    <row r="87" spans="1:17">
      <c r="A87" s="35" t="s">
        <v>58</v>
      </c>
      <c r="B87" s="34" t="s">
        <v>54</v>
      </c>
      <c r="C87" s="42">
        <v>56821.419629999997</v>
      </c>
      <c r="D87" s="35">
        <v>6.9999999999999999E-4</v>
      </c>
      <c r="E87">
        <f t="shared" si="7"/>
        <v>32064.445652885915</v>
      </c>
      <c r="F87">
        <f t="shared" si="8"/>
        <v>32064.5</v>
      </c>
      <c r="G87">
        <f t="shared" si="11"/>
        <v>-4.8121000007085968E-2</v>
      </c>
      <c r="K87">
        <f t="shared" si="13"/>
        <v>-4.8121000007085968E-2</v>
      </c>
      <c r="O87">
        <f t="shared" ca="1" si="9"/>
        <v>-4.5215969567238473E-2</v>
      </c>
      <c r="Q87" s="2">
        <f t="shared" si="10"/>
        <v>41802.919629999997</v>
      </c>
    </row>
    <row r="88" spans="1:17">
      <c r="A88" s="58" t="s">
        <v>299</v>
      </c>
      <c r="B88" s="59" t="s">
        <v>54</v>
      </c>
      <c r="C88" s="60">
        <v>57602.381020000001</v>
      </c>
      <c r="D88" s="60">
        <v>1E-3</v>
      </c>
      <c r="E88">
        <f t="shared" si="7"/>
        <v>32946.451383383144</v>
      </c>
      <c r="F88">
        <f t="shared" si="8"/>
        <v>32946.5</v>
      </c>
      <c r="G88">
        <f t="shared" si="11"/>
        <v>-4.3046999999205582E-2</v>
      </c>
      <c r="K88">
        <f t="shared" si="13"/>
        <v>-4.3046999999205582E-2</v>
      </c>
      <c r="O88">
        <f t="shared" ca="1" si="9"/>
        <v>-4.934759457973123E-2</v>
      </c>
      <c r="Q88" s="2">
        <f t="shared" si="10"/>
        <v>42583.881020000001</v>
      </c>
    </row>
    <row r="89" spans="1:17">
      <c r="A89" s="58" t="s">
        <v>299</v>
      </c>
      <c r="B89" s="59" t="s">
        <v>54</v>
      </c>
      <c r="C89" s="60">
        <v>57602.383269999998</v>
      </c>
      <c r="D89" s="60">
        <v>8.9999999999999998E-4</v>
      </c>
      <c r="E89">
        <f t="shared" si="7"/>
        <v>32946.453924498383</v>
      </c>
      <c r="F89">
        <f t="shared" si="8"/>
        <v>32946.5</v>
      </c>
      <c r="G89">
        <f t="shared" si="11"/>
        <v>-4.0797000001475681E-2</v>
      </c>
      <c r="K89">
        <f t="shared" si="13"/>
        <v>-4.0797000001475681E-2</v>
      </c>
      <c r="O89">
        <f t="shared" ca="1" si="9"/>
        <v>-4.934759457973123E-2</v>
      </c>
      <c r="Q89" s="2">
        <f t="shared" si="10"/>
        <v>42583.883269999998</v>
      </c>
    </row>
    <row r="90" spans="1:17">
      <c r="A90" s="58" t="s">
        <v>299</v>
      </c>
      <c r="B90" s="59" t="s">
        <v>54</v>
      </c>
      <c r="C90" s="60">
        <v>57602.383829999999</v>
      </c>
      <c r="D90" s="60">
        <v>1.1000000000000001E-3</v>
      </c>
      <c r="E90">
        <f t="shared" si="7"/>
        <v>32946.454556953737</v>
      </c>
      <c r="F90">
        <f t="shared" si="8"/>
        <v>32946.5</v>
      </c>
      <c r="G90">
        <f t="shared" si="11"/>
        <v>-4.0237000001070555E-2</v>
      </c>
      <c r="K90">
        <f t="shared" si="13"/>
        <v>-4.0237000001070555E-2</v>
      </c>
      <c r="O90">
        <f t="shared" ca="1" si="9"/>
        <v>-4.934759457973123E-2</v>
      </c>
      <c r="Q90" s="2">
        <f t="shared" si="10"/>
        <v>42583.883829999999</v>
      </c>
    </row>
    <row r="91" spans="1:17">
      <c r="A91" s="61" t="s">
        <v>300</v>
      </c>
      <c r="B91" s="62" t="s">
        <v>48</v>
      </c>
      <c r="C91" s="63">
        <v>59425.498699999996</v>
      </c>
      <c r="D91" s="64">
        <v>1E-4</v>
      </c>
      <c r="E91">
        <f t="shared" ref="E91" si="14">+(C91-C$7)/C$8</f>
        <v>35005.452329807391</v>
      </c>
      <c r="F91">
        <f t="shared" ref="F91" si="15">ROUND(2*E91,0)/2</f>
        <v>35005.5</v>
      </c>
      <c r="G91">
        <f t="shared" ref="G91" si="16">+C91-(C$7+F91*C$8)</f>
        <v>-4.2209000006550923E-2</v>
      </c>
      <c r="K91">
        <f t="shared" ref="K91" si="17">+G91</f>
        <v>-4.2209000006550923E-2</v>
      </c>
      <c r="O91">
        <f t="shared" ref="O91" ca="1" si="18">+C$11+C$12*F91</f>
        <v>-5.8992737324314676E-2</v>
      </c>
      <c r="Q91" s="2">
        <f t="shared" ref="Q91" si="19">+C91-15018.5</f>
        <v>44406.998699999996</v>
      </c>
    </row>
    <row r="92" spans="1:17">
      <c r="B92" s="14"/>
      <c r="C92" s="9"/>
      <c r="D92" s="9"/>
    </row>
    <row r="93" spans="1:17">
      <c r="B93" s="14"/>
      <c r="C93" s="9"/>
      <c r="D93" s="9"/>
    </row>
    <row r="94" spans="1:17">
      <c r="B94" s="14"/>
      <c r="C94" s="9"/>
      <c r="D94" s="9"/>
    </row>
    <row r="95" spans="1:17">
      <c r="B95" s="14"/>
      <c r="C95" s="9"/>
      <c r="D95" s="9"/>
    </row>
    <row r="96" spans="1:17">
      <c r="B96" s="14"/>
      <c r="C96" s="9"/>
      <c r="D96" s="9"/>
    </row>
    <row r="97" spans="2:4">
      <c r="B97" s="14"/>
      <c r="C97" s="9"/>
      <c r="D97" s="9"/>
    </row>
    <row r="98" spans="2:4">
      <c r="B98" s="14"/>
      <c r="C98" s="9"/>
      <c r="D98" s="9"/>
    </row>
    <row r="99" spans="2:4">
      <c r="B99" s="14"/>
      <c r="C99" s="9"/>
      <c r="D99" s="9"/>
    </row>
    <row r="100" spans="2:4">
      <c r="B100" s="14"/>
      <c r="C100" s="9"/>
      <c r="D100" s="9"/>
    </row>
    <row r="101" spans="2:4">
      <c r="B101" s="14"/>
      <c r="C101" s="9"/>
      <c r="D101" s="9"/>
    </row>
    <row r="102" spans="2:4">
      <c r="B102" s="14"/>
      <c r="C102" s="9"/>
      <c r="D102" s="9"/>
    </row>
    <row r="103" spans="2:4">
      <c r="B103" s="14"/>
      <c r="C103" s="9"/>
      <c r="D103" s="9"/>
    </row>
    <row r="104" spans="2:4">
      <c r="B104" s="14"/>
      <c r="C104" s="9"/>
      <c r="D104" s="9"/>
    </row>
    <row r="105" spans="2:4">
      <c r="B105" s="14"/>
      <c r="C105" s="9"/>
      <c r="D105" s="9"/>
    </row>
    <row r="106" spans="2:4">
      <c r="B106" s="14"/>
      <c r="C106" s="9"/>
      <c r="D106" s="9"/>
    </row>
    <row r="107" spans="2:4">
      <c r="B107" s="14"/>
      <c r="C107" s="9"/>
      <c r="D107" s="9"/>
    </row>
    <row r="108" spans="2:4">
      <c r="B108" s="14"/>
      <c r="C108" s="9"/>
      <c r="D108" s="9"/>
    </row>
    <row r="109" spans="2:4">
      <c r="B109" s="14"/>
      <c r="C109" s="9"/>
      <c r="D109" s="9"/>
    </row>
    <row r="110" spans="2:4">
      <c r="B110" s="14"/>
      <c r="C110" s="9"/>
      <c r="D110" s="9"/>
    </row>
    <row r="111" spans="2:4">
      <c r="B111" s="14"/>
      <c r="C111" s="9"/>
      <c r="D111" s="9"/>
    </row>
    <row r="112" spans="2:4">
      <c r="B112" s="14"/>
      <c r="C112" s="9"/>
      <c r="D112" s="9"/>
    </row>
    <row r="113" spans="2:4">
      <c r="B113" s="14"/>
      <c r="C113" s="9"/>
      <c r="D113" s="9"/>
    </row>
    <row r="114" spans="2:4">
      <c r="B114" s="14"/>
      <c r="C114" s="9"/>
      <c r="D114" s="9"/>
    </row>
    <row r="115" spans="2:4">
      <c r="B115" s="14"/>
      <c r="C115" s="9"/>
      <c r="D115" s="9"/>
    </row>
    <row r="116" spans="2:4">
      <c r="B116" s="14"/>
      <c r="C116" s="9"/>
      <c r="D116" s="9"/>
    </row>
    <row r="117" spans="2:4">
      <c r="B117" s="14"/>
      <c r="C117" s="9"/>
      <c r="D117" s="9"/>
    </row>
    <row r="118" spans="2:4">
      <c r="B118" s="14"/>
      <c r="C118" s="9"/>
      <c r="D118" s="9"/>
    </row>
    <row r="119" spans="2:4">
      <c r="B119" s="14"/>
      <c r="C119" s="9"/>
      <c r="D119" s="9"/>
    </row>
    <row r="120" spans="2:4">
      <c r="B120" s="14"/>
      <c r="C120" s="9"/>
      <c r="D120" s="9"/>
    </row>
    <row r="121" spans="2:4">
      <c r="B121" s="14"/>
      <c r="C121" s="9"/>
      <c r="D121" s="9"/>
    </row>
    <row r="122" spans="2:4">
      <c r="B122" s="14"/>
      <c r="C122" s="9"/>
      <c r="D122" s="9"/>
    </row>
    <row r="123" spans="2:4">
      <c r="B123" s="14"/>
      <c r="C123" s="9"/>
      <c r="D123" s="9"/>
    </row>
    <row r="124" spans="2:4">
      <c r="B124" s="14"/>
      <c r="C124" s="9"/>
      <c r="D124" s="9"/>
    </row>
    <row r="125" spans="2:4">
      <c r="B125" s="14"/>
      <c r="C125" s="9"/>
      <c r="D125" s="9"/>
    </row>
    <row r="126" spans="2:4">
      <c r="B126" s="14"/>
      <c r="C126" s="9"/>
      <c r="D126" s="9"/>
    </row>
    <row r="127" spans="2:4">
      <c r="B127" s="14"/>
      <c r="C127" s="9"/>
      <c r="D127" s="9"/>
    </row>
    <row r="128" spans="2:4">
      <c r="B128" s="14"/>
      <c r="C128" s="9"/>
      <c r="D128" s="9"/>
    </row>
    <row r="129" spans="2:4">
      <c r="B129" s="14"/>
      <c r="C129" s="9"/>
      <c r="D129" s="9"/>
    </row>
    <row r="130" spans="2:4">
      <c r="B130" s="14"/>
      <c r="C130" s="9"/>
      <c r="D130" s="9"/>
    </row>
    <row r="131" spans="2:4">
      <c r="B131" s="14"/>
      <c r="C131" s="9"/>
      <c r="D131" s="9"/>
    </row>
    <row r="132" spans="2:4">
      <c r="B132" s="14"/>
      <c r="C132" s="9"/>
      <c r="D132" s="9"/>
    </row>
    <row r="133" spans="2:4">
      <c r="B133" s="14"/>
      <c r="C133" s="9"/>
      <c r="D133" s="9"/>
    </row>
    <row r="134" spans="2:4">
      <c r="B134" s="14"/>
      <c r="C134" s="9"/>
      <c r="D134" s="9"/>
    </row>
    <row r="135" spans="2:4">
      <c r="B135" s="14"/>
      <c r="C135" s="9"/>
      <c r="D135" s="9"/>
    </row>
    <row r="136" spans="2:4">
      <c r="B136" s="14"/>
      <c r="C136" s="9"/>
      <c r="D136" s="9"/>
    </row>
    <row r="137" spans="2:4">
      <c r="B137" s="14"/>
      <c r="C137" s="9"/>
      <c r="D137" s="9"/>
    </row>
    <row r="138" spans="2:4">
      <c r="B138" s="14"/>
      <c r="C138" s="9"/>
      <c r="D138" s="9"/>
    </row>
    <row r="139" spans="2:4">
      <c r="B139" s="14"/>
      <c r="C139" s="9"/>
      <c r="D139" s="9"/>
    </row>
    <row r="140" spans="2:4">
      <c r="B140" s="14"/>
      <c r="C140" s="9"/>
      <c r="D140" s="9"/>
    </row>
    <row r="141" spans="2:4">
      <c r="B141" s="14"/>
      <c r="C141" s="9"/>
      <c r="D141" s="9"/>
    </row>
    <row r="142" spans="2:4">
      <c r="B142" s="14"/>
      <c r="C142" s="9"/>
      <c r="D142" s="9"/>
    </row>
    <row r="143" spans="2:4">
      <c r="B143" s="14"/>
      <c r="C143" s="9"/>
      <c r="D143" s="9"/>
    </row>
    <row r="144" spans="2:4">
      <c r="B144" s="14"/>
      <c r="C144" s="9"/>
      <c r="D144" s="9"/>
    </row>
    <row r="145" spans="2:4">
      <c r="B145" s="14"/>
      <c r="C145" s="9"/>
      <c r="D145" s="9"/>
    </row>
    <row r="146" spans="2:4">
      <c r="B146" s="14"/>
      <c r="C146" s="9"/>
      <c r="D146" s="9"/>
    </row>
    <row r="147" spans="2:4">
      <c r="B147" s="14"/>
      <c r="C147" s="9"/>
      <c r="D147" s="9"/>
    </row>
    <row r="148" spans="2:4">
      <c r="B148" s="14"/>
      <c r="C148" s="9"/>
      <c r="D148" s="9"/>
    </row>
    <row r="149" spans="2:4">
      <c r="B149" s="14"/>
      <c r="C149" s="9"/>
      <c r="D149" s="9"/>
    </row>
    <row r="150" spans="2:4">
      <c r="B150" s="14"/>
      <c r="C150" s="9"/>
      <c r="D150" s="9"/>
    </row>
    <row r="151" spans="2:4">
      <c r="B151" s="14"/>
      <c r="C151" s="9"/>
      <c r="D151" s="9"/>
    </row>
    <row r="152" spans="2:4">
      <c r="B152" s="14"/>
      <c r="C152" s="9"/>
      <c r="D152" s="9"/>
    </row>
    <row r="153" spans="2:4">
      <c r="B153" s="14"/>
      <c r="C153" s="9"/>
      <c r="D153" s="9"/>
    </row>
    <row r="154" spans="2:4">
      <c r="B154" s="14"/>
      <c r="C154" s="9"/>
      <c r="D154" s="9"/>
    </row>
    <row r="155" spans="2:4">
      <c r="B155" s="14"/>
      <c r="C155" s="9"/>
      <c r="D155" s="9"/>
    </row>
    <row r="156" spans="2:4">
      <c r="B156" s="14"/>
      <c r="C156" s="9"/>
      <c r="D156" s="9"/>
    </row>
    <row r="157" spans="2:4">
      <c r="B157" s="14"/>
      <c r="C157" s="9"/>
      <c r="D157" s="9"/>
    </row>
    <row r="158" spans="2:4">
      <c r="B158" s="14"/>
      <c r="C158" s="9"/>
      <c r="D158" s="9"/>
    </row>
    <row r="159" spans="2:4">
      <c r="B159" s="14"/>
      <c r="C159" s="9"/>
      <c r="D159" s="9"/>
    </row>
    <row r="160" spans="2:4">
      <c r="B160" s="14"/>
      <c r="C160" s="9"/>
      <c r="D160" s="9"/>
    </row>
    <row r="161" spans="2:4">
      <c r="B161" s="14"/>
      <c r="C161" s="9"/>
      <c r="D161" s="9"/>
    </row>
    <row r="162" spans="2:4">
      <c r="B162" s="14"/>
      <c r="C162" s="9"/>
      <c r="D162" s="9"/>
    </row>
    <row r="163" spans="2:4">
      <c r="B163" s="14"/>
      <c r="C163" s="9"/>
      <c r="D163" s="9"/>
    </row>
    <row r="164" spans="2:4">
      <c r="B164" s="14"/>
      <c r="C164" s="9"/>
      <c r="D164" s="9"/>
    </row>
    <row r="165" spans="2:4">
      <c r="B165" s="14"/>
      <c r="C165" s="9"/>
      <c r="D165" s="9"/>
    </row>
    <row r="166" spans="2:4">
      <c r="B166" s="14"/>
      <c r="C166" s="9"/>
      <c r="D166" s="9"/>
    </row>
    <row r="167" spans="2:4">
      <c r="B167" s="14"/>
      <c r="C167" s="9"/>
      <c r="D167" s="9"/>
    </row>
    <row r="168" spans="2:4">
      <c r="B168" s="14"/>
      <c r="C168" s="9"/>
      <c r="D168" s="9"/>
    </row>
    <row r="169" spans="2:4">
      <c r="B169" s="14"/>
      <c r="C169" s="9"/>
      <c r="D169" s="9"/>
    </row>
    <row r="170" spans="2:4">
      <c r="B170" s="14"/>
      <c r="C170" s="9"/>
      <c r="D170" s="9"/>
    </row>
    <row r="171" spans="2:4">
      <c r="B171" s="14"/>
      <c r="C171" s="9"/>
      <c r="D171" s="9"/>
    </row>
    <row r="172" spans="2:4">
      <c r="B172" s="14"/>
      <c r="C172" s="9"/>
      <c r="D172" s="9"/>
    </row>
    <row r="173" spans="2:4">
      <c r="B173" s="14"/>
      <c r="C173" s="9"/>
      <c r="D173" s="9"/>
    </row>
    <row r="174" spans="2:4">
      <c r="B174" s="14"/>
      <c r="C174" s="9"/>
      <c r="D174" s="9"/>
    </row>
    <row r="175" spans="2:4">
      <c r="B175" s="14"/>
      <c r="C175" s="9"/>
      <c r="D175" s="9"/>
    </row>
    <row r="176" spans="2:4">
      <c r="B176" s="14"/>
      <c r="C176" s="9"/>
      <c r="D176" s="9"/>
    </row>
    <row r="177" spans="2:4">
      <c r="B177" s="14"/>
      <c r="C177" s="9"/>
      <c r="D177" s="9"/>
    </row>
    <row r="178" spans="2:4">
      <c r="B178" s="14"/>
      <c r="C178" s="9"/>
      <c r="D178" s="9"/>
    </row>
    <row r="179" spans="2:4">
      <c r="B179" s="14"/>
      <c r="C179" s="9"/>
      <c r="D179" s="9"/>
    </row>
    <row r="180" spans="2:4">
      <c r="B180" s="14"/>
      <c r="C180" s="9"/>
      <c r="D180" s="9"/>
    </row>
    <row r="181" spans="2:4">
      <c r="B181" s="14"/>
      <c r="C181" s="9"/>
      <c r="D181" s="9"/>
    </row>
    <row r="182" spans="2:4">
      <c r="B182" s="14"/>
      <c r="C182" s="9"/>
      <c r="D182" s="9"/>
    </row>
    <row r="183" spans="2:4">
      <c r="B183" s="14"/>
      <c r="C183" s="9"/>
      <c r="D183" s="9"/>
    </row>
    <row r="184" spans="2:4">
      <c r="B184" s="14"/>
      <c r="C184" s="9"/>
      <c r="D184" s="9"/>
    </row>
    <row r="185" spans="2:4">
      <c r="B185" s="14"/>
      <c r="C185" s="9"/>
      <c r="D185" s="9"/>
    </row>
    <row r="186" spans="2:4">
      <c r="B186" s="14"/>
      <c r="C186" s="9"/>
      <c r="D186" s="9"/>
    </row>
    <row r="187" spans="2:4">
      <c r="B187" s="14"/>
      <c r="C187" s="9"/>
      <c r="D187" s="9"/>
    </row>
    <row r="188" spans="2:4">
      <c r="B188" s="14"/>
      <c r="C188" s="9"/>
      <c r="D188" s="9"/>
    </row>
    <row r="189" spans="2:4">
      <c r="B189" s="14"/>
      <c r="C189" s="9"/>
      <c r="D189" s="9"/>
    </row>
    <row r="190" spans="2:4">
      <c r="B190" s="14"/>
      <c r="C190" s="9"/>
      <c r="D190" s="9"/>
    </row>
    <row r="191" spans="2:4">
      <c r="B191" s="14"/>
      <c r="C191" s="9"/>
      <c r="D191" s="9"/>
    </row>
    <row r="192" spans="2:4">
      <c r="B192" s="14"/>
      <c r="C192" s="9"/>
      <c r="D192" s="9"/>
    </row>
    <row r="193" spans="2:4">
      <c r="B193" s="14"/>
      <c r="C193" s="9"/>
      <c r="D193" s="9"/>
    </row>
    <row r="194" spans="2:4">
      <c r="B194" s="14"/>
      <c r="C194" s="9"/>
      <c r="D194" s="9"/>
    </row>
    <row r="195" spans="2:4">
      <c r="B195" s="14"/>
      <c r="C195" s="9"/>
      <c r="D195" s="9"/>
    </row>
    <row r="196" spans="2:4">
      <c r="B196" s="14"/>
      <c r="C196" s="9"/>
      <c r="D196" s="9"/>
    </row>
    <row r="197" spans="2:4">
      <c r="B197" s="14"/>
      <c r="C197" s="9"/>
      <c r="D197" s="9"/>
    </row>
    <row r="198" spans="2:4">
      <c r="B198" s="14"/>
      <c r="C198" s="9"/>
      <c r="D198" s="9"/>
    </row>
    <row r="199" spans="2:4">
      <c r="B199" s="14"/>
      <c r="C199" s="9"/>
      <c r="D199" s="9"/>
    </row>
    <row r="200" spans="2:4">
      <c r="B200" s="14"/>
      <c r="C200" s="9"/>
      <c r="D200" s="9"/>
    </row>
    <row r="201" spans="2:4">
      <c r="B201" s="14"/>
      <c r="C201" s="9"/>
      <c r="D201" s="9"/>
    </row>
    <row r="202" spans="2:4">
      <c r="B202" s="14"/>
      <c r="C202" s="9"/>
      <c r="D202" s="9"/>
    </row>
    <row r="203" spans="2:4">
      <c r="B203" s="14"/>
      <c r="C203" s="9"/>
      <c r="D203" s="9"/>
    </row>
    <row r="204" spans="2:4">
      <c r="B204" s="14"/>
      <c r="C204" s="9"/>
      <c r="D204" s="9"/>
    </row>
    <row r="205" spans="2:4">
      <c r="B205" s="14"/>
      <c r="C205" s="9"/>
      <c r="D205" s="9"/>
    </row>
    <row r="206" spans="2:4">
      <c r="B206" s="14"/>
      <c r="C206" s="9"/>
      <c r="D206" s="9"/>
    </row>
    <row r="207" spans="2:4">
      <c r="B207" s="14"/>
      <c r="C207" s="9"/>
      <c r="D207" s="9"/>
    </row>
    <row r="208" spans="2:4">
      <c r="B208" s="14"/>
      <c r="C208" s="9"/>
      <c r="D208" s="9"/>
    </row>
    <row r="209" spans="2:4">
      <c r="B209" s="14"/>
      <c r="C209" s="9"/>
      <c r="D209" s="9"/>
    </row>
    <row r="210" spans="2:4">
      <c r="B210" s="14"/>
      <c r="C210" s="9"/>
      <c r="D210" s="9"/>
    </row>
    <row r="211" spans="2:4">
      <c r="B211" s="14"/>
      <c r="C211" s="9"/>
      <c r="D211" s="9"/>
    </row>
    <row r="212" spans="2:4">
      <c r="B212" s="14"/>
      <c r="C212" s="9"/>
      <c r="D212" s="9"/>
    </row>
    <row r="213" spans="2:4">
      <c r="B213" s="14"/>
      <c r="C213" s="9"/>
      <c r="D213" s="9"/>
    </row>
    <row r="214" spans="2:4">
      <c r="B214" s="14"/>
      <c r="C214" s="9"/>
      <c r="D214" s="9"/>
    </row>
    <row r="215" spans="2:4">
      <c r="B215" s="14"/>
      <c r="C215" s="9"/>
      <c r="D215" s="9"/>
    </row>
    <row r="216" spans="2:4">
      <c r="B216" s="14"/>
      <c r="C216" s="9"/>
      <c r="D216" s="9"/>
    </row>
    <row r="217" spans="2:4">
      <c r="B217" s="14"/>
      <c r="C217" s="9"/>
      <c r="D217" s="9"/>
    </row>
    <row r="218" spans="2:4">
      <c r="B218" s="14"/>
      <c r="C218" s="9"/>
      <c r="D218" s="9"/>
    </row>
    <row r="219" spans="2:4">
      <c r="B219" s="14"/>
      <c r="C219" s="9"/>
      <c r="D219" s="9"/>
    </row>
    <row r="220" spans="2:4">
      <c r="B220" s="14"/>
      <c r="C220" s="9"/>
      <c r="D220" s="9"/>
    </row>
    <row r="221" spans="2:4">
      <c r="B221" s="14"/>
      <c r="C221" s="9"/>
      <c r="D221" s="9"/>
    </row>
    <row r="222" spans="2:4">
      <c r="B222" s="14"/>
      <c r="C222" s="9"/>
      <c r="D222" s="9"/>
    </row>
    <row r="223" spans="2:4">
      <c r="B223" s="14"/>
      <c r="C223" s="9"/>
      <c r="D223" s="9"/>
    </row>
    <row r="224" spans="2:4">
      <c r="B224" s="14"/>
      <c r="C224" s="9"/>
      <c r="D224" s="9"/>
    </row>
    <row r="225" spans="2:4">
      <c r="B225" s="14"/>
      <c r="C225" s="9"/>
      <c r="D225" s="9"/>
    </row>
    <row r="226" spans="2:4">
      <c r="B226" s="14"/>
      <c r="C226" s="9"/>
      <c r="D226" s="9"/>
    </row>
    <row r="227" spans="2:4">
      <c r="B227" s="14"/>
      <c r="C227" s="9"/>
      <c r="D227" s="9"/>
    </row>
    <row r="228" spans="2:4">
      <c r="B228" s="14"/>
      <c r="C228" s="9"/>
      <c r="D228" s="9"/>
    </row>
    <row r="229" spans="2:4">
      <c r="B229" s="14"/>
      <c r="C229" s="9"/>
      <c r="D229" s="9"/>
    </row>
    <row r="230" spans="2:4">
      <c r="B230" s="14"/>
      <c r="C230" s="9"/>
      <c r="D230" s="9"/>
    </row>
    <row r="231" spans="2:4">
      <c r="B231" s="14"/>
      <c r="C231" s="9"/>
      <c r="D231" s="9"/>
    </row>
    <row r="232" spans="2:4">
      <c r="B232" s="14"/>
      <c r="C232" s="9"/>
      <c r="D232" s="9"/>
    </row>
    <row r="233" spans="2:4">
      <c r="B233" s="14"/>
      <c r="C233" s="9"/>
      <c r="D233" s="9"/>
    </row>
    <row r="234" spans="2:4">
      <c r="B234" s="14"/>
      <c r="C234" s="9"/>
      <c r="D234" s="9"/>
    </row>
    <row r="235" spans="2:4">
      <c r="B235" s="14"/>
      <c r="C235" s="9"/>
      <c r="D235" s="9"/>
    </row>
    <row r="236" spans="2:4">
      <c r="B236" s="14"/>
      <c r="C236" s="9"/>
      <c r="D236" s="9"/>
    </row>
    <row r="237" spans="2:4">
      <c r="B237" s="14"/>
      <c r="C237" s="9"/>
      <c r="D237" s="9"/>
    </row>
    <row r="238" spans="2:4">
      <c r="B238" s="14"/>
      <c r="C238" s="9"/>
      <c r="D238" s="9"/>
    </row>
    <row r="239" spans="2:4">
      <c r="B239" s="14"/>
      <c r="C239" s="9"/>
      <c r="D239" s="9"/>
    </row>
    <row r="240" spans="2:4">
      <c r="B240" s="14"/>
      <c r="C240" s="9"/>
      <c r="D240" s="9"/>
    </row>
    <row r="241" spans="2:4">
      <c r="B241" s="14"/>
      <c r="C241" s="9"/>
      <c r="D241" s="9"/>
    </row>
    <row r="242" spans="2:4">
      <c r="B242" s="14"/>
      <c r="C242" s="9"/>
      <c r="D242" s="9"/>
    </row>
    <row r="243" spans="2:4">
      <c r="B243" s="14"/>
      <c r="C243" s="9"/>
      <c r="D243" s="9"/>
    </row>
    <row r="244" spans="2:4">
      <c r="B244" s="14"/>
      <c r="C244" s="9"/>
      <c r="D244" s="9"/>
    </row>
    <row r="245" spans="2:4">
      <c r="B245" s="14"/>
      <c r="C245" s="9"/>
      <c r="D245" s="9"/>
    </row>
    <row r="246" spans="2:4">
      <c r="B246" s="14"/>
      <c r="C246" s="9"/>
      <c r="D246" s="9"/>
    </row>
    <row r="247" spans="2:4">
      <c r="B247" s="14"/>
      <c r="C247" s="9"/>
      <c r="D247" s="9"/>
    </row>
    <row r="248" spans="2:4">
      <c r="B248" s="14"/>
      <c r="C248" s="9"/>
      <c r="D248" s="9"/>
    </row>
    <row r="249" spans="2:4">
      <c r="B249" s="14"/>
      <c r="C249" s="9"/>
      <c r="D249" s="9"/>
    </row>
    <row r="250" spans="2:4">
      <c r="B250" s="14"/>
      <c r="C250" s="9"/>
      <c r="D250" s="9"/>
    </row>
    <row r="251" spans="2:4">
      <c r="B251" s="14"/>
      <c r="C251" s="9"/>
      <c r="D251" s="9"/>
    </row>
    <row r="252" spans="2:4">
      <c r="B252" s="14"/>
      <c r="C252" s="9"/>
      <c r="D252" s="9"/>
    </row>
    <row r="253" spans="2:4">
      <c r="B253" s="14"/>
      <c r="C253" s="9"/>
      <c r="D253" s="9"/>
    </row>
    <row r="254" spans="2:4">
      <c r="B254" s="14"/>
      <c r="C254" s="9"/>
      <c r="D254" s="9"/>
    </row>
    <row r="255" spans="2:4">
      <c r="B255" s="14"/>
      <c r="C255" s="9"/>
      <c r="D255" s="9"/>
    </row>
    <row r="256" spans="2:4">
      <c r="B256" s="14"/>
      <c r="C256" s="9"/>
      <c r="D256" s="9"/>
    </row>
    <row r="257" spans="2:4">
      <c r="B257" s="14"/>
      <c r="C257" s="9"/>
      <c r="D257" s="9"/>
    </row>
    <row r="258" spans="2:4">
      <c r="C258" s="9"/>
      <c r="D258" s="9"/>
    </row>
    <row r="259" spans="2:4">
      <c r="C259" s="9"/>
      <c r="D259" s="9"/>
    </row>
    <row r="260" spans="2:4">
      <c r="C260" s="9"/>
      <c r="D260" s="9"/>
    </row>
    <row r="261" spans="2:4">
      <c r="C261" s="9"/>
      <c r="D261" s="9"/>
    </row>
    <row r="262" spans="2:4">
      <c r="C262" s="9"/>
      <c r="D262" s="9"/>
    </row>
    <row r="263" spans="2:4">
      <c r="C263" s="9"/>
      <c r="D263" s="9"/>
    </row>
    <row r="264" spans="2:4">
      <c r="C264" s="9"/>
      <c r="D264" s="9"/>
    </row>
    <row r="265" spans="2:4">
      <c r="C265" s="9"/>
      <c r="D265" s="9"/>
    </row>
    <row r="266" spans="2:4">
      <c r="C266" s="9"/>
      <c r="D266" s="9"/>
    </row>
    <row r="267" spans="2:4">
      <c r="C267" s="9"/>
      <c r="D267" s="9"/>
    </row>
    <row r="268" spans="2:4">
      <c r="C268" s="9"/>
      <c r="D268" s="9"/>
    </row>
    <row r="269" spans="2:4">
      <c r="C269" s="9"/>
      <c r="D269" s="9"/>
    </row>
    <row r="270" spans="2:4">
      <c r="C270" s="9"/>
      <c r="D270" s="9"/>
    </row>
    <row r="271" spans="2:4">
      <c r="C271" s="9"/>
      <c r="D271" s="9"/>
    </row>
    <row r="272" spans="2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</sheetData>
  <phoneticPr fontId="7" type="noConversion"/>
  <hyperlinks>
    <hyperlink ref="H104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6"/>
  <sheetViews>
    <sheetView topLeftCell="A28" workbookViewId="0">
      <selection activeCell="A26" sqref="A26:D75"/>
    </sheetView>
  </sheetViews>
  <sheetFormatPr defaultRowHeight="12.75"/>
  <cols>
    <col min="1" max="1" width="19.7109375" style="9" customWidth="1"/>
    <col min="2" max="2" width="4.42578125" style="12" customWidth="1"/>
    <col min="3" max="3" width="12.7109375" style="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43" t="s">
        <v>59</v>
      </c>
      <c r="I1" s="44" t="s">
        <v>60</v>
      </c>
      <c r="J1" s="45" t="s">
        <v>49</v>
      </c>
    </row>
    <row r="2" spans="1:16">
      <c r="I2" s="46" t="s">
        <v>61</v>
      </c>
      <c r="J2" s="47" t="s">
        <v>62</v>
      </c>
    </row>
    <row r="3" spans="1:16">
      <c r="A3" s="48" t="s">
        <v>63</v>
      </c>
      <c r="I3" s="46" t="s">
        <v>64</v>
      </c>
      <c r="J3" s="47" t="s">
        <v>65</v>
      </c>
    </row>
    <row r="4" spans="1:16">
      <c r="I4" s="46" t="s">
        <v>66</v>
      </c>
      <c r="J4" s="47" t="s">
        <v>65</v>
      </c>
    </row>
    <row r="5" spans="1:16" ht="13.5" thickBot="1">
      <c r="I5" s="49" t="s">
        <v>67</v>
      </c>
      <c r="J5" s="50" t="s">
        <v>68</v>
      </c>
    </row>
    <row r="10" spans="1:16" ht="13.5" thickBot="1"/>
    <row r="11" spans="1:16" ht="12.75" customHeight="1" thickBot="1">
      <c r="A11" s="9" t="str">
        <f t="shared" ref="A11:A42" si="0">P11</f>
        <v> BBS 92 </v>
      </c>
      <c r="B11" s="14" t="str">
        <f t="shared" ref="B11:B42" si="1">IF(H11=INT(H11),"I","II")</f>
        <v>I</v>
      </c>
      <c r="C11" s="9">
        <f t="shared" ref="C11:C42" si="2">1*G11</f>
        <v>47775.430999999997</v>
      </c>
      <c r="D11" s="12" t="str">
        <f t="shared" ref="D11:D42" si="3">VLOOKUP(F11,I$1:J$5,2,FALSE)</f>
        <v>vis</v>
      </c>
      <c r="E11" s="51">
        <f>VLOOKUP(C11,Active!C$21:E$970,3,FALSE)</f>
        <v>21848.045825907626</v>
      </c>
      <c r="F11" s="14" t="s">
        <v>67</v>
      </c>
      <c r="G11" s="12" t="str">
        <f t="shared" ref="G11:G42" si="4">MID(I11,3,LEN(I11)-3)</f>
        <v>47775.431</v>
      </c>
      <c r="H11" s="9">
        <f t="shared" ref="H11:H42" si="5">1*K11</f>
        <v>21848</v>
      </c>
      <c r="I11" s="52" t="s">
        <v>182</v>
      </c>
      <c r="J11" s="53" t="s">
        <v>183</v>
      </c>
      <c r="K11" s="52">
        <v>21848</v>
      </c>
      <c r="L11" s="52" t="s">
        <v>184</v>
      </c>
      <c r="M11" s="53" t="s">
        <v>111</v>
      </c>
      <c r="N11" s="53"/>
      <c r="O11" s="54" t="s">
        <v>185</v>
      </c>
      <c r="P11" s="54" t="s">
        <v>186</v>
      </c>
    </row>
    <row r="12" spans="1:16" ht="12.75" customHeight="1" thickBot="1">
      <c r="A12" s="9" t="str">
        <f t="shared" si="0"/>
        <v> BBS 95 </v>
      </c>
      <c r="B12" s="14" t="str">
        <f t="shared" si="1"/>
        <v>I</v>
      </c>
      <c r="C12" s="9">
        <f t="shared" si="2"/>
        <v>48014.45</v>
      </c>
      <c r="D12" s="12" t="str">
        <f t="shared" si="3"/>
        <v>vis</v>
      </c>
      <c r="E12" s="51">
        <f>VLOOKUP(C12,Active!C$21:E$970,3,FALSE)</f>
        <v>22117.990192424539</v>
      </c>
      <c r="F12" s="14" t="s">
        <v>67</v>
      </c>
      <c r="G12" s="12" t="str">
        <f t="shared" si="4"/>
        <v>48014.450</v>
      </c>
      <c r="H12" s="9">
        <f t="shared" si="5"/>
        <v>22118</v>
      </c>
      <c r="I12" s="52" t="s">
        <v>187</v>
      </c>
      <c r="J12" s="53" t="s">
        <v>188</v>
      </c>
      <c r="K12" s="52">
        <v>22118</v>
      </c>
      <c r="L12" s="52" t="s">
        <v>189</v>
      </c>
      <c r="M12" s="53" t="s">
        <v>111</v>
      </c>
      <c r="N12" s="53"/>
      <c r="O12" s="54" t="s">
        <v>185</v>
      </c>
      <c r="P12" s="54" t="s">
        <v>190</v>
      </c>
    </row>
    <row r="13" spans="1:16" ht="12.75" customHeight="1" thickBot="1">
      <c r="A13" s="9" t="str">
        <f t="shared" si="0"/>
        <v> BBS 96 </v>
      </c>
      <c r="B13" s="14" t="str">
        <f t="shared" si="1"/>
        <v>I</v>
      </c>
      <c r="C13" s="9">
        <f t="shared" si="2"/>
        <v>48178.273999999998</v>
      </c>
      <c r="D13" s="12" t="str">
        <f t="shared" si="3"/>
        <v>vis</v>
      </c>
      <c r="E13" s="51">
        <f>VLOOKUP(C13,Active!C$21:E$970,3,FALSE)</f>
        <v>22303.010487464959</v>
      </c>
      <c r="F13" s="14" t="s">
        <v>67</v>
      </c>
      <c r="G13" s="12" t="str">
        <f t="shared" si="4"/>
        <v>48178.274</v>
      </c>
      <c r="H13" s="9">
        <f t="shared" si="5"/>
        <v>22303</v>
      </c>
      <c r="I13" s="52" t="s">
        <v>191</v>
      </c>
      <c r="J13" s="53" t="s">
        <v>192</v>
      </c>
      <c r="K13" s="52">
        <v>22303</v>
      </c>
      <c r="L13" s="52" t="s">
        <v>96</v>
      </c>
      <c r="M13" s="53" t="s">
        <v>111</v>
      </c>
      <c r="N13" s="53"/>
      <c r="O13" s="54" t="s">
        <v>185</v>
      </c>
      <c r="P13" s="54" t="s">
        <v>193</v>
      </c>
    </row>
    <row r="14" spans="1:16" ht="12.75" customHeight="1" thickBot="1">
      <c r="A14" s="9" t="str">
        <f t="shared" si="0"/>
        <v> BBS 101 </v>
      </c>
      <c r="B14" s="14" t="str">
        <f t="shared" si="1"/>
        <v>I</v>
      </c>
      <c r="C14" s="9">
        <f t="shared" si="2"/>
        <v>48724.584000000003</v>
      </c>
      <c r="D14" s="12" t="str">
        <f t="shared" si="3"/>
        <v>vis</v>
      </c>
      <c r="E14" s="51">
        <f>VLOOKUP(C14,Active!C$21:E$970,3,FALSE)</f>
        <v>22920.004562713599</v>
      </c>
      <c r="F14" s="14" t="s">
        <v>67</v>
      </c>
      <c r="G14" s="12" t="str">
        <f t="shared" si="4"/>
        <v>48724.584</v>
      </c>
      <c r="H14" s="9">
        <f t="shared" si="5"/>
        <v>22920</v>
      </c>
      <c r="I14" s="52" t="s">
        <v>194</v>
      </c>
      <c r="J14" s="53" t="s">
        <v>195</v>
      </c>
      <c r="K14" s="52">
        <v>22920</v>
      </c>
      <c r="L14" s="52" t="s">
        <v>196</v>
      </c>
      <c r="M14" s="53" t="s">
        <v>111</v>
      </c>
      <c r="N14" s="53"/>
      <c r="O14" s="54" t="s">
        <v>185</v>
      </c>
      <c r="P14" s="54" t="s">
        <v>197</v>
      </c>
    </row>
    <row r="15" spans="1:16" ht="12.75" customHeight="1" thickBot="1">
      <c r="A15" s="9" t="str">
        <f t="shared" si="0"/>
        <v> BBS 104 </v>
      </c>
      <c r="B15" s="14" t="str">
        <f t="shared" si="1"/>
        <v>I</v>
      </c>
      <c r="C15" s="9">
        <f t="shared" si="2"/>
        <v>49212.466</v>
      </c>
      <c r="D15" s="12" t="str">
        <f t="shared" si="3"/>
        <v>vis</v>
      </c>
      <c r="E15" s="51">
        <f>VLOOKUP(C15,Active!C$21:E$970,3,FALSE)</f>
        <v>23471.010957288938</v>
      </c>
      <c r="F15" s="14" t="s">
        <v>67</v>
      </c>
      <c r="G15" s="12" t="str">
        <f t="shared" si="4"/>
        <v>49212.466</v>
      </c>
      <c r="H15" s="9">
        <f t="shared" si="5"/>
        <v>23471</v>
      </c>
      <c r="I15" s="52" t="s">
        <v>204</v>
      </c>
      <c r="J15" s="53" t="s">
        <v>205</v>
      </c>
      <c r="K15" s="52">
        <v>23471</v>
      </c>
      <c r="L15" s="52" t="s">
        <v>72</v>
      </c>
      <c r="M15" s="53" t="s">
        <v>111</v>
      </c>
      <c r="N15" s="53"/>
      <c r="O15" s="54" t="s">
        <v>185</v>
      </c>
      <c r="P15" s="54" t="s">
        <v>206</v>
      </c>
    </row>
    <row r="16" spans="1:16" ht="12.75" customHeight="1" thickBot="1">
      <c r="A16" s="9" t="str">
        <f t="shared" si="0"/>
        <v> BBS 107 </v>
      </c>
      <c r="B16" s="14" t="str">
        <f t="shared" si="1"/>
        <v>I</v>
      </c>
      <c r="C16" s="9">
        <f t="shared" si="2"/>
        <v>49568.406999999999</v>
      </c>
      <c r="D16" s="12" t="str">
        <f t="shared" si="3"/>
        <v>vis</v>
      </c>
      <c r="E16" s="51">
        <f>VLOOKUP(C16,Active!C$21:E$970,3,FALSE)</f>
        <v>23873.005224532943</v>
      </c>
      <c r="F16" s="14" t="s">
        <v>67</v>
      </c>
      <c r="G16" s="12" t="str">
        <f t="shared" si="4"/>
        <v>49568.407</v>
      </c>
      <c r="H16" s="9">
        <f t="shared" si="5"/>
        <v>23873</v>
      </c>
      <c r="I16" s="52" t="s">
        <v>207</v>
      </c>
      <c r="J16" s="53" t="s">
        <v>208</v>
      </c>
      <c r="K16" s="52">
        <v>23873</v>
      </c>
      <c r="L16" s="52" t="s">
        <v>119</v>
      </c>
      <c r="M16" s="53" t="s">
        <v>111</v>
      </c>
      <c r="N16" s="53"/>
      <c r="O16" s="54" t="s">
        <v>185</v>
      </c>
      <c r="P16" s="54" t="s">
        <v>209</v>
      </c>
    </row>
    <row r="17" spans="1:16" ht="12.75" customHeight="1" thickBot="1">
      <c r="A17" s="9" t="str">
        <f t="shared" si="0"/>
        <v> BBS 115 </v>
      </c>
      <c r="B17" s="14" t="str">
        <f t="shared" si="1"/>
        <v>I</v>
      </c>
      <c r="C17" s="9">
        <f t="shared" si="2"/>
        <v>50642.428999999996</v>
      </c>
      <c r="D17" s="12" t="str">
        <f t="shared" si="3"/>
        <v>vis</v>
      </c>
      <c r="E17" s="51">
        <f>VLOOKUP(C17,Active!C$21:E$970,3,FALSE)</f>
        <v>25085.989081110136</v>
      </c>
      <c r="F17" s="14" t="s">
        <v>67</v>
      </c>
      <c r="G17" s="12" t="str">
        <f t="shared" si="4"/>
        <v>50642.4290</v>
      </c>
      <c r="H17" s="9">
        <f t="shared" si="5"/>
        <v>25086</v>
      </c>
      <c r="I17" s="52" t="s">
        <v>227</v>
      </c>
      <c r="J17" s="53" t="s">
        <v>228</v>
      </c>
      <c r="K17" s="52">
        <v>25086</v>
      </c>
      <c r="L17" s="52" t="s">
        <v>229</v>
      </c>
      <c r="M17" s="53" t="s">
        <v>230</v>
      </c>
      <c r="N17" s="53" t="s">
        <v>231</v>
      </c>
      <c r="O17" s="54" t="s">
        <v>232</v>
      </c>
      <c r="P17" s="54" t="s">
        <v>233</v>
      </c>
    </row>
    <row r="18" spans="1:16" ht="12.75" customHeight="1" thickBot="1">
      <c r="A18" s="9" t="str">
        <f t="shared" si="0"/>
        <v> BBS 115 </v>
      </c>
      <c r="B18" s="14" t="str">
        <f t="shared" si="1"/>
        <v>I</v>
      </c>
      <c r="C18" s="9">
        <f t="shared" si="2"/>
        <v>50664.565000000002</v>
      </c>
      <c r="D18" s="12" t="str">
        <f t="shared" si="3"/>
        <v>vis</v>
      </c>
      <c r="E18" s="51">
        <f>VLOOKUP(C18,Active!C$21:E$970,3,FALSE)</f>
        <v>25110.98913757937</v>
      </c>
      <c r="F18" s="14" t="s">
        <v>67</v>
      </c>
      <c r="G18" s="12" t="str">
        <f t="shared" si="4"/>
        <v>50664.565</v>
      </c>
      <c r="H18" s="9">
        <f t="shared" si="5"/>
        <v>25111</v>
      </c>
      <c r="I18" s="52" t="s">
        <v>234</v>
      </c>
      <c r="J18" s="53" t="s">
        <v>235</v>
      </c>
      <c r="K18" s="52">
        <v>25111</v>
      </c>
      <c r="L18" s="52" t="s">
        <v>236</v>
      </c>
      <c r="M18" s="53" t="s">
        <v>111</v>
      </c>
      <c r="N18" s="53"/>
      <c r="O18" s="54" t="s">
        <v>185</v>
      </c>
      <c r="P18" s="54" t="s">
        <v>233</v>
      </c>
    </row>
    <row r="19" spans="1:16" ht="12.75" customHeight="1" thickBot="1">
      <c r="A19" s="9" t="str">
        <f t="shared" si="0"/>
        <v> BBS 117 </v>
      </c>
      <c r="B19" s="14" t="str">
        <f t="shared" si="1"/>
        <v>I</v>
      </c>
      <c r="C19" s="9">
        <f t="shared" si="2"/>
        <v>50864.673999999999</v>
      </c>
      <c r="D19" s="12" t="str">
        <f t="shared" si="3"/>
        <v>vis</v>
      </c>
      <c r="E19" s="51">
        <f>VLOOKUP(C19,Active!C$21:E$970,3,FALSE)</f>
        <v>25336.989151131984</v>
      </c>
      <c r="F19" s="14" t="s">
        <v>67</v>
      </c>
      <c r="G19" s="12" t="str">
        <f t="shared" si="4"/>
        <v>50864.674</v>
      </c>
      <c r="H19" s="9">
        <f t="shared" si="5"/>
        <v>25337</v>
      </c>
      <c r="I19" s="52" t="s">
        <v>237</v>
      </c>
      <c r="J19" s="53" t="s">
        <v>238</v>
      </c>
      <c r="K19" s="52">
        <v>25337</v>
      </c>
      <c r="L19" s="52" t="s">
        <v>236</v>
      </c>
      <c r="M19" s="53" t="s">
        <v>111</v>
      </c>
      <c r="N19" s="53"/>
      <c r="O19" s="54" t="s">
        <v>185</v>
      </c>
      <c r="P19" s="54" t="s">
        <v>239</v>
      </c>
    </row>
    <row r="20" spans="1:16" ht="12.75" customHeight="1" thickBot="1">
      <c r="A20" s="9" t="str">
        <f t="shared" si="0"/>
        <v>OEJV 0074 </v>
      </c>
      <c r="B20" s="14" t="str">
        <f t="shared" si="1"/>
        <v>I</v>
      </c>
      <c r="C20" s="9">
        <f t="shared" si="2"/>
        <v>52427.458100000003</v>
      </c>
      <c r="D20" s="12" t="str">
        <f t="shared" si="3"/>
        <v>vis</v>
      </c>
      <c r="E20" s="51">
        <f>VLOOKUP(C20,Active!C$21:E$970,3,FALSE)</f>
        <v>27101.973373629779</v>
      </c>
      <c r="F20" s="14" t="s">
        <v>67</v>
      </c>
      <c r="G20" s="12" t="str">
        <f t="shared" si="4"/>
        <v>52427.45810</v>
      </c>
      <c r="H20" s="9">
        <f t="shared" si="5"/>
        <v>27102</v>
      </c>
      <c r="I20" s="52" t="s">
        <v>244</v>
      </c>
      <c r="J20" s="53" t="s">
        <v>245</v>
      </c>
      <c r="K20" s="52">
        <v>27102</v>
      </c>
      <c r="L20" s="52" t="s">
        <v>246</v>
      </c>
      <c r="M20" s="53" t="s">
        <v>247</v>
      </c>
      <c r="N20" s="53" t="s">
        <v>248</v>
      </c>
      <c r="O20" s="54" t="s">
        <v>249</v>
      </c>
      <c r="P20" s="55" t="s">
        <v>250</v>
      </c>
    </row>
    <row r="21" spans="1:16" ht="12.75" customHeight="1" thickBot="1">
      <c r="A21" s="9" t="str">
        <f t="shared" si="0"/>
        <v>BAVM 186 </v>
      </c>
      <c r="B21" s="14" t="str">
        <f t="shared" si="1"/>
        <v>I</v>
      </c>
      <c r="C21" s="9">
        <f t="shared" si="2"/>
        <v>52836.526899999997</v>
      </c>
      <c r="D21" s="12" t="str">
        <f t="shared" si="3"/>
        <v>vis</v>
      </c>
      <c r="E21" s="51">
        <f>VLOOKUP(C21,Active!C$21:E$970,3,FALSE)</f>
        <v>27563.969357538303</v>
      </c>
      <c r="F21" s="14" t="s">
        <v>67</v>
      </c>
      <c r="G21" s="12" t="str">
        <f t="shared" si="4"/>
        <v>52836.5269</v>
      </c>
      <c r="H21" s="9">
        <f t="shared" si="5"/>
        <v>27564</v>
      </c>
      <c r="I21" s="52" t="s">
        <v>251</v>
      </c>
      <c r="J21" s="53" t="s">
        <v>252</v>
      </c>
      <c r="K21" s="52">
        <v>27564</v>
      </c>
      <c r="L21" s="52" t="s">
        <v>253</v>
      </c>
      <c r="M21" s="53" t="s">
        <v>247</v>
      </c>
      <c r="N21" s="53" t="s">
        <v>254</v>
      </c>
      <c r="O21" s="54" t="s">
        <v>255</v>
      </c>
      <c r="P21" s="55" t="s">
        <v>256</v>
      </c>
    </row>
    <row r="22" spans="1:16" ht="12.75" customHeight="1" thickBot="1">
      <c r="A22" s="9" t="str">
        <f t="shared" si="0"/>
        <v>BAVM 186 </v>
      </c>
      <c r="B22" s="14" t="str">
        <f t="shared" si="1"/>
        <v>II</v>
      </c>
      <c r="C22" s="9">
        <f t="shared" si="2"/>
        <v>54239.487300000001</v>
      </c>
      <c r="D22" s="12" t="str">
        <f t="shared" si="3"/>
        <v>vis</v>
      </c>
      <c r="E22" s="51">
        <f>VLOOKUP(C22,Active!C$21:E$970,3,FALSE)</f>
        <v>29148.451162023768</v>
      </c>
      <c r="F22" s="14" t="s">
        <v>67</v>
      </c>
      <c r="G22" s="12" t="str">
        <f t="shared" si="4"/>
        <v>54239.4873</v>
      </c>
      <c r="H22" s="9">
        <f t="shared" si="5"/>
        <v>29148.5</v>
      </c>
      <c r="I22" s="52" t="s">
        <v>257</v>
      </c>
      <c r="J22" s="53" t="s">
        <v>258</v>
      </c>
      <c r="K22" s="52" t="s">
        <v>259</v>
      </c>
      <c r="L22" s="52" t="s">
        <v>260</v>
      </c>
      <c r="M22" s="53" t="s">
        <v>247</v>
      </c>
      <c r="N22" s="53" t="s">
        <v>254</v>
      </c>
      <c r="O22" s="54" t="s">
        <v>255</v>
      </c>
      <c r="P22" s="55" t="s">
        <v>256</v>
      </c>
    </row>
    <row r="23" spans="1:16" ht="12.75" customHeight="1" thickBot="1">
      <c r="A23" s="9" t="str">
        <f t="shared" si="0"/>
        <v>BAVM 234 </v>
      </c>
      <c r="B23" s="14" t="str">
        <f t="shared" si="1"/>
        <v>I</v>
      </c>
      <c r="C23" s="9">
        <f t="shared" si="2"/>
        <v>55341.412499999999</v>
      </c>
      <c r="D23" s="12" t="str">
        <f t="shared" si="3"/>
        <v>vis</v>
      </c>
      <c r="E23" s="51">
        <f>VLOOKUP(C23,Active!C$21:E$970,3,FALSE)</f>
        <v>30392.948461665299</v>
      </c>
      <c r="F23" s="14" t="s">
        <v>67</v>
      </c>
      <c r="G23" s="12" t="str">
        <f t="shared" si="4"/>
        <v>55341.4125</v>
      </c>
      <c r="H23" s="9">
        <f t="shared" si="5"/>
        <v>30393</v>
      </c>
      <c r="I23" s="52" t="s">
        <v>281</v>
      </c>
      <c r="J23" s="53" t="s">
        <v>282</v>
      </c>
      <c r="K23" s="52" t="s">
        <v>283</v>
      </c>
      <c r="L23" s="52" t="s">
        <v>284</v>
      </c>
      <c r="M23" s="53" t="s">
        <v>247</v>
      </c>
      <c r="N23" s="53" t="s">
        <v>248</v>
      </c>
      <c r="O23" s="54" t="s">
        <v>285</v>
      </c>
      <c r="P23" s="55" t="s">
        <v>286</v>
      </c>
    </row>
    <row r="24" spans="1:16" ht="12.75" customHeight="1" thickBot="1">
      <c r="A24" s="9" t="str">
        <f t="shared" si="0"/>
        <v>OEJV 0160 </v>
      </c>
      <c r="B24" s="14" t="str">
        <f t="shared" si="1"/>
        <v>I</v>
      </c>
      <c r="C24" s="9">
        <f t="shared" si="2"/>
        <v>55819.54623</v>
      </c>
      <c r="D24" s="12" t="str">
        <f t="shared" si="3"/>
        <v>vis</v>
      </c>
      <c r="E24" s="51">
        <f>VLOOKUP(C24,Active!C$21:E$970,3,FALSE)</f>
        <v>30932.945310682397</v>
      </c>
      <c r="F24" s="14" t="s">
        <v>67</v>
      </c>
      <c r="G24" s="12" t="str">
        <f t="shared" si="4"/>
        <v>55819.54623</v>
      </c>
      <c r="H24" s="9">
        <f t="shared" si="5"/>
        <v>30933</v>
      </c>
      <c r="I24" s="52" t="s">
        <v>287</v>
      </c>
      <c r="J24" s="53" t="s">
        <v>288</v>
      </c>
      <c r="K24" s="52" t="s">
        <v>289</v>
      </c>
      <c r="L24" s="52" t="s">
        <v>290</v>
      </c>
      <c r="M24" s="53" t="s">
        <v>247</v>
      </c>
      <c r="N24" s="53" t="s">
        <v>60</v>
      </c>
      <c r="O24" s="54" t="s">
        <v>276</v>
      </c>
      <c r="P24" s="55" t="s">
        <v>291</v>
      </c>
    </row>
    <row r="25" spans="1:16" ht="12.75" customHeight="1" thickBot="1">
      <c r="A25" s="9" t="str">
        <f t="shared" si="0"/>
        <v>IBVS 6114 </v>
      </c>
      <c r="B25" s="14" t="str">
        <f t="shared" si="1"/>
        <v>I</v>
      </c>
      <c r="C25" s="9">
        <f t="shared" si="2"/>
        <v>55945.277419999999</v>
      </c>
      <c r="D25" s="12" t="str">
        <f t="shared" si="3"/>
        <v>vis</v>
      </c>
      <c r="E25" s="51">
        <f>VLOOKUP(C25,Active!C$21:E$970,3,FALSE)</f>
        <v>31074.944174521537</v>
      </c>
      <c r="F25" s="14" t="s">
        <v>67</v>
      </c>
      <c r="G25" s="12" t="str">
        <f t="shared" si="4"/>
        <v>55945.27742</v>
      </c>
      <c r="H25" s="9">
        <f t="shared" si="5"/>
        <v>31075</v>
      </c>
      <c r="I25" s="52" t="s">
        <v>292</v>
      </c>
      <c r="J25" s="53" t="s">
        <v>293</v>
      </c>
      <c r="K25" s="52" t="s">
        <v>294</v>
      </c>
      <c r="L25" s="52" t="s">
        <v>295</v>
      </c>
      <c r="M25" s="53" t="s">
        <v>247</v>
      </c>
      <c r="N25" s="53" t="s">
        <v>296</v>
      </c>
      <c r="O25" s="54" t="s">
        <v>297</v>
      </c>
      <c r="P25" s="55" t="s">
        <v>298</v>
      </c>
    </row>
    <row r="26" spans="1:16" ht="12.75" customHeight="1" thickBot="1">
      <c r="A26" s="9" t="str">
        <f t="shared" si="0"/>
        <v> AN 281.181 </v>
      </c>
      <c r="B26" s="14" t="str">
        <f t="shared" si="1"/>
        <v>I</v>
      </c>
      <c r="C26" s="9">
        <f t="shared" si="2"/>
        <v>28074.404999999999</v>
      </c>
      <c r="D26" s="12" t="str">
        <f t="shared" si="3"/>
        <v>vis</v>
      </c>
      <c r="E26" s="51">
        <f>VLOOKUP(C26,Active!C$21:E$970,3,FALSE)</f>
        <v>-401.9886203212439</v>
      </c>
      <c r="F26" s="14" t="s">
        <v>67</v>
      </c>
      <c r="G26" s="12" t="str">
        <f t="shared" si="4"/>
        <v>28074.405</v>
      </c>
      <c r="H26" s="9">
        <f t="shared" si="5"/>
        <v>-402</v>
      </c>
      <c r="I26" s="52" t="s">
        <v>70</v>
      </c>
      <c r="J26" s="53" t="s">
        <v>71</v>
      </c>
      <c r="K26" s="52">
        <v>-402</v>
      </c>
      <c r="L26" s="52" t="s">
        <v>72</v>
      </c>
      <c r="M26" s="53" t="s">
        <v>73</v>
      </c>
      <c r="N26" s="53"/>
      <c r="O26" s="54" t="s">
        <v>74</v>
      </c>
      <c r="P26" s="54" t="s">
        <v>75</v>
      </c>
    </row>
    <row r="27" spans="1:16" ht="12.75" customHeight="1" thickBot="1">
      <c r="A27" s="9" t="str">
        <f t="shared" si="0"/>
        <v> AN 281.181 </v>
      </c>
      <c r="B27" s="14" t="str">
        <f t="shared" si="1"/>
        <v>I</v>
      </c>
      <c r="C27" s="9">
        <f t="shared" si="2"/>
        <v>28406.425999999999</v>
      </c>
      <c r="D27" s="12" t="str">
        <f t="shared" si="3"/>
        <v>vis</v>
      </c>
      <c r="E27" s="51">
        <f>VLOOKUP(C27,Active!C$21:E$970,3,FALSE)</f>
        <v>-27.009231589338693</v>
      </c>
      <c r="F27" s="14" t="s">
        <v>67</v>
      </c>
      <c r="G27" s="12" t="str">
        <f t="shared" si="4"/>
        <v>28406.426</v>
      </c>
      <c r="H27" s="9">
        <f t="shared" si="5"/>
        <v>-27</v>
      </c>
      <c r="I27" s="52" t="s">
        <v>76</v>
      </c>
      <c r="J27" s="53" t="s">
        <v>77</v>
      </c>
      <c r="K27" s="52">
        <v>-27</v>
      </c>
      <c r="L27" s="52" t="s">
        <v>78</v>
      </c>
      <c r="M27" s="53" t="s">
        <v>73</v>
      </c>
      <c r="N27" s="53"/>
      <c r="O27" s="54" t="s">
        <v>74</v>
      </c>
      <c r="P27" s="54" t="s">
        <v>75</v>
      </c>
    </row>
    <row r="28" spans="1:16" ht="12.75" customHeight="1" thickBot="1">
      <c r="A28" s="9" t="str">
        <f t="shared" si="0"/>
        <v> AN 281.181 </v>
      </c>
      <c r="B28" s="14" t="str">
        <f t="shared" si="1"/>
        <v>I</v>
      </c>
      <c r="C28" s="9">
        <f t="shared" si="2"/>
        <v>28430.342000000001</v>
      </c>
      <c r="D28" s="12" t="str">
        <f t="shared" si="3"/>
        <v>vis</v>
      </c>
      <c r="E28" s="51">
        <f>VLOOKUP(C28,Active!C$21:E$970,3,FALSE)</f>
        <v>1.1293845534116752E-3</v>
      </c>
      <c r="F28" s="14" t="s">
        <v>67</v>
      </c>
      <c r="G28" s="12" t="str">
        <f t="shared" si="4"/>
        <v>28430.342</v>
      </c>
      <c r="H28" s="9">
        <f t="shared" si="5"/>
        <v>0</v>
      </c>
      <c r="I28" s="52" t="s">
        <v>79</v>
      </c>
      <c r="J28" s="53" t="s">
        <v>80</v>
      </c>
      <c r="K28" s="52">
        <v>0</v>
      </c>
      <c r="L28" s="52" t="s">
        <v>81</v>
      </c>
      <c r="M28" s="53" t="s">
        <v>73</v>
      </c>
      <c r="N28" s="53"/>
      <c r="O28" s="54" t="s">
        <v>74</v>
      </c>
      <c r="P28" s="54" t="s">
        <v>75</v>
      </c>
    </row>
    <row r="29" spans="1:16" ht="12.75" customHeight="1" thickBot="1">
      <c r="A29" s="9" t="str">
        <f t="shared" si="0"/>
        <v> AN 281.181 </v>
      </c>
      <c r="B29" s="14" t="str">
        <f t="shared" si="1"/>
        <v>I</v>
      </c>
      <c r="C29" s="9">
        <f t="shared" si="2"/>
        <v>28629.58</v>
      </c>
      <c r="D29" s="12" t="str">
        <f t="shared" si="3"/>
        <v>vis</v>
      </c>
      <c r="E29" s="51">
        <f>VLOOKUP(C29,Active!C$21:E$970,3,FALSE)</f>
        <v>225.01744899134826</v>
      </c>
      <c r="F29" s="14" t="s">
        <v>67</v>
      </c>
      <c r="G29" s="12" t="str">
        <f t="shared" si="4"/>
        <v>28629.580</v>
      </c>
      <c r="H29" s="9">
        <f t="shared" si="5"/>
        <v>225</v>
      </c>
      <c r="I29" s="52" t="s">
        <v>82</v>
      </c>
      <c r="J29" s="53" t="s">
        <v>83</v>
      </c>
      <c r="K29" s="52">
        <v>225</v>
      </c>
      <c r="L29" s="52" t="s">
        <v>84</v>
      </c>
      <c r="M29" s="53" t="s">
        <v>73</v>
      </c>
      <c r="N29" s="53"/>
      <c r="O29" s="54" t="s">
        <v>74</v>
      </c>
      <c r="P29" s="54" t="s">
        <v>75</v>
      </c>
    </row>
    <row r="30" spans="1:16" ht="12.75" customHeight="1" thickBot="1">
      <c r="A30" s="9" t="str">
        <f t="shared" si="0"/>
        <v> AN 281.181 </v>
      </c>
      <c r="B30" s="14" t="str">
        <f t="shared" si="1"/>
        <v>I</v>
      </c>
      <c r="C30" s="9">
        <f t="shared" si="2"/>
        <v>28953.631000000001</v>
      </c>
      <c r="D30" s="12" t="str">
        <f t="shared" si="3"/>
        <v>vis</v>
      </c>
      <c r="E30" s="51">
        <f>VLOOKUP(C30,Active!C$21:E$970,3,FALSE)</f>
        <v>590.99564283439486</v>
      </c>
      <c r="F30" s="14" t="s">
        <v>67</v>
      </c>
      <c r="G30" s="12" t="str">
        <f t="shared" si="4"/>
        <v>28953.631</v>
      </c>
      <c r="H30" s="9">
        <f t="shared" si="5"/>
        <v>591</v>
      </c>
      <c r="I30" s="52" t="s">
        <v>85</v>
      </c>
      <c r="J30" s="53" t="s">
        <v>86</v>
      </c>
      <c r="K30" s="52">
        <v>591</v>
      </c>
      <c r="L30" s="52" t="s">
        <v>87</v>
      </c>
      <c r="M30" s="53" t="s">
        <v>73</v>
      </c>
      <c r="N30" s="53"/>
      <c r="O30" s="54" t="s">
        <v>74</v>
      </c>
      <c r="P30" s="54" t="s">
        <v>75</v>
      </c>
    </row>
    <row r="31" spans="1:16" ht="12.75" customHeight="1" thickBot="1">
      <c r="A31" s="9" t="str">
        <f t="shared" si="0"/>
        <v> AN 281.181 </v>
      </c>
      <c r="B31" s="14" t="str">
        <f t="shared" si="1"/>
        <v>I</v>
      </c>
      <c r="C31" s="9">
        <f t="shared" si="2"/>
        <v>29457.452000000001</v>
      </c>
      <c r="D31" s="12" t="str">
        <f t="shared" si="3"/>
        <v>vis</v>
      </c>
      <c r="E31" s="51">
        <f>VLOOKUP(C31,Active!C$21:E$970,3,FALSE)</f>
        <v>1160.0032978028962</v>
      </c>
      <c r="F31" s="14" t="s">
        <v>67</v>
      </c>
      <c r="G31" s="12" t="str">
        <f t="shared" si="4"/>
        <v>29457.452</v>
      </c>
      <c r="H31" s="9">
        <f t="shared" si="5"/>
        <v>1160</v>
      </c>
      <c r="I31" s="52" t="s">
        <v>88</v>
      </c>
      <c r="J31" s="53" t="s">
        <v>89</v>
      </c>
      <c r="K31" s="52">
        <v>1160</v>
      </c>
      <c r="L31" s="52" t="s">
        <v>90</v>
      </c>
      <c r="M31" s="53" t="s">
        <v>73</v>
      </c>
      <c r="N31" s="53"/>
      <c r="O31" s="54" t="s">
        <v>74</v>
      </c>
      <c r="P31" s="54" t="s">
        <v>75</v>
      </c>
    </row>
    <row r="32" spans="1:16" ht="12.75" customHeight="1" thickBot="1">
      <c r="A32" s="9" t="str">
        <f t="shared" si="0"/>
        <v> AN 281.181 </v>
      </c>
      <c r="B32" s="14" t="str">
        <f t="shared" si="1"/>
        <v>I</v>
      </c>
      <c r="C32" s="9">
        <f t="shared" si="2"/>
        <v>29851.516</v>
      </c>
      <c r="D32" s="12" t="str">
        <f t="shared" si="3"/>
        <v>vis</v>
      </c>
      <c r="E32" s="51">
        <f>VLOOKUP(C32,Active!C$21:E$970,3,FALSE)</f>
        <v>1605.0530923678443</v>
      </c>
      <c r="F32" s="14" t="s">
        <v>67</v>
      </c>
      <c r="G32" s="12" t="str">
        <f t="shared" si="4"/>
        <v>29851.516</v>
      </c>
      <c r="H32" s="9">
        <f t="shared" si="5"/>
        <v>1605</v>
      </c>
      <c r="I32" s="52" t="s">
        <v>91</v>
      </c>
      <c r="J32" s="53" t="s">
        <v>92</v>
      </c>
      <c r="K32" s="52">
        <v>1605</v>
      </c>
      <c r="L32" s="52" t="s">
        <v>93</v>
      </c>
      <c r="M32" s="53" t="s">
        <v>73</v>
      </c>
      <c r="N32" s="53"/>
      <c r="O32" s="54" t="s">
        <v>74</v>
      </c>
      <c r="P32" s="54" t="s">
        <v>75</v>
      </c>
    </row>
    <row r="33" spans="1:16" ht="12.75" customHeight="1" thickBot="1">
      <c r="A33" s="9" t="str">
        <f t="shared" si="0"/>
        <v> AN 281.181 </v>
      </c>
      <c r="B33" s="14" t="str">
        <f t="shared" si="1"/>
        <v>I</v>
      </c>
      <c r="C33" s="9">
        <f t="shared" si="2"/>
        <v>32803.527999999998</v>
      </c>
      <c r="D33" s="12" t="str">
        <f t="shared" si="3"/>
        <v>vis</v>
      </c>
      <c r="E33" s="51">
        <f>VLOOKUP(C33,Active!C$21:E$970,3,FALSE)</f>
        <v>4939.0098459745332</v>
      </c>
      <c r="F33" s="14" t="s">
        <v>67</v>
      </c>
      <c r="G33" s="12" t="str">
        <f t="shared" si="4"/>
        <v>32803.528</v>
      </c>
      <c r="H33" s="9">
        <f t="shared" si="5"/>
        <v>4939</v>
      </c>
      <c r="I33" s="52" t="s">
        <v>94</v>
      </c>
      <c r="J33" s="53" t="s">
        <v>95</v>
      </c>
      <c r="K33" s="52">
        <v>4939</v>
      </c>
      <c r="L33" s="52" t="s">
        <v>96</v>
      </c>
      <c r="M33" s="53" t="s">
        <v>73</v>
      </c>
      <c r="N33" s="53"/>
      <c r="O33" s="54" t="s">
        <v>74</v>
      </c>
      <c r="P33" s="54" t="s">
        <v>75</v>
      </c>
    </row>
    <row r="34" spans="1:16" ht="12.75" customHeight="1" thickBot="1">
      <c r="A34" s="9" t="str">
        <f t="shared" si="0"/>
        <v> AN 281.181 </v>
      </c>
      <c r="B34" s="14" t="str">
        <f t="shared" si="1"/>
        <v>I</v>
      </c>
      <c r="C34" s="9">
        <f t="shared" si="2"/>
        <v>32804.404000000002</v>
      </c>
      <c r="D34" s="12" t="str">
        <f t="shared" si="3"/>
        <v>vis</v>
      </c>
      <c r="E34" s="51">
        <f>VLOOKUP(C34,Active!C$21:E$970,3,FALSE)</f>
        <v>4939.9991868431243</v>
      </c>
      <c r="F34" s="14" t="s">
        <v>67</v>
      </c>
      <c r="G34" s="12" t="str">
        <f t="shared" si="4"/>
        <v>32804.404</v>
      </c>
      <c r="H34" s="9">
        <f t="shared" si="5"/>
        <v>4940</v>
      </c>
      <c r="I34" s="52" t="s">
        <v>97</v>
      </c>
      <c r="J34" s="53" t="s">
        <v>98</v>
      </c>
      <c r="K34" s="52">
        <v>4940</v>
      </c>
      <c r="L34" s="52" t="s">
        <v>99</v>
      </c>
      <c r="M34" s="53" t="s">
        <v>73</v>
      </c>
      <c r="N34" s="53"/>
      <c r="O34" s="54" t="s">
        <v>74</v>
      </c>
      <c r="P34" s="54" t="s">
        <v>75</v>
      </c>
    </row>
    <row r="35" spans="1:16" ht="12.75" customHeight="1" thickBot="1">
      <c r="A35" s="9" t="str">
        <f t="shared" si="0"/>
        <v> AN 281.181 </v>
      </c>
      <c r="B35" s="14" t="str">
        <f t="shared" si="1"/>
        <v>I</v>
      </c>
      <c r="C35" s="9">
        <f t="shared" si="2"/>
        <v>33151.504999999997</v>
      </c>
      <c r="D35" s="12" t="str">
        <f t="shared" si="3"/>
        <v>vis</v>
      </c>
      <c r="E35" s="51">
        <f>VLOOKUP(C35,Active!C$21:E$970,3,FALSE)</f>
        <v>5332.0096946370013</v>
      </c>
      <c r="F35" s="14" t="s">
        <v>67</v>
      </c>
      <c r="G35" s="12" t="str">
        <f t="shared" si="4"/>
        <v>33151.505</v>
      </c>
      <c r="H35" s="9">
        <f t="shared" si="5"/>
        <v>5332</v>
      </c>
      <c r="I35" s="52" t="s">
        <v>100</v>
      </c>
      <c r="J35" s="53" t="s">
        <v>101</v>
      </c>
      <c r="K35" s="52">
        <v>5332</v>
      </c>
      <c r="L35" s="52" t="s">
        <v>96</v>
      </c>
      <c r="M35" s="53" t="s">
        <v>73</v>
      </c>
      <c r="N35" s="53"/>
      <c r="O35" s="54" t="s">
        <v>74</v>
      </c>
      <c r="P35" s="54" t="s">
        <v>75</v>
      </c>
    </row>
    <row r="36" spans="1:16" ht="12.75" customHeight="1" thickBot="1">
      <c r="A36" s="9" t="str">
        <f t="shared" si="0"/>
        <v> AN 281.181 </v>
      </c>
      <c r="B36" s="14" t="str">
        <f t="shared" si="1"/>
        <v>I</v>
      </c>
      <c r="C36" s="9">
        <f t="shared" si="2"/>
        <v>33390.553999999996</v>
      </c>
      <c r="D36" s="12" t="str">
        <f t="shared" si="3"/>
        <v>vis</v>
      </c>
      <c r="E36" s="51">
        <f>VLOOKUP(C36,Active!C$21:E$970,3,FALSE)</f>
        <v>5601.9879426905063</v>
      </c>
      <c r="F36" s="14" t="s">
        <v>67</v>
      </c>
      <c r="G36" s="12" t="str">
        <f t="shared" si="4"/>
        <v>33390.554</v>
      </c>
      <c r="H36" s="9">
        <f t="shared" si="5"/>
        <v>5602</v>
      </c>
      <c r="I36" s="52" t="s">
        <v>102</v>
      </c>
      <c r="J36" s="53" t="s">
        <v>103</v>
      </c>
      <c r="K36" s="52">
        <v>5602</v>
      </c>
      <c r="L36" s="52" t="s">
        <v>104</v>
      </c>
      <c r="M36" s="53" t="s">
        <v>73</v>
      </c>
      <c r="N36" s="53"/>
      <c r="O36" s="54" t="s">
        <v>74</v>
      </c>
      <c r="P36" s="54" t="s">
        <v>75</v>
      </c>
    </row>
    <row r="37" spans="1:16" ht="12.75" customHeight="1" thickBot="1">
      <c r="A37" s="9" t="str">
        <f t="shared" si="0"/>
        <v> AN 281.181 </v>
      </c>
      <c r="B37" s="14" t="str">
        <f t="shared" si="1"/>
        <v>I</v>
      </c>
      <c r="C37" s="9">
        <f t="shared" si="2"/>
        <v>33422.410000000003</v>
      </c>
      <c r="D37" s="12" t="str">
        <f t="shared" si="3"/>
        <v>vis</v>
      </c>
      <c r="E37" s="51">
        <f>VLOOKUP(C37,Active!C$21:E$970,3,FALSE)</f>
        <v>5637.9656170166672</v>
      </c>
      <c r="F37" s="14" t="s">
        <v>67</v>
      </c>
      <c r="G37" s="12" t="str">
        <f t="shared" si="4"/>
        <v>33422.410</v>
      </c>
      <c r="H37" s="9">
        <f t="shared" si="5"/>
        <v>5638</v>
      </c>
      <c r="I37" s="52" t="s">
        <v>105</v>
      </c>
      <c r="J37" s="53" t="s">
        <v>106</v>
      </c>
      <c r="K37" s="52">
        <v>5638</v>
      </c>
      <c r="L37" s="52" t="s">
        <v>107</v>
      </c>
      <c r="M37" s="53" t="s">
        <v>73</v>
      </c>
      <c r="N37" s="53"/>
      <c r="O37" s="54" t="s">
        <v>74</v>
      </c>
      <c r="P37" s="54" t="s">
        <v>75</v>
      </c>
    </row>
    <row r="38" spans="1:16" ht="12.75" customHeight="1" thickBot="1">
      <c r="A38" s="9" t="str">
        <f t="shared" si="0"/>
        <v> BRNO 27 </v>
      </c>
      <c r="B38" s="14" t="str">
        <f t="shared" si="1"/>
        <v>I</v>
      </c>
      <c r="C38" s="9">
        <f t="shared" si="2"/>
        <v>45889.421000000002</v>
      </c>
      <c r="D38" s="12" t="str">
        <f t="shared" si="3"/>
        <v>vis</v>
      </c>
      <c r="E38" s="51">
        <f>VLOOKUP(C38,Active!C$21:E$970,3,FALSE)</f>
        <v>19718.015264761623</v>
      </c>
      <c r="F38" s="14" t="s">
        <v>67</v>
      </c>
      <c r="G38" s="12" t="str">
        <f t="shared" si="4"/>
        <v>45889.421</v>
      </c>
      <c r="H38" s="9">
        <f t="shared" si="5"/>
        <v>19718</v>
      </c>
      <c r="I38" s="52" t="s">
        <v>108</v>
      </c>
      <c r="J38" s="53" t="s">
        <v>109</v>
      </c>
      <c r="K38" s="52">
        <v>19718</v>
      </c>
      <c r="L38" s="52" t="s">
        <v>110</v>
      </c>
      <c r="M38" s="53" t="s">
        <v>111</v>
      </c>
      <c r="N38" s="53"/>
      <c r="O38" s="54" t="s">
        <v>112</v>
      </c>
      <c r="P38" s="54" t="s">
        <v>113</v>
      </c>
    </row>
    <row r="39" spans="1:16" ht="12.75" customHeight="1" thickBot="1">
      <c r="A39" s="9" t="str">
        <f t="shared" si="0"/>
        <v> BRNO 27 </v>
      </c>
      <c r="B39" s="14" t="str">
        <f t="shared" si="1"/>
        <v>I</v>
      </c>
      <c r="C39" s="9">
        <f t="shared" si="2"/>
        <v>46291.392</v>
      </c>
      <c r="D39" s="12" t="str">
        <f t="shared" si="3"/>
        <v>vis</v>
      </c>
      <c r="E39" s="51">
        <f>VLOOKUP(C39,Active!C$21:E$970,3,FALSE)</f>
        <v>20171.995102988578</v>
      </c>
      <c r="F39" s="14" t="s">
        <v>67</v>
      </c>
      <c r="G39" s="12" t="str">
        <f t="shared" si="4"/>
        <v>46291.392</v>
      </c>
      <c r="H39" s="9">
        <f t="shared" si="5"/>
        <v>20172</v>
      </c>
      <c r="I39" s="52" t="s">
        <v>114</v>
      </c>
      <c r="J39" s="53" t="s">
        <v>115</v>
      </c>
      <c r="K39" s="52">
        <v>20172</v>
      </c>
      <c r="L39" s="52" t="s">
        <v>87</v>
      </c>
      <c r="M39" s="53" t="s">
        <v>111</v>
      </c>
      <c r="N39" s="53"/>
      <c r="O39" s="54" t="s">
        <v>116</v>
      </c>
      <c r="P39" s="54" t="s">
        <v>113</v>
      </c>
    </row>
    <row r="40" spans="1:16" ht="12.75" customHeight="1" thickBot="1">
      <c r="A40" s="9" t="str">
        <f t="shared" si="0"/>
        <v> BRNO 27 </v>
      </c>
      <c r="B40" s="14" t="str">
        <f t="shared" si="1"/>
        <v>I</v>
      </c>
      <c r="C40" s="9">
        <f t="shared" si="2"/>
        <v>46291.400999999998</v>
      </c>
      <c r="D40" s="12" t="str">
        <f t="shared" si="3"/>
        <v>vis</v>
      </c>
      <c r="E40" s="51">
        <f>VLOOKUP(C40,Active!C$21:E$970,3,FALSE)</f>
        <v>20172.005267449556</v>
      </c>
      <c r="F40" s="14" t="s">
        <v>67</v>
      </c>
      <c r="G40" s="12" t="str">
        <f t="shared" si="4"/>
        <v>46291.401</v>
      </c>
      <c r="H40" s="9">
        <f t="shared" si="5"/>
        <v>20172</v>
      </c>
      <c r="I40" s="52" t="s">
        <v>117</v>
      </c>
      <c r="J40" s="53" t="s">
        <v>118</v>
      </c>
      <c r="K40" s="52">
        <v>20172</v>
      </c>
      <c r="L40" s="52" t="s">
        <v>119</v>
      </c>
      <c r="M40" s="53" t="s">
        <v>111</v>
      </c>
      <c r="N40" s="53"/>
      <c r="O40" s="54" t="s">
        <v>120</v>
      </c>
      <c r="P40" s="54" t="s">
        <v>113</v>
      </c>
    </row>
    <row r="41" spans="1:16" ht="12.75" customHeight="1" thickBot="1">
      <c r="A41" s="9" t="str">
        <f t="shared" si="0"/>
        <v> BRNO 27 </v>
      </c>
      <c r="B41" s="14" t="str">
        <f t="shared" si="1"/>
        <v>I</v>
      </c>
      <c r="C41" s="9">
        <f t="shared" si="2"/>
        <v>46291.404999999999</v>
      </c>
      <c r="D41" s="12" t="str">
        <f t="shared" si="3"/>
        <v>vis</v>
      </c>
      <c r="E41" s="51">
        <f>VLOOKUP(C41,Active!C$21:E$970,3,FALSE)</f>
        <v>20172.009784987767</v>
      </c>
      <c r="F41" s="14" t="s">
        <v>67</v>
      </c>
      <c r="G41" s="12" t="str">
        <f t="shared" si="4"/>
        <v>46291.405</v>
      </c>
      <c r="H41" s="9">
        <f t="shared" si="5"/>
        <v>20172</v>
      </c>
      <c r="I41" s="52" t="s">
        <v>121</v>
      </c>
      <c r="J41" s="53" t="s">
        <v>122</v>
      </c>
      <c r="K41" s="52">
        <v>20172</v>
      </c>
      <c r="L41" s="52" t="s">
        <v>96</v>
      </c>
      <c r="M41" s="53" t="s">
        <v>111</v>
      </c>
      <c r="N41" s="53"/>
      <c r="O41" s="54" t="s">
        <v>123</v>
      </c>
      <c r="P41" s="54" t="s">
        <v>113</v>
      </c>
    </row>
    <row r="42" spans="1:16" ht="12.75" customHeight="1" thickBot="1">
      <c r="A42" s="9" t="str">
        <f t="shared" si="0"/>
        <v> BRNO 27 </v>
      </c>
      <c r="B42" s="14" t="str">
        <f t="shared" si="1"/>
        <v>I</v>
      </c>
      <c r="C42" s="9">
        <f t="shared" si="2"/>
        <v>46291.411999999997</v>
      </c>
      <c r="D42" s="12" t="str">
        <f t="shared" si="3"/>
        <v>vis</v>
      </c>
      <c r="E42" s="51">
        <f>VLOOKUP(C42,Active!C$21:E$970,3,FALSE)</f>
        <v>20172.017690679637</v>
      </c>
      <c r="F42" s="14" t="s">
        <v>67</v>
      </c>
      <c r="G42" s="12" t="str">
        <f t="shared" si="4"/>
        <v>46291.412</v>
      </c>
      <c r="H42" s="9">
        <f t="shared" si="5"/>
        <v>20172</v>
      </c>
      <c r="I42" s="52" t="s">
        <v>124</v>
      </c>
      <c r="J42" s="53" t="s">
        <v>125</v>
      </c>
      <c r="K42" s="52">
        <v>20172</v>
      </c>
      <c r="L42" s="52" t="s">
        <v>126</v>
      </c>
      <c r="M42" s="53" t="s">
        <v>111</v>
      </c>
      <c r="N42" s="53"/>
      <c r="O42" s="54" t="s">
        <v>127</v>
      </c>
      <c r="P42" s="54" t="s">
        <v>113</v>
      </c>
    </row>
    <row r="43" spans="1:16" ht="12.75" customHeight="1" thickBot="1">
      <c r="A43" s="9" t="str">
        <f t="shared" ref="A43:A75" si="6">P43</f>
        <v> BRNO 27 </v>
      </c>
      <c r="B43" s="14" t="str">
        <f t="shared" ref="B43:B75" si="7">IF(H43=INT(H43),"I","II")</f>
        <v>I</v>
      </c>
      <c r="C43" s="9">
        <f t="shared" ref="C43:C75" si="8">1*G43</f>
        <v>46291.415000000001</v>
      </c>
      <c r="D43" s="12" t="str">
        <f t="shared" ref="D43:D75" si="9">VLOOKUP(F43,I$1:J$5,2,FALSE)</f>
        <v>vis</v>
      </c>
      <c r="E43" s="51">
        <f>VLOOKUP(C43,Active!C$21:E$970,3,FALSE)</f>
        <v>20172.021078833302</v>
      </c>
      <c r="F43" s="14" t="s">
        <v>67</v>
      </c>
      <c r="G43" s="12" t="str">
        <f t="shared" ref="G43:G75" si="10">MID(I43,3,LEN(I43)-3)</f>
        <v>46291.415</v>
      </c>
      <c r="H43" s="9">
        <f t="shared" ref="H43:H75" si="11">1*K43</f>
        <v>20172</v>
      </c>
      <c r="I43" s="52" t="s">
        <v>128</v>
      </c>
      <c r="J43" s="53" t="s">
        <v>129</v>
      </c>
      <c r="K43" s="52">
        <v>20172</v>
      </c>
      <c r="L43" s="52" t="s">
        <v>130</v>
      </c>
      <c r="M43" s="53" t="s">
        <v>111</v>
      </c>
      <c r="N43" s="53"/>
      <c r="O43" s="54" t="s">
        <v>131</v>
      </c>
      <c r="P43" s="54" t="s">
        <v>113</v>
      </c>
    </row>
    <row r="44" spans="1:16" ht="12.75" customHeight="1" thickBot="1">
      <c r="A44" s="9" t="str">
        <f t="shared" si="6"/>
        <v> BRNO 28 </v>
      </c>
      <c r="B44" s="14" t="str">
        <f t="shared" si="7"/>
        <v>I</v>
      </c>
      <c r="C44" s="9">
        <f t="shared" si="8"/>
        <v>46615.46</v>
      </c>
      <c r="D44" s="12" t="str">
        <f t="shared" si="9"/>
        <v>vis</v>
      </c>
      <c r="E44" s="51">
        <f>VLOOKUP(C44,Active!C$21:E$970,3,FALSE)</f>
        <v>20537.992496369028</v>
      </c>
      <c r="F44" s="14" t="s">
        <v>67</v>
      </c>
      <c r="G44" s="12" t="str">
        <f t="shared" si="10"/>
        <v>46615.460</v>
      </c>
      <c r="H44" s="9">
        <f t="shared" si="11"/>
        <v>20538</v>
      </c>
      <c r="I44" s="52" t="s">
        <v>132</v>
      </c>
      <c r="J44" s="53" t="s">
        <v>133</v>
      </c>
      <c r="K44" s="52">
        <v>20538</v>
      </c>
      <c r="L44" s="52" t="s">
        <v>134</v>
      </c>
      <c r="M44" s="53" t="s">
        <v>111</v>
      </c>
      <c r="N44" s="53"/>
      <c r="O44" s="54" t="s">
        <v>120</v>
      </c>
      <c r="P44" s="54" t="s">
        <v>135</v>
      </c>
    </row>
    <row r="45" spans="1:16" ht="12.75" customHeight="1" thickBot="1">
      <c r="A45" s="9" t="str">
        <f t="shared" si="6"/>
        <v> BRNO 28 </v>
      </c>
      <c r="B45" s="14" t="str">
        <f t="shared" si="7"/>
        <v>I</v>
      </c>
      <c r="C45" s="9">
        <f t="shared" si="8"/>
        <v>46615.466</v>
      </c>
      <c r="D45" s="12" t="str">
        <f t="shared" si="9"/>
        <v>vis</v>
      </c>
      <c r="E45" s="51">
        <f>VLOOKUP(C45,Active!C$21:E$970,3,FALSE)</f>
        <v>20537.999272676348</v>
      </c>
      <c r="F45" s="14" t="s">
        <v>67</v>
      </c>
      <c r="G45" s="12" t="str">
        <f t="shared" si="10"/>
        <v>46615.466</v>
      </c>
      <c r="H45" s="9">
        <f t="shared" si="11"/>
        <v>20538</v>
      </c>
      <c r="I45" s="52" t="s">
        <v>136</v>
      </c>
      <c r="J45" s="53" t="s">
        <v>137</v>
      </c>
      <c r="K45" s="52">
        <v>20538</v>
      </c>
      <c r="L45" s="52" t="s">
        <v>99</v>
      </c>
      <c r="M45" s="53" t="s">
        <v>111</v>
      </c>
      <c r="N45" s="53"/>
      <c r="O45" s="54" t="s">
        <v>127</v>
      </c>
      <c r="P45" s="54" t="s">
        <v>135</v>
      </c>
    </row>
    <row r="46" spans="1:16" ht="12.75" customHeight="1" thickBot="1">
      <c r="A46" s="9" t="str">
        <f t="shared" si="6"/>
        <v> BRNO 28 </v>
      </c>
      <c r="B46" s="14" t="str">
        <f t="shared" si="7"/>
        <v>I</v>
      </c>
      <c r="C46" s="9">
        <f t="shared" si="8"/>
        <v>46615.466</v>
      </c>
      <c r="D46" s="12" t="str">
        <f t="shared" si="9"/>
        <v>vis</v>
      </c>
      <c r="E46" s="51">
        <f>VLOOKUP(C46,Active!C$21:E$970,3,FALSE)</f>
        <v>20537.999272676348</v>
      </c>
      <c r="F46" s="14" t="s">
        <v>67</v>
      </c>
      <c r="G46" s="12" t="str">
        <f t="shared" si="10"/>
        <v>46615.466</v>
      </c>
      <c r="H46" s="9">
        <f t="shared" si="11"/>
        <v>20538</v>
      </c>
      <c r="I46" s="52" t="s">
        <v>136</v>
      </c>
      <c r="J46" s="53" t="s">
        <v>137</v>
      </c>
      <c r="K46" s="52">
        <v>20538</v>
      </c>
      <c r="L46" s="52" t="s">
        <v>99</v>
      </c>
      <c r="M46" s="53" t="s">
        <v>111</v>
      </c>
      <c r="N46" s="53"/>
      <c r="O46" s="54" t="s">
        <v>138</v>
      </c>
      <c r="P46" s="54" t="s">
        <v>135</v>
      </c>
    </row>
    <row r="47" spans="1:16" ht="12.75" customHeight="1" thickBot="1">
      <c r="A47" s="9" t="str">
        <f t="shared" si="6"/>
        <v> BRNO 28 </v>
      </c>
      <c r="B47" s="14" t="str">
        <f t="shared" si="7"/>
        <v>I</v>
      </c>
      <c r="C47" s="9">
        <f t="shared" si="8"/>
        <v>46615.466</v>
      </c>
      <c r="D47" s="12" t="str">
        <f t="shared" si="9"/>
        <v>vis</v>
      </c>
      <c r="E47" s="51">
        <f>VLOOKUP(C47,Active!C$21:E$970,3,FALSE)</f>
        <v>20537.999272676348</v>
      </c>
      <c r="F47" s="14" t="s">
        <v>67</v>
      </c>
      <c r="G47" s="12" t="str">
        <f t="shared" si="10"/>
        <v>46615.466</v>
      </c>
      <c r="H47" s="9">
        <f t="shared" si="11"/>
        <v>20538</v>
      </c>
      <c r="I47" s="52" t="s">
        <v>136</v>
      </c>
      <c r="J47" s="53" t="s">
        <v>137</v>
      </c>
      <c r="K47" s="52">
        <v>20538</v>
      </c>
      <c r="L47" s="52" t="s">
        <v>99</v>
      </c>
      <c r="M47" s="53" t="s">
        <v>111</v>
      </c>
      <c r="N47" s="53"/>
      <c r="O47" s="54" t="s">
        <v>131</v>
      </c>
      <c r="P47" s="54" t="s">
        <v>135</v>
      </c>
    </row>
    <row r="48" spans="1:16" ht="12.75" customHeight="1" thickBot="1">
      <c r="A48" s="9" t="str">
        <f t="shared" si="6"/>
        <v> BRNO 28 </v>
      </c>
      <c r="B48" s="14" t="str">
        <f t="shared" si="7"/>
        <v>I</v>
      </c>
      <c r="C48" s="9">
        <f t="shared" si="8"/>
        <v>46615.472999999998</v>
      </c>
      <c r="D48" s="12" t="str">
        <f t="shared" si="9"/>
        <v>vis</v>
      </c>
      <c r="E48" s="51">
        <f>VLOOKUP(C48,Active!C$21:E$970,3,FALSE)</f>
        <v>20538.007178368218</v>
      </c>
      <c r="F48" s="14" t="s">
        <v>67</v>
      </c>
      <c r="G48" s="12" t="str">
        <f t="shared" si="10"/>
        <v>46615.473</v>
      </c>
      <c r="H48" s="9">
        <f t="shared" si="11"/>
        <v>20538</v>
      </c>
      <c r="I48" s="52" t="s">
        <v>139</v>
      </c>
      <c r="J48" s="53" t="s">
        <v>140</v>
      </c>
      <c r="K48" s="52">
        <v>20538</v>
      </c>
      <c r="L48" s="52" t="s">
        <v>141</v>
      </c>
      <c r="M48" s="53" t="s">
        <v>111</v>
      </c>
      <c r="N48" s="53"/>
      <c r="O48" s="54" t="s">
        <v>142</v>
      </c>
      <c r="P48" s="54" t="s">
        <v>135</v>
      </c>
    </row>
    <row r="49" spans="1:16" ht="12.75" customHeight="1" thickBot="1">
      <c r="A49" s="9" t="str">
        <f t="shared" si="6"/>
        <v> BRNO 28 </v>
      </c>
      <c r="B49" s="14" t="str">
        <f t="shared" si="7"/>
        <v>I</v>
      </c>
      <c r="C49" s="9">
        <f t="shared" si="8"/>
        <v>46615.478999999999</v>
      </c>
      <c r="D49" s="12" t="str">
        <f t="shared" si="9"/>
        <v>vis</v>
      </c>
      <c r="E49" s="51">
        <f>VLOOKUP(C49,Active!C$21:E$970,3,FALSE)</f>
        <v>20538.013954675538</v>
      </c>
      <c r="F49" s="14" t="s">
        <v>67</v>
      </c>
      <c r="G49" s="12" t="str">
        <f t="shared" si="10"/>
        <v>46615.479</v>
      </c>
      <c r="H49" s="9">
        <f t="shared" si="11"/>
        <v>20538</v>
      </c>
      <c r="I49" s="52" t="s">
        <v>143</v>
      </c>
      <c r="J49" s="53" t="s">
        <v>144</v>
      </c>
      <c r="K49" s="52">
        <v>20538</v>
      </c>
      <c r="L49" s="52" t="s">
        <v>145</v>
      </c>
      <c r="M49" s="53" t="s">
        <v>111</v>
      </c>
      <c r="N49" s="53"/>
      <c r="O49" s="54" t="s">
        <v>116</v>
      </c>
      <c r="P49" s="54" t="s">
        <v>135</v>
      </c>
    </row>
    <row r="50" spans="1:16" ht="12.75" customHeight="1" thickBot="1">
      <c r="A50" s="9" t="str">
        <f t="shared" si="6"/>
        <v> BRNO 28 </v>
      </c>
      <c r="B50" s="14" t="str">
        <f t="shared" si="7"/>
        <v>I</v>
      </c>
      <c r="C50" s="9">
        <f t="shared" si="8"/>
        <v>46646.466</v>
      </c>
      <c r="D50" s="12" t="str">
        <f t="shared" si="9"/>
        <v>vis</v>
      </c>
      <c r="E50" s="51">
        <f>VLOOKUP(C50,Active!C$21:E$970,3,FALSE)</f>
        <v>20573.010193824979</v>
      </c>
      <c r="F50" s="14" t="s">
        <v>67</v>
      </c>
      <c r="G50" s="12" t="str">
        <f t="shared" si="10"/>
        <v>46646.466</v>
      </c>
      <c r="H50" s="9">
        <f t="shared" si="11"/>
        <v>20573</v>
      </c>
      <c r="I50" s="52" t="s">
        <v>146</v>
      </c>
      <c r="J50" s="53" t="s">
        <v>147</v>
      </c>
      <c r="K50" s="52">
        <v>20573</v>
      </c>
      <c r="L50" s="52" t="s">
        <v>96</v>
      </c>
      <c r="M50" s="53" t="s">
        <v>111</v>
      </c>
      <c r="N50" s="53"/>
      <c r="O50" s="54" t="s">
        <v>148</v>
      </c>
      <c r="P50" s="54" t="s">
        <v>135</v>
      </c>
    </row>
    <row r="51" spans="1:16" ht="12.75" customHeight="1" thickBot="1">
      <c r="A51" s="9" t="str">
        <f t="shared" si="6"/>
        <v> BRNO 28 </v>
      </c>
      <c r="B51" s="14" t="str">
        <f t="shared" si="7"/>
        <v>I</v>
      </c>
      <c r="C51" s="9">
        <f t="shared" si="8"/>
        <v>46646.47</v>
      </c>
      <c r="D51" s="12" t="str">
        <f t="shared" si="9"/>
        <v>vis</v>
      </c>
      <c r="E51" s="51">
        <f>VLOOKUP(C51,Active!C$21:E$970,3,FALSE)</f>
        <v>20573.01471136319</v>
      </c>
      <c r="F51" s="14" t="s">
        <v>67</v>
      </c>
      <c r="G51" s="12" t="str">
        <f t="shared" si="10"/>
        <v>46646.470</v>
      </c>
      <c r="H51" s="9">
        <f t="shared" si="11"/>
        <v>20573</v>
      </c>
      <c r="I51" s="52" t="s">
        <v>149</v>
      </c>
      <c r="J51" s="53" t="s">
        <v>150</v>
      </c>
      <c r="K51" s="52">
        <v>20573</v>
      </c>
      <c r="L51" s="52" t="s">
        <v>151</v>
      </c>
      <c r="M51" s="53" t="s">
        <v>111</v>
      </c>
      <c r="N51" s="53"/>
      <c r="O51" s="54" t="s">
        <v>152</v>
      </c>
      <c r="P51" s="54" t="s">
        <v>135</v>
      </c>
    </row>
    <row r="52" spans="1:16" ht="12.75" customHeight="1" thickBot="1">
      <c r="A52" s="9" t="str">
        <f t="shared" si="6"/>
        <v> BRNO 28 </v>
      </c>
      <c r="B52" s="14" t="str">
        <f t="shared" si="7"/>
        <v>I</v>
      </c>
      <c r="C52" s="9">
        <f t="shared" si="8"/>
        <v>46708.447</v>
      </c>
      <c r="D52" s="12" t="str">
        <f t="shared" si="9"/>
        <v>vis</v>
      </c>
      <c r="E52" s="51">
        <f>VLOOKUP(C52,Active!C$21:E$970,3,FALSE)</f>
        <v>20643.010577815727</v>
      </c>
      <c r="F52" s="14" t="s">
        <v>67</v>
      </c>
      <c r="G52" s="12" t="str">
        <f t="shared" si="10"/>
        <v>46708.447</v>
      </c>
      <c r="H52" s="9">
        <f t="shared" si="11"/>
        <v>20643</v>
      </c>
      <c r="I52" s="52" t="s">
        <v>153</v>
      </c>
      <c r="J52" s="53" t="s">
        <v>154</v>
      </c>
      <c r="K52" s="52">
        <v>20643</v>
      </c>
      <c r="L52" s="52" t="s">
        <v>96</v>
      </c>
      <c r="M52" s="53" t="s">
        <v>111</v>
      </c>
      <c r="N52" s="53"/>
      <c r="O52" s="54" t="s">
        <v>148</v>
      </c>
      <c r="P52" s="54" t="s">
        <v>135</v>
      </c>
    </row>
    <row r="53" spans="1:16" ht="12.75" customHeight="1" thickBot="1">
      <c r="A53" s="9" t="str">
        <f t="shared" si="6"/>
        <v> BRNO 28 </v>
      </c>
      <c r="B53" s="14" t="str">
        <f t="shared" si="7"/>
        <v>I</v>
      </c>
      <c r="C53" s="9">
        <f t="shared" si="8"/>
        <v>46708.455000000002</v>
      </c>
      <c r="D53" s="12" t="str">
        <f t="shared" si="9"/>
        <v>vis</v>
      </c>
      <c r="E53" s="51">
        <f>VLOOKUP(C53,Active!C$21:E$970,3,FALSE)</f>
        <v>20643.019612892153</v>
      </c>
      <c r="F53" s="14" t="s">
        <v>67</v>
      </c>
      <c r="G53" s="12" t="str">
        <f t="shared" si="10"/>
        <v>46708.455</v>
      </c>
      <c r="H53" s="9">
        <f t="shared" si="11"/>
        <v>20643</v>
      </c>
      <c r="I53" s="52" t="s">
        <v>155</v>
      </c>
      <c r="J53" s="53" t="s">
        <v>156</v>
      </c>
      <c r="K53" s="52">
        <v>20643</v>
      </c>
      <c r="L53" s="52" t="s">
        <v>157</v>
      </c>
      <c r="M53" s="53" t="s">
        <v>111</v>
      </c>
      <c r="N53" s="53"/>
      <c r="O53" s="54" t="s">
        <v>152</v>
      </c>
      <c r="P53" s="54" t="s">
        <v>135</v>
      </c>
    </row>
    <row r="54" spans="1:16" ht="12.75" customHeight="1" thickBot="1">
      <c r="A54" s="9" t="str">
        <f t="shared" si="6"/>
        <v> BRNO 30 </v>
      </c>
      <c r="B54" s="14" t="str">
        <f t="shared" si="7"/>
        <v>I</v>
      </c>
      <c r="C54" s="9">
        <f t="shared" si="8"/>
        <v>47349.500999999997</v>
      </c>
      <c r="D54" s="12" t="str">
        <f t="shared" si="9"/>
        <v>vis</v>
      </c>
      <c r="E54" s="51">
        <f>VLOOKUP(C54,Active!C$21:E$970,3,FALSE)</f>
        <v>21367.007063170993</v>
      </c>
      <c r="F54" s="14" t="s">
        <v>67</v>
      </c>
      <c r="G54" s="12" t="str">
        <f t="shared" si="10"/>
        <v>47349.501</v>
      </c>
      <c r="H54" s="9">
        <f t="shared" si="11"/>
        <v>21367</v>
      </c>
      <c r="I54" s="52" t="s">
        <v>158</v>
      </c>
      <c r="J54" s="53" t="s">
        <v>159</v>
      </c>
      <c r="K54" s="52">
        <v>21367</v>
      </c>
      <c r="L54" s="52" t="s">
        <v>141</v>
      </c>
      <c r="M54" s="53" t="s">
        <v>111</v>
      </c>
      <c r="N54" s="53"/>
      <c r="O54" s="54" t="s">
        <v>148</v>
      </c>
      <c r="P54" s="54" t="s">
        <v>160</v>
      </c>
    </row>
    <row r="55" spans="1:16" ht="12.75" customHeight="1" thickBot="1">
      <c r="A55" s="9" t="str">
        <f t="shared" si="6"/>
        <v> BRNO 30 </v>
      </c>
      <c r="B55" s="14" t="str">
        <f t="shared" si="7"/>
        <v>I</v>
      </c>
      <c r="C55" s="9">
        <f t="shared" si="8"/>
        <v>47349.502</v>
      </c>
      <c r="D55" s="12" t="str">
        <f t="shared" si="9"/>
        <v>vis</v>
      </c>
      <c r="E55" s="51">
        <f>VLOOKUP(C55,Active!C$21:E$970,3,FALSE)</f>
        <v>21367.00819255555</v>
      </c>
      <c r="F55" s="14" t="s">
        <v>67</v>
      </c>
      <c r="G55" s="12" t="str">
        <f t="shared" si="10"/>
        <v>47349.502</v>
      </c>
      <c r="H55" s="9">
        <f t="shared" si="11"/>
        <v>21367</v>
      </c>
      <c r="I55" s="52" t="s">
        <v>161</v>
      </c>
      <c r="J55" s="53" t="s">
        <v>162</v>
      </c>
      <c r="K55" s="52">
        <v>21367</v>
      </c>
      <c r="L55" s="52" t="s">
        <v>163</v>
      </c>
      <c r="M55" s="53" t="s">
        <v>111</v>
      </c>
      <c r="N55" s="53"/>
      <c r="O55" s="54" t="s">
        <v>164</v>
      </c>
      <c r="P55" s="54" t="s">
        <v>160</v>
      </c>
    </row>
    <row r="56" spans="1:16" ht="12.75" customHeight="1" thickBot="1">
      <c r="A56" s="9" t="str">
        <f t="shared" si="6"/>
        <v> BRNO 30 </v>
      </c>
      <c r="B56" s="14" t="str">
        <f t="shared" si="7"/>
        <v>I</v>
      </c>
      <c r="C56" s="9">
        <f t="shared" si="8"/>
        <v>47349.504999999997</v>
      </c>
      <c r="D56" s="12" t="str">
        <f t="shared" si="9"/>
        <v>vis</v>
      </c>
      <c r="E56" s="51">
        <f>VLOOKUP(C56,Active!C$21:E$970,3,FALSE)</f>
        <v>21367.011580709208</v>
      </c>
      <c r="F56" s="14" t="s">
        <v>67</v>
      </c>
      <c r="G56" s="12" t="str">
        <f t="shared" si="10"/>
        <v>47349.505</v>
      </c>
      <c r="H56" s="9">
        <f t="shared" si="11"/>
        <v>21367</v>
      </c>
      <c r="I56" s="52" t="s">
        <v>165</v>
      </c>
      <c r="J56" s="53" t="s">
        <v>166</v>
      </c>
      <c r="K56" s="52">
        <v>21367</v>
      </c>
      <c r="L56" s="52" t="s">
        <v>72</v>
      </c>
      <c r="M56" s="53" t="s">
        <v>111</v>
      </c>
      <c r="N56" s="53"/>
      <c r="O56" s="54" t="s">
        <v>112</v>
      </c>
      <c r="P56" s="54" t="s">
        <v>160</v>
      </c>
    </row>
    <row r="57" spans="1:16" ht="12.75" customHeight="1" thickBot="1">
      <c r="A57" s="9" t="str">
        <f t="shared" si="6"/>
        <v> BRNO 30 </v>
      </c>
      <c r="B57" s="14" t="str">
        <f t="shared" si="7"/>
        <v>I</v>
      </c>
      <c r="C57" s="9">
        <f t="shared" si="8"/>
        <v>47357.455999999998</v>
      </c>
      <c r="D57" s="12" t="str">
        <f t="shared" si="9"/>
        <v>vis</v>
      </c>
      <c r="E57" s="51">
        <f>VLOOKUP(C57,Active!C$21:E$970,3,FALSE)</f>
        <v>21375.991317291555</v>
      </c>
      <c r="F57" s="14" t="s">
        <v>67</v>
      </c>
      <c r="G57" s="12" t="str">
        <f t="shared" si="10"/>
        <v>47357.456</v>
      </c>
      <c r="H57" s="9">
        <f t="shared" si="11"/>
        <v>21376</v>
      </c>
      <c r="I57" s="52" t="s">
        <v>167</v>
      </c>
      <c r="J57" s="53" t="s">
        <v>168</v>
      </c>
      <c r="K57" s="52">
        <v>21376</v>
      </c>
      <c r="L57" s="52" t="s">
        <v>78</v>
      </c>
      <c r="M57" s="53" t="s">
        <v>111</v>
      </c>
      <c r="N57" s="53"/>
      <c r="O57" s="54" t="s">
        <v>169</v>
      </c>
      <c r="P57" s="54" t="s">
        <v>160</v>
      </c>
    </row>
    <row r="58" spans="1:16" ht="12.75" customHeight="1" thickBot="1">
      <c r="A58" s="9" t="str">
        <f t="shared" si="6"/>
        <v> BRNO 30 </v>
      </c>
      <c r="B58" s="14" t="str">
        <f t="shared" si="7"/>
        <v>I</v>
      </c>
      <c r="C58" s="9">
        <f t="shared" si="8"/>
        <v>47357.47</v>
      </c>
      <c r="D58" s="12" t="str">
        <f t="shared" si="9"/>
        <v>vis</v>
      </c>
      <c r="E58" s="51">
        <f>VLOOKUP(C58,Active!C$21:E$970,3,FALSE)</f>
        <v>21376.007128675301</v>
      </c>
      <c r="F58" s="14" t="s">
        <v>67</v>
      </c>
      <c r="G58" s="12" t="str">
        <f t="shared" si="10"/>
        <v>47357.470</v>
      </c>
      <c r="H58" s="9">
        <f t="shared" si="11"/>
        <v>21376</v>
      </c>
      <c r="I58" s="52" t="s">
        <v>170</v>
      </c>
      <c r="J58" s="53" t="s">
        <v>171</v>
      </c>
      <c r="K58" s="52">
        <v>21376</v>
      </c>
      <c r="L58" s="52" t="s">
        <v>141</v>
      </c>
      <c r="M58" s="53" t="s">
        <v>111</v>
      </c>
      <c r="N58" s="53"/>
      <c r="O58" s="54" t="s">
        <v>148</v>
      </c>
      <c r="P58" s="54" t="s">
        <v>160</v>
      </c>
    </row>
    <row r="59" spans="1:16" ht="12.75" customHeight="1" thickBot="1">
      <c r="A59" s="9" t="str">
        <f t="shared" si="6"/>
        <v> BRNO 30 </v>
      </c>
      <c r="B59" s="14" t="str">
        <f t="shared" si="7"/>
        <v>I</v>
      </c>
      <c r="C59" s="9">
        <f t="shared" si="8"/>
        <v>47357.470999999998</v>
      </c>
      <c r="D59" s="12" t="str">
        <f t="shared" si="9"/>
        <v>vis</v>
      </c>
      <c r="E59" s="51">
        <f>VLOOKUP(C59,Active!C$21:E$970,3,FALSE)</f>
        <v>21376.00825805985</v>
      </c>
      <c r="F59" s="14" t="s">
        <v>67</v>
      </c>
      <c r="G59" s="12" t="str">
        <f t="shared" si="10"/>
        <v>47357.471</v>
      </c>
      <c r="H59" s="9">
        <f t="shared" si="11"/>
        <v>21376</v>
      </c>
      <c r="I59" s="52" t="s">
        <v>172</v>
      </c>
      <c r="J59" s="53" t="s">
        <v>173</v>
      </c>
      <c r="K59" s="52">
        <v>21376</v>
      </c>
      <c r="L59" s="52" t="s">
        <v>163</v>
      </c>
      <c r="M59" s="53" t="s">
        <v>111</v>
      </c>
      <c r="N59" s="53"/>
      <c r="O59" s="54" t="s">
        <v>112</v>
      </c>
      <c r="P59" s="54" t="s">
        <v>160</v>
      </c>
    </row>
    <row r="60" spans="1:16" ht="12.75" customHeight="1" thickBot="1">
      <c r="A60" s="9" t="str">
        <f t="shared" si="6"/>
        <v> BRNO 30 </v>
      </c>
      <c r="B60" s="14" t="str">
        <f t="shared" si="7"/>
        <v>I</v>
      </c>
      <c r="C60" s="9">
        <f t="shared" si="8"/>
        <v>47388.455000000002</v>
      </c>
      <c r="D60" s="12" t="str">
        <f t="shared" si="9"/>
        <v>vis</v>
      </c>
      <c r="E60" s="51">
        <f>VLOOKUP(C60,Active!C$21:E$970,3,FALSE)</f>
        <v>21411.001109055633</v>
      </c>
      <c r="F60" s="14" t="s">
        <v>67</v>
      </c>
      <c r="G60" s="12" t="str">
        <f t="shared" si="10"/>
        <v>47388.455</v>
      </c>
      <c r="H60" s="9">
        <f t="shared" si="11"/>
        <v>21411</v>
      </c>
      <c r="I60" s="52" t="s">
        <v>174</v>
      </c>
      <c r="J60" s="53" t="s">
        <v>175</v>
      </c>
      <c r="K60" s="52">
        <v>21411</v>
      </c>
      <c r="L60" s="52" t="s">
        <v>81</v>
      </c>
      <c r="M60" s="53" t="s">
        <v>111</v>
      </c>
      <c r="N60" s="53"/>
      <c r="O60" s="54" t="s">
        <v>176</v>
      </c>
      <c r="P60" s="54" t="s">
        <v>160</v>
      </c>
    </row>
    <row r="61" spans="1:16" ht="12.75" customHeight="1" thickBot="1">
      <c r="A61" s="9" t="str">
        <f t="shared" si="6"/>
        <v> BRNO 30 </v>
      </c>
      <c r="B61" s="14" t="str">
        <f t="shared" si="7"/>
        <v>I</v>
      </c>
      <c r="C61" s="9">
        <f t="shared" si="8"/>
        <v>47388.461000000003</v>
      </c>
      <c r="D61" s="12" t="str">
        <f t="shared" si="9"/>
        <v>vis</v>
      </c>
      <c r="E61" s="51">
        <f>VLOOKUP(C61,Active!C$21:E$970,3,FALSE)</f>
        <v>21411.007885362953</v>
      </c>
      <c r="F61" s="14" t="s">
        <v>67</v>
      </c>
      <c r="G61" s="12" t="str">
        <f t="shared" si="10"/>
        <v>47388.461</v>
      </c>
      <c r="H61" s="9">
        <f t="shared" si="11"/>
        <v>21411</v>
      </c>
      <c r="I61" s="52" t="s">
        <v>177</v>
      </c>
      <c r="J61" s="53" t="s">
        <v>178</v>
      </c>
      <c r="K61" s="52">
        <v>21411</v>
      </c>
      <c r="L61" s="52" t="s">
        <v>163</v>
      </c>
      <c r="M61" s="53" t="s">
        <v>111</v>
      </c>
      <c r="N61" s="53"/>
      <c r="O61" s="54" t="s">
        <v>152</v>
      </c>
      <c r="P61" s="54" t="s">
        <v>160</v>
      </c>
    </row>
    <row r="62" spans="1:16" ht="12.75" customHeight="1" thickBot="1">
      <c r="A62" s="9" t="str">
        <f t="shared" si="6"/>
        <v> BRNO 30 </v>
      </c>
      <c r="B62" s="14" t="str">
        <f t="shared" si="7"/>
        <v>I</v>
      </c>
      <c r="C62" s="9">
        <f t="shared" si="8"/>
        <v>47388.466999999997</v>
      </c>
      <c r="D62" s="12" t="str">
        <f t="shared" si="9"/>
        <v>vis</v>
      </c>
      <c r="E62" s="51">
        <f>VLOOKUP(C62,Active!C$21:E$970,3,FALSE)</f>
        <v>21411.014661670266</v>
      </c>
      <c r="F62" s="14" t="s">
        <v>67</v>
      </c>
      <c r="G62" s="12" t="str">
        <f t="shared" si="10"/>
        <v>47388.467</v>
      </c>
      <c r="H62" s="9">
        <f t="shared" si="11"/>
        <v>21411</v>
      </c>
      <c r="I62" s="52" t="s">
        <v>179</v>
      </c>
      <c r="J62" s="53" t="s">
        <v>180</v>
      </c>
      <c r="K62" s="52">
        <v>21411</v>
      </c>
      <c r="L62" s="52" t="s">
        <v>151</v>
      </c>
      <c r="M62" s="53" t="s">
        <v>111</v>
      </c>
      <c r="N62" s="53"/>
      <c r="O62" s="54" t="s">
        <v>181</v>
      </c>
      <c r="P62" s="54" t="s">
        <v>160</v>
      </c>
    </row>
    <row r="63" spans="1:16" ht="12.75" customHeight="1" thickBot="1">
      <c r="A63" s="9" t="str">
        <f t="shared" si="6"/>
        <v> BRNO 31 </v>
      </c>
      <c r="B63" s="14" t="str">
        <f t="shared" si="7"/>
        <v>I</v>
      </c>
      <c r="C63" s="9">
        <f t="shared" si="8"/>
        <v>49158.442000000003</v>
      </c>
      <c r="D63" s="12" t="str">
        <f t="shared" si="9"/>
        <v>vis</v>
      </c>
      <c r="E63" s="51">
        <f>VLOOKUP(C63,Active!C$21:E$970,3,FALSE)</f>
        <v>23409.997086187857</v>
      </c>
      <c r="F63" s="14" t="s">
        <v>67</v>
      </c>
      <c r="G63" s="12" t="str">
        <f t="shared" si="10"/>
        <v>49158.442</v>
      </c>
      <c r="H63" s="9">
        <f t="shared" si="11"/>
        <v>23410</v>
      </c>
      <c r="I63" s="52" t="s">
        <v>198</v>
      </c>
      <c r="J63" s="53" t="s">
        <v>199</v>
      </c>
      <c r="K63" s="52">
        <v>23410</v>
      </c>
      <c r="L63" s="52" t="s">
        <v>69</v>
      </c>
      <c r="M63" s="53" t="s">
        <v>111</v>
      </c>
      <c r="N63" s="53"/>
      <c r="O63" s="54" t="s">
        <v>200</v>
      </c>
      <c r="P63" s="54" t="s">
        <v>201</v>
      </c>
    </row>
    <row r="64" spans="1:16" ht="12.75" customHeight="1" thickBot="1">
      <c r="A64" s="9" t="str">
        <f t="shared" si="6"/>
        <v> BRNO 31 </v>
      </c>
      <c r="B64" s="14" t="str">
        <f t="shared" si="7"/>
        <v>I</v>
      </c>
      <c r="C64" s="9">
        <f t="shared" si="8"/>
        <v>49158.447999999997</v>
      </c>
      <c r="D64" s="12" t="str">
        <f t="shared" si="9"/>
        <v>vis</v>
      </c>
      <c r="E64" s="51">
        <f>VLOOKUP(C64,Active!C$21:E$970,3,FALSE)</f>
        <v>23410.00386249517</v>
      </c>
      <c r="F64" s="14" t="s">
        <v>67</v>
      </c>
      <c r="G64" s="12" t="str">
        <f t="shared" si="10"/>
        <v>49158.448</v>
      </c>
      <c r="H64" s="9">
        <f t="shared" si="11"/>
        <v>23410</v>
      </c>
      <c r="I64" s="52" t="s">
        <v>202</v>
      </c>
      <c r="J64" s="53" t="s">
        <v>203</v>
      </c>
      <c r="K64" s="52">
        <v>23410</v>
      </c>
      <c r="L64" s="52" t="s">
        <v>90</v>
      </c>
      <c r="M64" s="53" t="s">
        <v>111</v>
      </c>
      <c r="N64" s="53"/>
      <c r="O64" s="54" t="s">
        <v>127</v>
      </c>
      <c r="P64" s="54" t="s">
        <v>201</v>
      </c>
    </row>
    <row r="65" spans="1:16" ht="12.75" customHeight="1" thickBot="1">
      <c r="A65" s="9" t="str">
        <f t="shared" si="6"/>
        <v> BRNO 32 </v>
      </c>
      <c r="B65" s="14" t="str">
        <f t="shared" si="7"/>
        <v>I</v>
      </c>
      <c r="C65" s="9">
        <f t="shared" si="8"/>
        <v>49900.431499999999</v>
      </c>
      <c r="D65" s="12" t="str">
        <f t="shared" si="9"/>
        <v>vis</v>
      </c>
      <c r="E65" s="51">
        <f>VLOOKUP(C65,Active!C$21:E$970,3,FALSE)</f>
        <v>24247.988566110784</v>
      </c>
      <c r="F65" s="14" t="s">
        <v>67</v>
      </c>
      <c r="G65" s="12" t="str">
        <f t="shared" si="10"/>
        <v>49900.4315</v>
      </c>
      <c r="H65" s="9">
        <f t="shared" si="11"/>
        <v>24248</v>
      </c>
      <c r="I65" s="52" t="s">
        <v>210</v>
      </c>
      <c r="J65" s="53" t="s">
        <v>211</v>
      </c>
      <c r="K65" s="52">
        <v>24248</v>
      </c>
      <c r="L65" s="52" t="s">
        <v>212</v>
      </c>
      <c r="M65" s="53" t="s">
        <v>111</v>
      </c>
      <c r="N65" s="53"/>
      <c r="O65" s="54" t="s">
        <v>200</v>
      </c>
      <c r="P65" s="54" t="s">
        <v>213</v>
      </c>
    </row>
    <row r="66" spans="1:16" ht="12.75" customHeight="1" thickBot="1">
      <c r="A66" s="9" t="str">
        <f t="shared" si="6"/>
        <v> BRNO 32 </v>
      </c>
      <c r="B66" s="14" t="str">
        <f t="shared" si="7"/>
        <v>I</v>
      </c>
      <c r="C66" s="9">
        <f t="shared" si="8"/>
        <v>49900.434300000001</v>
      </c>
      <c r="D66" s="12" t="str">
        <f t="shared" si="9"/>
        <v>vis</v>
      </c>
      <c r="E66" s="51">
        <f>VLOOKUP(C66,Active!C$21:E$970,3,FALSE)</f>
        <v>24247.991728387533</v>
      </c>
      <c r="F66" s="14" t="s">
        <v>67</v>
      </c>
      <c r="G66" s="12" t="str">
        <f t="shared" si="10"/>
        <v>49900.4343</v>
      </c>
      <c r="H66" s="9">
        <f t="shared" si="11"/>
        <v>24248</v>
      </c>
      <c r="I66" s="52" t="s">
        <v>214</v>
      </c>
      <c r="J66" s="53" t="s">
        <v>215</v>
      </c>
      <c r="K66" s="52">
        <v>24248</v>
      </c>
      <c r="L66" s="52" t="s">
        <v>216</v>
      </c>
      <c r="M66" s="53" t="s">
        <v>111</v>
      </c>
      <c r="N66" s="53"/>
      <c r="O66" s="54" t="s">
        <v>217</v>
      </c>
      <c r="P66" s="54" t="s">
        <v>213</v>
      </c>
    </row>
    <row r="67" spans="1:16" ht="12.75" customHeight="1" thickBot="1">
      <c r="A67" s="9" t="str">
        <f t="shared" si="6"/>
        <v> BRNO 32 </v>
      </c>
      <c r="B67" s="14" t="str">
        <f t="shared" si="7"/>
        <v>I</v>
      </c>
      <c r="C67" s="9">
        <f t="shared" si="8"/>
        <v>49900.434300000001</v>
      </c>
      <c r="D67" s="12" t="str">
        <f t="shared" si="9"/>
        <v>vis</v>
      </c>
      <c r="E67" s="51">
        <f>VLOOKUP(C67,Active!C$21:E$970,3,FALSE)</f>
        <v>24247.991728387533</v>
      </c>
      <c r="F67" s="14" t="s">
        <v>67</v>
      </c>
      <c r="G67" s="12" t="str">
        <f t="shared" si="10"/>
        <v>49900.4343</v>
      </c>
      <c r="H67" s="9">
        <f t="shared" si="11"/>
        <v>24248</v>
      </c>
      <c r="I67" s="52" t="s">
        <v>214</v>
      </c>
      <c r="J67" s="53" t="s">
        <v>215</v>
      </c>
      <c r="K67" s="52">
        <v>24248</v>
      </c>
      <c r="L67" s="52" t="s">
        <v>216</v>
      </c>
      <c r="M67" s="53" t="s">
        <v>111</v>
      </c>
      <c r="N67" s="53"/>
      <c r="O67" s="54" t="s">
        <v>127</v>
      </c>
      <c r="P67" s="54" t="s">
        <v>213</v>
      </c>
    </row>
    <row r="68" spans="1:16" ht="12.75" customHeight="1" thickBot="1">
      <c r="A68" s="9" t="str">
        <f t="shared" si="6"/>
        <v> BRNO 32 </v>
      </c>
      <c r="B68" s="14" t="str">
        <f t="shared" si="7"/>
        <v>I</v>
      </c>
      <c r="C68" s="9">
        <f t="shared" si="8"/>
        <v>49900.434300000001</v>
      </c>
      <c r="D68" s="12" t="str">
        <f t="shared" si="9"/>
        <v>vis</v>
      </c>
      <c r="E68" s="51">
        <f>VLOOKUP(C68,Active!C$21:E$970,3,FALSE)</f>
        <v>24247.991728387533</v>
      </c>
      <c r="F68" s="14" t="s">
        <v>67</v>
      </c>
      <c r="G68" s="12" t="str">
        <f t="shared" si="10"/>
        <v>49900.4343</v>
      </c>
      <c r="H68" s="9">
        <f t="shared" si="11"/>
        <v>24248</v>
      </c>
      <c r="I68" s="52" t="s">
        <v>214</v>
      </c>
      <c r="J68" s="53" t="s">
        <v>215</v>
      </c>
      <c r="K68" s="52">
        <v>24248</v>
      </c>
      <c r="L68" s="52" t="s">
        <v>216</v>
      </c>
      <c r="M68" s="53" t="s">
        <v>111</v>
      </c>
      <c r="N68" s="53"/>
      <c r="O68" s="54" t="s">
        <v>218</v>
      </c>
      <c r="P68" s="54" t="s">
        <v>213</v>
      </c>
    </row>
    <row r="69" spans="1:16" ht="12.75" customHeight="1" thickBot="1">
      <c r="A69" s="9" t="str">
        <f t="shared" si="6"/>
        <v> BRNO 32 </v>
      </c>
      <c r="B69" s="14" t="str">
        <f t="shared" si="7"/>
        <v>I</v>
      </c>
      <c r="C69" s="9">
        <f t="shared" si="8"/>
        <v>49900.434999999998</v>
      </c>
      <c r="D69" s="12" t="str">
        <f t="shared" si="9"/>
        <v>vis</v>
      </c>
      <c r="E69" s="51">
        <f>VLOOKUP(C69,Active!C$21:E$970,3,FALSE)</f>
        <v>24247.992518956718</v>
      </c>
      <c r="F69" s="14" t="s">
        <v>67</v>
      </c>
      <c r="G69" s="12" t="str">
        <f t="shared" si="10"/>
        <v>49900.4350</v>
      </c>
      <c r="H69" s="9">
        <f t="shared" si="11"/>
        <v>24248</v>
      </c>
      <c r="I69" s="52" t="s">
        <v>219</v>
      </c>
      <c r="J69" s="53" t="s">
        <v>220</v>
      </c>
      <c r="K69" s="52">
        <v>24248</v>
      </c>
      <c r="L69" s="52" t="s">
        <v>221</v>
      </c>
      <c r="M69" s="53" t="s">
        <v>111</v>
      </c>
      <c r="N69" s="53"/>
      <c r="O69" s="54" t="s">
        <v>222</v>
      </c>
      <c r="P69" s="54" t="s">
        <v>213</v>
      </c>
    </row>
    <row r="70" spans="1:16" ht="12.75" customHeight="1" thickBot="1">
      <c r="A70" s="9" t="str">
        <f t="shared" si="6"/>
        <v> BRNO 32 </v>
      </c>
      <c r="B70" s="14" t="str">
        <f t="shared" si="7"/>
        <v>I</v>
      </c>
      <c r="C70" s="9">
        <f t="shared" si="8"/>
        <v>49900.443299999999</v>
      </c>
      <c r="D70" s="12" t="str">
        <f t="shared" si="9"/>
        <v>vis</v>
      </c>
      <c r="E70" s="51">
        <f>VLOOKUP(C70,Active!C$21:E$970,3,FALSE)</f>
        <v>24248.001892848511</v>
      </c>
      <c r="F70" s="14" t="s">
        <v>67</v>
      </c>
      <c r="G70" s="12" t="str">
        <f t="shared" si="10"/>
        <v>49900.4433</v>
      </c>
      <c r="H70" s="9">
        <f t="shared" si="11"/>
        <v>24248</v>
      </c>
      <c r="I70" s="52" t="s">
        <v>223</v>
      </c>
      <c r="J70" s="53" t="s">
        <v>224</v>
      </c>
      <c r="K70" s="52">
        <v>24248</v>
      </c>
      <c r="L70" s="52" t="s">
        <v>225</v>
      </c>
      <c r="M70" s="53" t="s">
        <v>111</v>
      </c>
      <c r="N70" s="53"/>
      <c r="O70" s="54" t="s">
        <v>226</v>
      </c>
      <c r="P70" s="54" t="s">
        <v>213</v>
      </c>
    </row>
    <row r="71" spans="1:16" ht="12.75" customHeight="1" thickBot="1">
      <c r="A71" s="9" t="str">
        <f t="shared" si="6"/>
        <v> BBS 125 </v>
      </c>
      <c r="B71" s="14" t="str">
        <f t="shared" si="7"/>
        <v>I</v>
      </c>
      <c r="C71" s="9">
        <f t="shared" si="8"/>
        <v>52072.404999999999</v>
      </c>
      <c r="D71" s="12" t="str">
        <f t="shared" si="9"/>
        <v>vis</v>
      </c>
      <c r="E71" s="51">
        <f>VLOOKUP(C71,Active!C$21:E$970,3,FALSE)</f>
        <v>26700.981886930535</v>
      </c>
      <c r="F71" s="14" t="s">
        <v>67</v>
      </c>
      <c r="G71" s="12" t="str">
        <f t="shared" si="10"/>
        <v>52072.405</v>
      </c>
      <c r="H71" s="9">
        <f t="shared" si="11"/>
        <v>26701</v>
      </c>
      <c r="I71" s="52" t="s">
        <v>240</v>
      </c>
      <c r="J71" s="53" t="s">
        <v>241</v>
      </c>
      <c r="K71" s="52">
        <v>26701</v>
      </c>
      <c r="L71" s="52" t="s">
        <v>242</v>
      </c>
      <c r="M71" s="53" t="s">
        <v>111</v>
      </c>
      <c r="N71" s="53"/>
      <c r="O71" s="54" t="s">
        <v>185</v>
      </c>
      <c r="P71" s="54" t="s">
        <v>243</v>
      </c>
    </row>
    <row r="72" spans="1:16" ht="12.75" customHeight="1" thickBot="1">
      <c r="A72" s="9" t="str">
        <f t="shared" si="6"/>
        <v>OEJV 0137 </v>
      </c>
      <c r="B72" s="14" t="str">
        <f t="shared" si="7"/>
        <v>II</v>
      </c>
      <c r="C72" s="9">
        <f t="shared" si="8"/>
        <v>55058.520499999999</v>
      </c>
      <c r="D72" s="12" t="str">
        <f t="shared" si="9"/>
        <v>vis</v>
      </c>
      <c r="E72" s="51" t="e">
        <f>VLOOKUP(C72,Active!C$21:E$970,3,FALSE)</f>
        <v>#N/A</v>
      </c>
      <c r="F72" s="14" t="s">
        <v>67</v>
      </c>
      <c r="G72" s="12" t="str">
        <f t="shared" si="10"/>
        <v>55058.5205</v>
      </c>
      <c r="H72" s="9">
        <f t="shared" si="11"/>
        <v>30073.5</v>
      </c>
      <c r="I72" s="52" t="s">
        <v>261</v>
      </c>
      <c r="J72" s="53" t="s">
        <v>262</v>
      </c>
      <c r="K72" s="52" t="s">
        <v>263</v>
      </c>
      <c r="L72" s="52" t="s">
        <v>264</v>
      </c>
      <c r="M72" s="53" t="s">
        <v>247</v>
      </c>
      <c r="N72" s="53" t="s">
        <v>60</v>
      </c>
      <c r="O72" s="54" t="s">
        <v>265</v>
      </c>
      <c r="P72" s="55" t="s">
        <v>266</v>
      </c>
    </row>
    <row r="73" spans="1:16" ht="12.75" customHeight="1" thickBot="1">
      <c r="A73" s="9" t="str">
        <f t="shared" si="6"/>
        <v>BAVM 212 </v>
      </c>
      <c r="B73" s="14" t="str">
        <f t="shared" si="7"/>
        <v>II</v>
      </c>
      <c r="C73" s="9">
        <f t="shared" si="8"/>
        <v>55073.573700000001</v>
      </c>
      <c r="D73" s="12" t="str">
        <f t="shared" si="9"/>
        <v>vis</v>
      </c>
      <c r="E73" s="51">
        <f>VLOOKUP(C73,Active!C$21:E$970,3,FALSE)</f>
        <v>30090.45545820261</v>
      </c>
      <c r="F73" s="14" t="s">
        <v>67</v>
      </c>
      <c r="G73" s="12" t="str">
        <f t="shared" si="10"/>
        <v>55073.5737</v>
      </c>
      <c r="H73" s="9">
        <f t="shared" si="11"/>
        <v>30090.5</v>
      </c>
      <c r="I73" s="52" t="s">
        <v>267</v>
      </c>
      <c r="J73" s="53" t="s">
        <v>268</v>
      </c>
      <c r="K73" s="52" t="s">
        <v>269</v>
      </c>
      <c r="L73" s="52" t="s">
        <v>270</v>
      </c>
      <c r="M73" s="53" t="s">
        <v>247</v>
      </c>
      <c r="N73" s="53" t="s">
        <v>254</v>
      </c>
      <c r="O73" s="54" t="s">
        <v>255</v>
      </c>
      <c r="P73" s="55" t="s">
        <v>271</v>
      </c>
    </row>
    <row r="74" spans="1:16" ht="12.75" customHeight="1" thickBot="1">
      <c r="A74" s="9" t="str">
        <f t="shared" si="6"/>
        <v>OEJV 0137 </v>
      </c>
      <c r="B74" s="14" t="str">
        <f t="shared" si="7"/>
        <v>I</v>
      </c>
      <c r="C74" s="9">
        <f t="shared" si="8"/>
        <v>55101.460400000004</v>
      </c>
      <c r="D74" s="12" t="str">
        <f t="shared" si="9"/>
        <v>vis</v>
      </c>
      <c r="E74" s="51" t="e">
        <f>VLOOKUP(C74,Active!C$21:E$970,3,FALSE)</f>
        <v>#N/A</v>
      </c>
      <c r="F74" s="14" t="s">
        <v>67</v>
      </c>
      <c r="G74" s="12" t="str">
        <f t="shared" si="10"/>
        <v>55101.4604</v>
      </c>
      <c r="H74" s="9">
        <f t="shared" si="11"/>
        <v>30122</v>
      </c>
      <c r="I74" s="52" t="s">
        <v>272</v>
      </c>
      <c r="J74" s="53" t="s">
        <v>273</v>
      </c>
      <c r="K74" s="52" t="s">
        <v>274</v>
      </c>
      <c r="L74" s="52" t="s">
        <v>275</v>
      </c>
      <c r="M74" s="53" t="s">
        <v>247</v>
      </c>
      <c r="N74" s="53" t="s">
        <v>60</v>
      </c>
      <c r="O74" s="54" t="s">
        <v>276</v>
      </c>
      <c r="P74" s="55" t="s">
        <v>266</v>
      </c>
    </row>
    <row r="75" spans="1:16" ht="12.75" customHeight="1" thickBot="1">
      <c r="A75" s="9" t="str">
        <f t="shared" si="6"/>
        <v>OEJV 0137 </v>
      </c>
      <c r="B75" s="14" t="str">
        <f t="shared" si="7"/>
        <v>I</v>
      </c>
      <c r="C75" s="9">
        <f t="shared" si="8"/>
        <v>55310.421600000001</v>
      </c>
      <c r="D75" s="12" t="str">
        <f t="shared" si="9"/>
        <v>vis</v>
      </c>
      <c r="E75" s="51" t="e">
        <f>VLOOKUP(C75,Active!C$21:E$970,3,FALSE)</f>
        <v>#N/A</v>
      </c>
      <c r="F75" s="14" t="s">
        <v>67</v>
      </c>
      <c r="G75" s="12" t="str">
        <f t="shared" si="10"/>
        <v>55310.4216</v>
      </c>
      <c r="H75" s="9">
        <f t="shared" si="11"/>
        <v>30358</v>
      </c>
      <c r="I75" s="52" t="s">
        <v>277</v>
      </c>
      <c r="J75" s="53" t="s">
        <v>278</v>
      </c>
      <c r="K75" s="52" t="s">
        <v>279</v>
      </c>
      <c r="L75" s="52" t="s">
        <v>280</v>
      </c>
      <c r="M75" s="53" t="s">
        <v>247</v>
      </c>
      <c r="N75" s="53" t="s">
        <v>60</v>
      </c>
      <c r="O75" s="54" t="s">
        <v>276</v>
      </c>
      <c r="P75" s="55" t="s">
        <v>266</v>
      </c>
    </row>
    <row r="76" spans="1:16">
      <c r="B76" s="14"/>
      <c r="F76" s="14"/>
    </row>
    <row r="77" spans="1:16">
      <c r="B77" s="14"/>
      <c r="F77" s="14"/>
    </row>
    <row r="78" spans="1:16">
      <c r="B78" s="14"/>
      <c r="F78" s="14"/>
    </row>
    <row r="79" spans="1:16">
      <c r="B79" s="14"/>
      <c r="F79" s="14"/>
    </row>
    <row r="80" spans="1:16">
      <c r="B80" s="14"/>
      <c r="F80" s="14"/>
    </row>
    <row r="81" spans="2:6">
      <c r="B81" s="14"/>
      <c r="F81" s="14"/>
    </row>
    <row r="82" spans="2:6">
      <c r="B82" s="14"/>
      <c r="F82" s="14"/>
    </row>
    <row r="83" spans="2:6">
      <c r="B83" s="14"/>
      <c r="F83" s="14"/>
    </row>
    <row r="84" spans="2:6">
      <c r="B84" s="14"/>
      <c r="F84" s="14"/>
    </row>
    <row r="85" spans="2:6">
      <c r="B85" s="14"/>
      <c r="F85" s="14"/>
    </row>
    <row r="86" spans="2:6">
      <c r="B86" s="14"/>
      <c r="F86" s="14"/>
    </row>
    <row r="87" spans="2:6">
      <c r="B87" s="14"/>
      <c r="F87" s="14"/>
    </row>
    <row r="88" spans="2:6">
      <c r="B88" s="14"/>
      <c r="F88" s="14"/>
    </row>
    <row r="89" spans="2:6">
      <c r="B89" s="14"/>
      <c r="F89" s="14"/>
    </row>
    <row r="90" spans="2:6">
      <c r="B90" s="14"/>
      <c r="F90" s="14"/>
    </row>
    <row r="91" spans="2:6">
      <c r="B91" s="14"/>
      <c r="F91" s="14"/>
    </row>
    <row r="92" spans="2:6">
      <c r="B92" s="14"/>
      <c r="F92" s="14"/>
    </row>
    <row r="93" spans="2:6">
      <c r="B93" s="14"/>
      <c r="F93" s="14"/>
    </row>
    <row r="94" spans="2:6">
      <c r="B94" s="14"/>
      <c r="F94" s="14"/>
    </row>
    <row r="95" spans="2:6">
      <c r="B95" s="14"/>
      <c r="F95" s="14"/>
    </row>
    <row r="96" spans="2:6">
      <c r="B96" s="14"/>
      <c r="F96" s="14"/>
    </row>
    <row r="97" spans="2:6">
      <c r="B97" s="14"/>
      <c r="F97" s="14"/>
    </row>
    <row r="98" spans="2:6">
      <c r="B98" s="14"/>
      <c r="F98" s="14"/>
    </row>
    <row r="99" spans="2:6">
      <c r="B99" s="14"/>
      <c r="F99" s="14"/>
    </row>
    <row r="100" spans="2:6">
      <c r="B100" s="14"/>
      <c r="F100" s="14"/>
    </row>
    <row r="101" spans="2:6">
      <c r="B101" s="14"/>
      <c r="F101" s="14"/>
    </row>
    <row r="102" spans="2:6">
      <c r="B102" s="14"/>
      <c r="F102" s="14"/>
    </row>
    <row r="103" spans="2:6">
      <c r="B103" s="14"/>
      <c r="F103" s="14"/>
    </row>
    <row r="104" spans="2:6">
      <c r="B104" s="14"/>
      <c r="F104" s="14"/>
    </row>
    <row r="105" spans="2:6">
      <c r="B105" s="14"/>
      <c r="F105" s="14"/>
    </row>
    <row r="106" spans="2:6">
      <c r="B106" s="14"/>
      <c r="F106" s="14"/>
    </row>
    <row r="107" spans="2:6">
      <c r="B107" s="14"/>
      <c r="F107" s="14"/>
    </row>
    <row r="108" spans="2:6">
      <c r="B108" s="14"/>
      <c r="F108" s="14"/>
    </row>
    <row r="109" spans="2:6">
      <c r="B109" s="14"/>
      <c r="F109" s="14"/>
    </row>
    <row r="110" spans="2:6">
      <c r="B110" s="14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</sheetData>
  <phoneticPr fontId="7" type="noConversion"/>
  <hyperlinks>
    <hyperlink ref="P20" r:id="rId1" display="http://var.astro.cz/oejv/issues/oejv0074.pdf" xr:uid="{00000000-0004-0000-0100-000000000000}"/>
    <hyperlink ref="P21" r:id="rId2" display="http://www.bav-astro.de/sfs/BAVM_link.php?BAVMnr=186" xr:uid="{00000000-0004-0000-0100-000001000000}"/>
    <hyperlink ref="P22" r:id="rId3" display="http://www.bav-astro.de/sfs/BAVM_link.php?BAVMnr=186" xr:uid="{00000000-0004-0000-0100-000002000000}"/>
    <hyperlink ref="P72" r:id="rId4" display="http://var.astro.cz/oejv/issues/oejv0137.pdf" xr:uid="{00000000-0004-0000-0100-000003000000}"/>
    <hyperlink ref="P73" r:id="rId5" display="http://www.bav-astro.de/sfs/BAVM_link.php?BAVMnr=212" xr:uid="{00000000-0004-0000-0100-000004000000}"/>
    <hyperlink ref="P74" r:id="rId6" display="http://var.astro.cz/oejv/issues/oejv0137.pdf" xr:uid="{00000000-0004-0000-0100-000005000000}"/>
    <hyperlink ref="P75" r:id="rId7" display="http://var.astro.cz/oejv/issues/oejv0137.pdf" xr:uid="{00000000-0004-0000-0100-000006000000}"/>
    <hyperlink ref="P23" r:id="rId8" display="http://www.bav-astro.de/sfs/BAVM_link.php?BAVMnr=234" xr:uid="{00000000-0004-0000-0100-000007000000}"/>
    <hyperlink ref="P24" r:id="rId9" display="http://var.astro.cz/oejv/issues/oejv0160.pdf" xr:uid="{00000000-0004-0000-0100-000008000000}"/>
    <hyperlink ref="P25" r:id="rId10" display="http://www.konkoly.hu/cgi-bin/IBVS?6114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2024-01-31T05:07:39Z</dcterms:modified>
</cp:coreProperties>
</file>