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60F0321-D9DF-47B1-83D7-A903EFBEDC2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D9" i="1"/>
  <c r="E9" i="1"/>
  <c r="F16" i="1"/>
  <c r="C17" i="1"/>
  <c r="Q21" i="1"/>
  <c r="E22" i="1"/>
  <c r="F22" i="1" s="1"/>
  <c r="G22" i="1" s="1"/>
  <c r="K22" i="1" s="1"/>
  <c r="E21" i="1"/>
  <c r="F21" i="1" s="1"/>
  <c r="G21" i="1" s="1"/>
  <c r="I21" i="1" s="1"/>
  <c r="C12" i="1"/>
  <c r="C11" i="1"/>
  <c r="C15" i="1" l="1"/>
  <c r="F18" i="1" s="1"/>
  <c r="O21" i="1"/>
  <c r="O22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<sst xmlns="http://schemas.openxmlformats.org/spreadsheetml/2006/main" count="52" uniqueCount="46">
  <si>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</si>
  <si>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</si>
  <si>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</si>
  <si>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</si>
  <si>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</si>
  <si>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</si>
  <si>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</si>
  <si>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</si>
  <si>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</si>
  <si>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</si>
  <si>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</si>
  <si>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</si>
  <si>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</si>
  <si>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</si>
  <si>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</si>
  <si>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</si>
  <si>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</si>
  <si>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</si>
  <si>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</si>
  <si>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</si>
  <si>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</si>
  <si>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</si>
  <si>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</si>
  <si>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</si>
  <si>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</si>
  <si>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</si>
  <si>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</si>
  <si>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</si>
  <si>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</si>
  <si>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</si>
  <si>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</si>
  <si>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</si>
  <si>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</si>
  <si>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</si>
  <si>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</si>
  <si>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</si>
  <si>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</si>
  <si>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</si>
  <si>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</si>
  <si>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</si>
  <si>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</si>
  <si>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V0921 Cyg</t>
  </si>
  <si>
    <t>EA/AR:</t>
  </si>
  <si>
    <t>V0921 Cyg / GSC na</t>
  </si>
  <si>
    <t>GCVS</t>
  </si>
  <si>
    <t>IBVS 5984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</si>
</sst>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6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7" fillId="0" borderId="1" xfId="0" applyFont="1" applyBorder="1" applyAlignment="1">
      <alignment horizontal="center" vertical="center"/>
    </xf>
    <xf numFmtId="0" fontId="18" fillId="0" borderId="0" xfId="0" applyFont="1">
      <alignment vertical="top"/>
    </xf>
    <xf numFmtId="0" fontId="18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V0921 Cyg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45864661654135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8.3999999999999995E-3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8.3999999999999995E-3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8E-4C97-A3E9-446A3446F93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8.3999999999999995E-3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8.3999999999999995E-3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8E-4C97-A3E9-446A3446F93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8.3999999999999995E-3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8.3999999999999995E-3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8E-4C97-A3E9-446A3446F93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8.3999999999999995E-3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8.3999999999999995E-3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0.39362000000255648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8E-4C97-A3E9-446A3446F93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8.3999999999999995E-3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8.3999999999999995E-3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8E-4C97-A3E9-446A3446F93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8.3999999999999995E-3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8.3999999999999995E-3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8E-4C97-A3E9-446A3446F93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8.3999999999999995E-3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8.3999999999999995E-3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8E-4C97-A3E9-446A3446F93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0.39362000000255648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8E-4C97-A3E9-446A3446F93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8E-4C97-A3E9-446A3446F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355920"/>
        <c:axId val="1"/>
      </c:scatterChart>
      <c:valAx>
        <c:axId val="77235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2355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B481A6A-D3DC-19C3-44F8-2390425EC4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43</v>
      </c>
      <c r="F1" s="31" t="s">
        <v>41</v>
      </c>
      <c r="G1" s="32">
        <v>0</v>
      </c>
      <c r="H1" s="40"/>
      <c r="I1" s="33" t="s">
        <v>13</v>
      </c>
      <c r="J1" s="34" t="s">
        <v>41</v>
      </c>
      <c r="K1" s="35">
        <v>19.375870000000003</v>
      </c>
      <c r="L1" s="36">
        <v>33.392800000000001</v>
      </c>
      <c r="M1" s="37">
        <v>52500.1</v>
      </c>
      <c r="N1" s="37">
        <v>4.0395599999999998</v>
      </c>
      <c r="O1" s="33" t="s">
        <v>42</v>
      </c>
    </row>
    <row r="2" spans="1:15" x14ac:dyDescent="0.2">
      <c r="A2" t="s">
        <v>23</v>
      </c>
      <c r="B2" t="s">
        <v>42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33946.406000000003</v>
      </c>
      <c r="D4" s="28">
        <v>4.0395646999999997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3">
        <v>52500.1</v>
      </c>
      <c r="D7" s="29" t="s">
        <v>44</v>
      </c>
    </row>
    <row r="8" spans="1:15" x14ac:dyDescent="0.2">
      <c r="A8" t="s">
        <v>3</v>
      </c>
      <c r="C8" s="43">
        <v>4.0395599999999998</v>
      </c>
      <c r="D8" s="29" t="s">
        <v>44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5.3699863574700746E-4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55461.491099999999</v>
      </c>
      <c r="E15" s="14" t="s">
        <v>34</v>
      </c>
      <c r="F15" s="38">
        <v>1</v>
      </c>
    </row>
    <row r="16" spans="1:15" x14ac:dyDescent="0.2">
      <c r="A16" s="16" t="s">
        <v>4</v>
      </c>
      <c r="B16" s="10"/>
      <c r="C16" s="17">
        <f ca="1">+C8+C12</f>
        <v>4.0400969986357467</v>
      </c>
      <c r="E16" s="14" t="s">
        <v>30</v>
      </c>
      <c r="F16" s="39">
        <f ca="1">NOW()+15018.5+$C$5/24</f>
        <v>60342.716952199073</v>
      </c>
    </row>
    <row r="17" spans="1:18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1942.5</v>
      </c>
    </row>
    <row r="18" spans="1:18" ht="14.25" thickTop="1" thickBot="1" x14ac:dyDescent="0.25">
      <c r="A18" s="16" t="s">
        <v>5</v>
      </c>
      <c r="B18" s="10"/>
      <c r="C18" s="19">
        <f ca="1">+C15</f>
        <v>55461.491099999999</v>
      </c>
      <c r="D18" s="20">
        <f ca="1">+C16</f>
        <v>4.0400969986357467</v>
      </c>
      <c r="E18" s="14" t="s">
        <v>36</v>
      </c>
      <c r="F18" s="23">
        <f ca="1">ROUND(2*(F16-$C$15)/$C$16,0)/2+F15</f>
        <v>1209</v>
      </c>
    </row>
    <row r="19" spans="1:18" ht="13.5" thickTop="1" x14ac:dyDescent="0.2">
      <c r="E19" s="14" t="s">
        <v>31</v>
      </c>
      <c r="F19" s="18">
        <f ca="1">+$C$15+$C$16*F18-15018.5-$C$5/24</f>
        <v>45327.864204683952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44</v>
      </c>
      <c r="C21" s="8">
        <v>52500.1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37481.599999999999</v>
      </c>
    </row>
    <row r="22" spans="1:18" x14ac:dyDescent="0.2">
      <c r="A22" s="41" t="s">
        <v>45</v>
      </c>
      <c r="B22" s="41"/>
      <c r="C22" s="42">
        <v>55461.491099999999</v>
      </c>
      <c r="D22" s="42">
        <v>8.3999999999999995E-3</v>
      </c>
      <c r="E22">
        <f>+(C22-C$7)/C$8</f>
        <v>733.09744130548893</v>
      </c>
      <c r="F22">
        <f>ROUND(2*E22,0)/2</f>
        <v>733</v>
      </c>
      <c r="G22">
        <f>+C22-(C$7+F22*C$8)</f>
        <v>0.39362000000255648</v>
      </c>
      <c r="K22">
        <f>+G22</f>
        <v>0.39362000000255648</v>
      </c>
      <c r="O22">
        <f ca="1">+C$11+C$12*$F22</f>
        <v>0.39362000000255648</v>
      </c>
      <c r="Q22" s="2">
        <f>+C22-15018.5</f>
        <v>40442.991099999999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2024-02-02T04:12:24Z</dcterms:modified>
</cp:coreProperties>
</file>