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68B69384-3541-42E7-A3CE-34DFE5F7F937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5" r:id="rId2"/>
    <sheet name="B" sheetId="2" r:id="rId3"/>
    <sheet name="C" sheetId="4" r:id="rId4"/>
  </sheets>
  <calcPr calcId="181029"/>
</workbook>
</file>

<file path=xl/calcChain.xml><?xml version="1.0" encoding="utf-8"?>
<calcChain xmlns="http://schemas.openxmlformats.org/spreadsheetml/2006/main">
  <c r="C7" i="1" l="1"/>
  <c r="G22" i="1"/>
  <c r="I22" i="1"/>
  <c r="C8" i="1"/>
  <c r="E22" i="1"/>
  <c r="F22" i="1"/>
  <c r="E33" i="1"/>
  <c r="F33" i="1"/>
  <c r="E21" i="1"/>
  <c r="F21" i="1"/>
  <c r="G21" i="1"/>
  <c r="E25" i="1"/>
  <c r="F25" i="1"/>
  <c r="E30" i="1"/>
  <c r="F30" i="1"/>
  <c r="G30" i="1"/>
  <c r="J30" i="1"/>
  <c r="E32" i="1"/>
  <c r="F32" i="1"/>
  <c r="G32" i="1"/>
  <c r="J32" i="1"/>
  <c r="E26" i="1"/>
  <c r="F26" i="1"/>
  <c r="E28" i="1"/>
  <c r="F28" i="1"/>
  <c r="G28" i="1"/>
  <c r="K28" i="1"/>
  <c r="D9" i="1"/>
  <c r="C9" i="1"/>
  <c r="Q34" i="1"/>
  <c r="Q33" i="1"/>
  <c r="G21" i="5"/>
  <c r="C21" i="5"/>
  <c r="G20" i="5"/>
  <c r="C20" i="5"/>
  <c r="E20" i="5"/>
  <c r="G19" i="5"/>
  <c r="C19" i="5"/>
  <c r="E19" i="5"/>
  <c r="G18" i="5"/>
  <c r="C18" i="5"/>
  <c r="G17" i="5"/>
  <c r="C17" i="5"/>
  <c r="E17" i="5"/>
  <c r="G16" i="5"/>
  <c r="C16" i="5"/>
  <c r="G15" i="5"/>
  <c r="C15" i="5"/>
  <c r="E15" i="5"/>
  <c r="G14" i="5"/>
  <c r="C14" i="5"/>
  <c r="G13" i="5"/>
  <c r="C13" i="5"/>
  <c r="E13" i="5"/>
  <c r="G12" i="5"/>
  <c r="C12" i="5"/>
  <c r="E12" i="5"/>
  <c r="G11" i="5"/>
  <c r="C11" i="5"/>
  <c r="H21" i="5"/>
  <c r="B21" i="5"/>
  <c r="D21" i="5"/>
  <c r="A21" i="5"/>
  <c r="H20" i="5"/>
  <c r="B20" i="5"/>
  <c r="D20" i="5"/>
  <c r="A20" i="5"/>
  <c r="H19" i="5"/>
  <c r="B19" i="5"/>
  <c r="D19" i="5"/>
  <c r="A19" i="5"/>
  <c r="H18" i="5"/>
  <c r="B18" i="5"/>
  <c r="D18" i="5"/>
  <c r="A18" i="5"/>
  <c r="H17" i="5"/>
  <c r="B17" i="5"/>
  <c r="D17" i="5"/>
  <c r="A17" i="5"/>
  <c r="H16" i="5"/>
  <c r="B16" i="5"/>
  <c r="D16" i="5"/>
  <c r="A16" i="5"/>
  <c r="H15" i="5"/>
  <c r="B15" i="5"/>
  <c r="D15" i="5"/>
  <c r="A15" i="5"/>
  <c r="H14" i="5"/>
  <c r="B14" i="5"/>
  <c r="D14" i="5"/>
  <c r="A14" i="5"/>
  <c r="H13" i="5"/>
  <c r="B13" i="5"/>
  <c r="D13" i="5"/>
  <c r="A13" i="5"/>
  <c r="H12" i="5"/>
  <c r="B12" i="5"/>
  <c r="D12" i="5"/>
  <c r="A12" i="5"/>
  <c r="H11" i="5"/>
  <c r="B11" i="5"/>
  <c r="D11" i="5"/>
  <c r="A11" i="5"/>
  <c r="Q32" i="1"/>
  <c r="Q26" i="1"/>
  <c r="Q27" i="1"/>
  <c r="Q28" i="1"/>
  <c r="F17" i="1"/>
  <c r="C17" i="1"/>
  <c r="Q31" i="1"/>
  <c r="Q30" i="1"/>
  <c r="C7" i="4"/>
  <c r="C8" i="4"/>
  <c r="E23" i="4"/>
  <c r="F23" i="4"/>
  <c r="G23" i="4"/>
  <c r="I23" i="4"/>
  <c r="C18" i="4"/>
  <c r="E21" i="4"/>
  <c r="F21" i="4"/>
  <c r="G21" i="4"/>
  <c r="H21" i="4"/>
  <c r="Q21" i="4"/>
  <c r="E22" i="4"/>
  <c r="F22" i="4"/>
  <c r="G22" i="4"/>
  <c r="I22" i="4"/>
  <c r="Q22" i="4"/>
  <c r="Q23" i="4"/>
  <c r="E24" i="4"/>
  <c r="F24" i="4"/>
  <c r="G24" i="4"/>
  <c r="Q24" i="4"/>
  <c r="E25" i="4"/>
  <c r="F25" i="4"/>
  <c r="G25" i="4"/>
  <c r="Q25" i="4"/>
  <c r="E26" i="4"/>
  <c r="F26" i="4"/>
  <c r="G26" i="4"/>
  <c r="J26" i="4"/>
  <c r="Q26" i="4"/>
  <c r="C7" i="2"/>
  <c r="C8" i="2"/>
  <c r="E24" i="2"/>
  <c r="F24" i="2"/>
  <c r="C18" i="2"/>
  <c r="Q21" i="2"/>
  <c r="E22" i="2"/>
  <c r="F22" i="2"/>
  <c r="G22" i="2"/>
  <c r="I22" i="2"/>
  <c r="Q22" i="2"/>
  <c r="Q23" i="2"/>
  <c r="Q24" i="2"/>
  <c r="E25" i="2"/>
  <c r="F25" i="2"/>
  <c r="Q25" i="2"/>
  <c r="Q26" i="2"/>
  <c r="Q29" i="1"/>
  <c r="Q25" i="1"/>
  <c r="Q22" i="1"/>
  <c r="Q23" i="1"/>
  <c r="Q24" i="1"/>
  <c r="Q21" i="1"/>
  <c r="C11" i="4"/>
  <c r="J25" i="4"/>
  <c r="S21" i="1"/>
  <c r="H21" i="1"/>
  <c r="E11" i="5"/>
  <c r="C12" i="4"/>
  <c r="C16" i="4"/>
  <c r="D18" i="4"/>
  <c r="I24" i="4"/>
  <c r="G21" i="2"/>
  <c r="G25" i="2"/>
  <c r="J25" i="2"/>
  <c r="E26" i="2"/>
  <c r="F26" i="2"/>
  <c r="G26" i="2"/>
  <c r="J26" i="2"/>
  <c r="G24" i="2"/>
  <c r="I24" i="2"/>
  <c r="E23" i="2"/>
  <c r="F23" i="2"/>
  <c r="G23" i="2"/>
  <c r="I23" i="2"/>
  <c r="E21" i="2"/>
  <c r="F21" i="2"/>
  <c r="E29" i="1"/>
  <c r="F29" i="1"/>
  <c r="G29" i="1"/>
  <c r="K29" i="1"/>
  <c r="E23" i="1"/>
  <c r="F23" i="1"/>
  <c r="G23" i="1"/>
  <c r="I23" i="1"/>
  <c r="E24" i="1"/>
  <c r="F24" i="1"/>
  <c r="G24" i="1"/>
  <c r="E27" i="1"/>
  <c r="F27" i="1"/>
  <c r="G27" i="1"/>
  <c r="K27" i="1"/>
  <c r="G25" i="1"/>
  <c r="K25" i="1"/>
  <c r="E34" i="1"/>
  <c r="F34" i="1"/>
  <c r="G34" i="1"/>
  <c r="K34" i="1"/>
  <c r="G26" i="1"/>
  <c r="K26" i="1"/>
  <c r="E31" i="1"/>
  <c r="F31" i="1"/>
  <c r="G31" i="1"/>
  <c r="J31" i="1"/>
  <c r="G33" i="1"/>
  <c r="K33" i="1"/>
  <c r="O21" i="4"/>
  <c r="R21" i="4"/>
  <c r="O25" i="4"/>
  <c r="R25" i="4"/>
  <c r="O26" i="4"/>
  <c r="R26" i="4"/>
  <c r="O23" i="4"/>
  <c r="R23" i="4"/>
  <c r="O22" i="4"/>
  <c r="R22" i="4"/>
  <c r="O24" i="4"/>
  <c r="R24" i="4"/>
  <c r="I24" i="1"/>
  <c r="E18" i="5"/>
  <c r="E16" i="5"/>
  <c r="C12" i="2"/>
  <c r="C16" i="2"/>
  <c r="D18" i="2"/>
  <c r="H21" i="2"/>
  <c r="C11" i="2"/>
  <c r="E14" i="5"/>
  <c r="E21" i="5"/>
  <c r="O21" i="2"/>
  <c r="R21" i="2"/>
  <c r="O25" i="2"/>
  <c r="R25" i="2"/>
  <c r="O24" i="2"/>
  <c r="R24" i="2"/>
  <c r="O26" i="2"/>
  <c r="R26" i="2"/>
  <c r="O22" i="2"/>
  <c r="R22" i="2"/>
  <c r="O23" i="2"/>
  <c r="R23" i="2"/>
  <c r="R19" i="4"/>
  <c r="R19" i="2"/>
  <c r="C11" i="1"/>
  <c r="C12" i="1"/>
  <c r="C16" i="1" l="1"/>
  <c r="D18" i="1" s="1"/>
  <c r="O32" i="1"/>
  <c r="S32" i="1" s="1"/>
  <c r="O34" i="1"/>
  <c r="S34" i="1" s="1"/>
  <c r="O30" i="1"/>
  <c r="S30" i="1" s="1"/>
  <c r="O33" i="1"/>
  <c r="S33" i="1" s="1"/>
  <c r="O27" i="1"/>
  <c r="S27" i="1" s="1"/>
  <c r="C15" i="1"/>
  <c r="O24" i="1"/>
  <c r="S24" i="1" s="1"/>
  <c r="O25" i="1"/>
  <c r="S25" i="1" s="1"/>
  <c r="O29" i="1"/>
  <c r="S29" i="1" s="1"/>
  <c r="O31" i="1"/>
  <c r="S31" i="1" s="1"/>
  <c r="O26" i="1"/>
  <c r="S26" i="1" s="1"/>
  <c r="O22" i="1"/>
  <c r="S22" i="1" s="1"/>
  <c r="O23" i="1"/>
  <c r="S23" i="1" s="1"/>
  <c r="O28" i="1"/>
  <c r="S28" i="1" s="1"/>
  <c r="C18" i="1" l="1"/>
  <c r="F18" i="1"/>
  <c r="F19" i="1" s="1"/>
  <c r="S19" i="1"/>
</calcChain>
</file>

<file path=xl/sharedStrings.xml><?xml version="1.0" encoding="utf-8"?>
<sst xmlns="http://schemas.openxmlformats.org/spreadsheetml/2006/main" count="279" uniqueCount="130">
  <si>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</si>
  <si>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</si>
  <si>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</si>
  <si>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</si>
  <si>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</si>
  <si>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</si>
  <si>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</si>
  <si>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</si>
  <si>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</si>
  <si>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</si>
  <si>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</si>
  <si>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</si>
  <si>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</si>
  <si>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</si>
  <si>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</si>
  <si>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</si>
  <si>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</si>
  <si>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</si>
  <si>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</si>
  <si>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</si>
  <si>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</si>
  <si>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</si>
  <si>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</si>
  <si>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</si>
  <si>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</si>
  <si>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</si>
  <si>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</si>
  <si>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S4</t>
  </si>
  <si>
    <t>S5</t>
  </si>
  <si>
    <t>Misc</t>
  </si>
  <si>
    <t>BBSAG</t>
  </si>
  <si>
    <t>V947 Cyg</t>
  </si>
  <si>
    <t>Locher K</t>
  </si>
  <si>
    <t>BBSAG Bull.74</t>
  </si>
  <si>
    <t>B</t>
  </si>
  <si>
    <t>BBSAG Bull.76</t>
  </si>
  <si>
    <t>Blaettler E</t>
  </si>
  <si>
    <t>BBSAG Bull.118</t>
  </si>
  <si>
    <t>IBVS 5287</t>
  </si>
  <si>
    <t>I</t>
  </si>
  <si>
    <t>IBVS</t>
  </si>
  <si>
    <t>IBVS 5583</t>
  </si>
  <si>
    <t>Is this better?</t>
  </si>
  <si>
    <t>Likely not -- sum of residues² is much worse</t>
  </si>
  <si>
    <t>Or, is this right??</t>
  </si>
  <si>
    <t># of data points:</t>
  </si>
  <si>
    <t>IBVS 5731</t>
  </si>
  <si>
    <t>EW/KW</t>
  </si>
  <si>
    <t>My time zone &gt;&gt;&gt;&gt;&gt;</t>
  </si>
  <si>
    <t>(PST=8, PDT=MDT=7, MDT=CST=6, etc.)</t>
  </si>
  <si>
    <t>JD today</t>
  </si>
  <si>
    <t>New Cycle</t>
  </si>
  <si>
    <t>Next ToM</t>
  </si>
  <si>
    <t>IBVS 5761</t>
  </si>
  <si>
    <t>Start of linear fit &gt;&gt;&gt;&gt;&gt;&gt;&gt;&gt;&gt;&gt;&gt;&gt;&gt;&gt;&gt;&gt;&gt;&gt;&gt;&gt;&gt;</t>
  </si>
  <si>
    <t>OEJV 0074</t>
  </si>
  <si>
    <t>CCD</t>
  </si>
  <si>
    <t>IBVS 5984</t>
  </si>
  <si>
    <t>VSX</t>
  </si>
  <si>
    <t>Minima from the Lichtenknecker Database of the BAV</t>
  </si>
  <si>
    <t>C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</si>
  <si>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</si>
  <si>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</si>
  <si>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</si>
  <si>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</si>
  <si>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</si>
  <si>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</si>
  <si>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</si>
  <si>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</si>
  <si>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2451024.3608 </t>
  </si>
  <si>
    <t> 29.07.1998 20:39 </t>
  </si>
  <si>
    <t> -0.0334 </t>
  </si>
  <si>
    <t>E </t>
  </si>
  <si>
    <t>?</t>
  </si>
  <si>
    <t> E.Blättler </t>
  </si>
  <si>
    <t> BBS 118 </t>
  </si>
  <si>
    <t>2451694.4158 </t>
  </si>
  <si>
    <t> 29.05.2000 21:58 </t>
  </si>
  <si>
    <t> -0.0293 </t>
  </si>
  <si>
    <t> M.Zejda </t>
  </si>
  <si>
    <t>IBVS 5287 </t>
  </si>
  <si>
    <t>2452124.52720 </t>
  </si>
  <si>
    <t> 03.08.2001 00:39 </t>
  </si>
  <si>
    <t> -0.02107 </t>
  </si>
  <si>
    <t>C </t>
  </si>
  <si>
    <t>o</t>
  </si>
  <si>
    <t> Koss et al. </t>
  </si>
  <si>
    <t>OEJV 0074 </t>
  </si>
  <si>
    <t>2452133.53540 </t>
  </si>
  <si>
    <t> 12.08.2001 00:50 </t>
  </si>
  <si>
    <t> -0.02700 </t>
  </si>
  <si>
    <t> Koss &amp; Lutcha </t>
  </si>
  <si>
    <t>2452485.51470 </t>
  </si>
  <si>
    <t> 30.07.2002 00:21 </t>
  </si>
  <si>
    <t> -0.02833 </t>
  </si>
  <si>
    <t> P.Hájek </t>
  </si>
  <si>
    <t>2452507.4090 </t>
  </si>
  <si>
    <t> 20.08.2002 21:48 </t>
  </si>
  <si>
    <t> -0.0255 </t>
  </si>
  <si>
    <t>IBVS 5583 </t>
  </si>
  <si>
    <t>2453660.3590 </t>
  </si>
  <si>
    <t> 16.10.2005 20:36 </t>
  </si>
  <si>
    <t> -0.0267 </t>
  </si>
  <si>
    <t>-I</t>
  </si>
  <si>
    <t> Frank </t>
  </si>
  <si>
    <t>BAVM 178 </t>
  </si>
  <si>
    <t>2453934.4363 </t>
  </si>
  <si>
    <t> 17.07.2006 22:28 </t>
  </si>
  <si>
    <t>44007.5</t>
  </si>
  <si>
    <t> -0.0221 </t>
  </si>
  <si>
    <t> P. Frank </t>
  </si>
  <si>
    <t>BAVM 183 </t>
  </si>
  <si>
    <t>2455481.4472 </t>
  </si>
  <si>
    <t> 11.10.2010 22:43 </t>
  </si>
  <si>
    <t>47611.5</t>
  </si>
  <si>
    <t> -0.0089 </t>
  </si>
  <si>
    <t> P.Frank </t>
  </si>
  <si>
    <t>BAVM 215 </t>
  </si>
  <si>
    <t>2455837.2973 </t>
  </si>
  <si>
    <t> 02.10.2011 19:08 </t>
  </si>
  <si>
    <t>48440.5</t>
  </si>
  <si>
    <t> -0.0027 </t>
  </si>
  <si>
    <t>BAVM 225 </t>
  </si>
  <si>
    <t>2455837.5129 </t>
  </si>
  <si>
    <t> 03.10.2011 00:18 </t>
  </si>
  <si>
    <t>48441</t>
  </si>
  <si>
    <t> -0.0017 </t>
  </si>
  <si>
    <t>II</t>
  </si>
  <si>
    <t>BAD?</t>
  </si>
  <si>
    <t>V0947 Cyg / 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</si>
</sst>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5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61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24" fillId="0" borderId="1" applyNumberFormat="0" applyFont="0" applyFill="0" applyAlignment="0" applyProtection="0"/>
  </cellStyleXfs>
  <cellXfs count="6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2" xfId="0" applyBorder="1" applyAlignment="1"/>
    <xf numFmtId="0" fontId="0" fillId="0" borderId="3" xfId="0" applyBorder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6" fillId="0" borderId="0" xfId="0" applyFont="1" applyAlignment="1"/>
    <xf numFmtId="0" fontId="6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8" fillId="0" borderId="0" xfId="0" applyFont="1" applyAlignment="1"/>
    <xf numFmtId="0" fontId="0" fillId="0" borderId="0" xfId="0" applyAlignment="1">
      <alignment wrapText="1"/>
    </xf>
    <xf numFmtId="0" fontId="9" fillId="0" borderId="0" xfId="0" applyFont="1" applyAlignment="1"/>
    <xf numFmtId="0" fontId="10" fillId="0" borderId="0" xfId="0" applyFont="1" applyAlignment="1"/>
    <xf numFmtId="0" fontId="0" fillId="0" borderId="0" xfId="0" applyAlignment="1">
      <alignment horizontal="center" wrapText="1"/>
    </xf>
    <xf numFmtId="0" fontId="11" fillId="0" borderId="0" xfId="0" applyFont="1" applyAlignment="1"/>
    <xf numFmtId="0" fontId="0" fillId="0" borderId="0" xfId="0">
      <alignment vertical="top"/>
    </xf>
    <xf numFmtId="0" fontId="0" fillId="0" borderId="0" xfId="0" applyAlignment="1">
      <alignment horizontal="left"/>
    </xf>
    <xf numFmtId="0" fontId="20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21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2" borderId="12" xfId="0" applyFont="1" applyFill="1" applyBorder="1" applyAlignment="1">
      <alignment horizontal="left" vertical="top" wrapText="1" inden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right" vertical="top" wrapText="1"/>
    </xf>
    <xf numFmtId="0" fontId="21" fillId="2" borderId="12" xfId="7" applyFill="1" applyBorder="1" applyAlignment="1" applyProtection="1">
      <alignment horizontal="right" vertical="top" wrapText="1"/>
    </xf>
    <xf numFmtId="0" fontId="0" fillId="0" borderId="0" xfId="0" applyAlignment="1">
      <alignment vertical="center"/>
    </xf>
    <xf numFmtId="0" fontId="5" fillId="0" borderId="5" xfId="0" applyFont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6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22" fontId="9" fillId="0" borderId="0" xfId="0" applyNumberFormat="1" applyFont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14" fontId="0" fillId="0" borderId="0" xfId="0" applyNumberFormat="1" applyAlignment="1">
      <alignment vertical="center"/>
    </xf>
    <xf numFmtId="0" fontId="14" fillId="0" borderId="0" xfId="0" applyFont="1" applyAlignment="1">
      <alignment horizontal="left" vertical="center" wrapText="1"/>
    </xf>
    <xf numFmtId="0" fontId="18" fillId="0" borderId="0" xfId="0" applyFont="1" applyFill="1" applyAlignment="1">
      <alignment horizontal="left" vertical="center"/>
    </xf>
    <xf numFmtId="0" fontId="18" fillId="0" borderId="0" xfId="0" applyFont="1" applyFill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horizontal="center" vertical="center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V0947 Cyg - O-C Diagr.</a:t>
            </a:r>
          </a:p>
        </c:rich>
      </c:tx>
      <c:layout>
        <c:manualLayout>
          <c:xMode val="edge"/>
          <c:yMode val="edge"/>
          <c:x val="0.3835619314708949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28775369739518"/>
          <c:y val="0.14769252958613219"/>
          <c:w val="0.83561699728234518"/>
          <c:h val="0.6276932507410618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25456</c:v>
                </c:pt>
                <c:pt idx="2">
                  <c:v>25883</c:v>
                </c:pt>
                <c:pt idx="3">
                  <c:v>37228</c:v>
                </c:pt>
                <c:pt idx="4">
                  <c:v>38789</c:v>
                </c:pt>
                <c:pt idx="5">
                  <c:v>39791</c:v>
                </c:pt>
                <c:pt idx="6">
                  <c:v>39812</c:v>
                </c:pt>
                <c:pt idx="7">
                  <c:v>40632</c:v>
                </c:pt>
                <c:pt idx="8">
                  <c:v>40683</c:v>
                </c:pt>
                <c:pt idx="9">
                  <c:v>43369</c:v>
                </c:pt>
                <c:pt idx="10">
                  <c:v>44007.5</c:v>
                </c:pt>
                <c:pt idx="11">
                  <c:v>47611.5</c:v>
                </c:pt>
                <c:pt idx="12">
                  <c:v>48440.5</c:v>
                </c:pt>
                <c:pt idx="13">
                  <c:v>48441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263-421A-8919-1CF478963D9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3">
                    <c:v>1.8E-3</c:v>
                  </c:pt>
                  <c:pt idx="4">
                    <c:v>6.0000000000000001E-3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4.3E-3</c:v>
                  </c:pt>
                  <c:pt idx="9">
                    <c:v>8.0000000000000004E-4</c:v>
                  </c:pt>
                  <c:pt idx="10">
                    <c:v>3.5999999999999999E-3</c:v>
                  </c:pt>
                  <c:pt idx="11">
                    <c:v>5.0000000000000001E-4</c:v>
                  </c:pt>
                  <c:pt idx="12">
                    <c:v>0</c:v>
                  </c:pt>
                  <c:pt idx="13">
                    <c:v>0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3">
                    <c:v>1.8E-3</c:v>
                  </c:pt>
                  <c:pt idx="4">
                    <c:v>6.0000000000000001E-3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4.3E-3</c:v>
                  </c:pt>
                  <c:pt idx="9">
                    <c:v>8.0000000000000004E-4</c:v>
                  </c:pt>
                  <c:pt idx="10">
                    <c:v>3.5999999999999999E-3</c:v>
                  </c:pt>
                  <c:pt idx="11">
                    <c:v>5.0000000000000001E-4</c:v>
                  </c:pt>
                  <c:pt idx="12">
                    <c:v>0</c:v>
                  </c:pt>
                  <c:pt idx="1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25456</c:v>
                </c:pt>
                <c:pt idx="2">
                  <c:v>25883</c:v>
                </c:pt>
                <c:pt idx="3">
                  <c:v>37228</c:v>
                </c:pt>
                <c:pt idx="4">
                  <c:v>38789</c:v>
                </c:pt>
                <c:pt idx="5">
                  <c:v>39791</c:v>
                </c:pt>
                <c:pt idx="6">
                  <c:v>39812</c:v>
                </c:pt>
                <c:pt idx="7">
                  <c:v>40632</c:v>
                </c:pt>
                <c:pt idx="8">
                  <c:v>40683</c:v>
                </c:pt>
                <c:pt idx="9">
                  <c:v>43369</c:v>
                </c:pt>
                <c:pt idx="10">
                  <c:v>44007.5</c:v>
                </c:pt>
                <c:pt idx="11">
                  <c:v>47611.5</c:v>
                </c:pt>
                <c:pt idx="12">
                  <c:v>48440.5</c:v>
                </c:pt>
                <c:pt idx="13">
                  <c:v>48441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1">
                  <c:v>-2.2064960001443978E-2</c:v>
                </c:pt>
                <c:pt idx="2">
                  <c:v>-1.6534779999346938E-2</c:v>
                </c:pt>
                <c:pt idx="3">
                  <c:v>-3.3402480003132951E-2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263-421A-8919-1CF478963D9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3">
                    <c:v>1.8E-3</c:v>
                  </c:pt>
                  <c:pt idx="4">
                    <c:v>6.0000000000000001E-3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4.3E-3</c:v>
                  </c:pt>
                  <c:pt idx="9">
                    <c:v>8.0000000000000004E-4</c:v>
                  </c:pt>
                  <c:pt idx="10">
                    <c:v>3.5999999999999999E-3</c:v>
                  </c:pt>
                  <c:pt idx="11">
                    <c:v>5.0000000000000001E-4</c:v>
                  </c:pt>
                  <c:pt idx="12">
                    <c:v>0</c:v>
                  </c:pt>
                  <c:pt idx="13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3">
                    <c:v>1.8E-3</c:v>
                  </c:pt>
                  <c:pt idx="4">
                    <c:v>6.0000000000000001E-3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4.3E-3</c:v>
                  </c:pt>
                  <c:pt idx="9">
                    <c:v>8.0000000000000004E-4</c:v>
                  </c:pt>
                  <c:pt idx="10">
                    <c:v>3.5999999999999999E-3</c:v>
                  </c:pt>
                  <c:pt idx="11">
                    <c:v>5.0000000000000001E-4</c:v>
                  </c:pt>
                  <c:pt idx="12">
                    <c:v>0</c:v>
                  </c:pt>
                  <c:pt idx="1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25456</c:v>
                </c:pt>
                <c:pt idx="2">
                  <c:v>25883</c:v>
                </c:pt>
                <c:pt idx="3">
                  <c:v>37228</c:v>
                </c:pt>
                <c:pt idx="4">
                  <c:v>38789</c:v>
                </c:pt>
                <c:pt idx="5">
                  <c:v>39791</c:v>
                </c:pt>
                <c:pt idx="6">
                  <c:v>39812</c:v>
                </c:pt>
                <c:pt idx="7">
                  <c:v>40632</c:v>
                </c:pt>
                <c:pt idx="8">
                  <c:v>40683</c:v>
                </c:pt>
                <c:pt idx="9">
                  <c:v>43369</c:v>
                </c:pt>
                <c:pt idx="10">
                  <c:v>44007.5</c:v>
                </c:pt>
                <c:pt idx="11">
                  <c:v>47611.5</c:v>
                </c:pt>
                <c:pt idx="12">
                  <c:v>48440.5</c:v>
                </c:pt>
                <c:pt idx="13">
                  <c:v>48441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  <c:pt idx="9">
                  <c:v>-2.6659540002583526E-2</c:v>
                </c:pt>
                <c:pt idx="10">
                  <c:v>-2.2074950000387616E-2</c:v>
                </c:pt>
                <c:pt idx="11">
                  <c:v>-8.9295900033903308E-3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263-421A-8919-1CF478963D9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3">
                    <c:v>1.8E-3</c:v>
                  </c:pt>
                  <c:pt idx="4">
                    <c:v>6.0000000000000001E-3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4.3E-3</c:v>
                  </c:pt>
                  <c:pt idx="9">
                    <c:v>8.0000000000000004E-4</c:v>
                  </c:pt>
                  <c:pt idx="10">
                    <c:v>3.5999999999999999E-3</c:v>
                  </c:pt>
                  <c:pt idx="11">
                    <c:v>5.0000000000000001E-4</c:v>
                  </c:pt>
                  <c:pt idx="12">
                    <c:v>0</c:v>
                  </c:pt>
                  <c:pt idx="13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3">
                    <c:v>1.8E-3</c:v>
                  </c:pt>
                  <c:pt idx="4">
                    <c:v>6.0000000000000001E-3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4.3E-3</c:v>
                  </c:pt>
                  <c:pt idx="9">
                    <c:v>8.0000000000000004E-4</c:v>
                  </c:pt>
                  <c:pt idx="10">
                    <c:v>3.5999999999999999E-3</c:v>
                  </c:pt>
                  <c:pt idx="11">
                    <c:v>5.0000000000000001E-4</c:v>
                  </c:pt>
                  <c:pt idx="12">
                    <c:v>0</c:v>
                  </c:pt>
                  <c:pt idx="1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25456</c:v>
                </c:pt>
                <c:pt idx="2">
                  <c:v>25883</c:v>
                </c:pt>
                <c:pt idx="3">
                  <c:v>37228</c:v>
                </c:pt>
                <c:pt idx="4">
                  <c:v>38789</c:v>
                </c:pt>
                <c:pt idx="5">
                  <c:v>39791</c:v>
                </c:pt>
                <c:pt idx="6">
                  <c:v>39812</c:v>
                </c:pt>
                <c:pt idx="7">
                  <c:v>40632</c:v>
                </c:pt>
                <c:pt idx="8">
                  <c:v>40683</c:v>
                </c:pt>
                <c:pt idx="9">
                  <c:v>43369</c:v>
                </c:pt>
                <c:pt idx="10">
                  <c:v>44007.5</c:v>
                </c:pt>
                <c:pt idx="11">
                  <c:v>47611.5</c:v>
                </c:pt>
                <c:pt idx="12">
                  <c:v>48440.5</c:v>
                </c:pt>
                <c:pt idx="13">
                  <c:v>48441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4">
                  <c:v>-2.9316739994101226E-2</c:v>
                </c:pt>
                <c:pt idx="5">
                  <c:v>-2.1066060005978215E-2</c:v>
                </c:pt>
                <c:pt idx="6">
                  <c:v>-2.700392000406282E-2</c:v>
                </c:pt>
                <c:pt idx="7">
                  <c:v>-2.832512000168208E-2</c:v>
                </c:pt>
                <c:pt idx="8">
                  <c:v>-2.5502780001261272E-2</c:v>
                </c:pt>
                <c:pt idx="12">
                  <c:v>-2.6527299996814691E-3</c:v>
                </c:pt>
                <c:pt idx="13">
                  <c:v>-1.6750600043451414E-3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263-421A-8919-1CF478963D9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3">
                    <c:v>1.8E-3</c:v>
                  </c:pt>
                  <c:pt idx="4">
                    <c:v>6.0000000000000001E-3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4.3E-3</c:v>
                  </c:pt>
                  <c:pt idx="9">
                    <c:v>8.0000000000000004E-4</c:v>
                  </c:pt>
                  <c:pt idx="10">
                    <c:v>3.5999999999999999E-3</c:v>
                  </c:pt>
                  <c:pt idx="11">
                    <c:v>5.0000000000000001E-4</c:v>
                  </c:pt>
                  <c:pt idx="12">
                    <c:v>0</c:v>
                  </c:pt>
                  <c:pt idx="13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3">
                    <c:v>1.8E-3</c:v>
                  </c:pt>
                  <c:pt idx="4">
                    <c:v>6.0000000000000001E-3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4.3E-3</c:v>
                  </c:pt>
                  <c:pt idx="9">
                    <c:v>8.0000000000000004E-4</c:v>
                  </c:pt>
                  <c:pt idx="10">
                    <c:v>3.5999999999999999E-3</c:v>
                  </c:pt>
                  <c:pt idx="11">
                    <c:v>5.0000000000000001E-4</c:v>
                  </c:pt>
                  <c:pt idx="12">
                    <c:v>0</c:v>
                  </c:pt>
                  <c:pt idx="1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25456</c:v>
                </c:pt>
                <c:pt idx="2">
                  <c:v>25883</c:v>
                </c:pt>
                <c:pt idx="3">
                  <c:v>37228</c:v>
                </c:pt>
                <c:pt idx="4">
                  <c:v>38789</c:v>
                </c:pt>
                <c:pt idx="5">
                  <c:v>39791</c:v>
                </c:pt>
                <c:pt idx="6">
                  <c:v>39812</c:v>
                </c:pt>
                <c:pt idx="7">
                  <c:v>40632</c:v>
                </c:pt>
                <c:pt idx="8">
                  <c:v>40683</c:v>
                </c:pt>
                <c:pt idx="9">
                  <c:v>43369</c:v>
                </c:pt>
                <c:pt idx="10">
                  <c:v>44007.5</c:v>
                </c:pt>
                <c:pt idx="11">
                  <c:v>47611.5</c:v>
                </c:pt>
                <c:pt idx="12">
                  <c:v>48440.5</c:v>
                </c:pt>
                <c:pt idx="13">
                  <c:v>48441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263-421A-8919-1CF478963D9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3">
                    <c:v>1.8E-3</c:v>
                  </c:pt>
                  <c:pt idx="4">
                    <c:v>6.0000000000000001E-3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4.3E-3</c:v>
                  </c:pt>
                  <c:pt idx="9">
                    <c:v>8.0000000000000004E-4</c:v>
                  </c:pt>
                  <c:pt idx="10">
                    <c:v>3.5999999999999999E-3</c:v>
                  </c:pt>
                  <c:pt idx="11">
                    <c:v>5.0000000000000001E-4</c:v>
                  </c:pt>
                  <c:pt idx="12">
                    <c:v>0</c:v>
                  </c:pt>
                  <c:pt idx="13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3">
                    <c:v>1.8E-3</c:v>
                  </c:pt>
                  <c:pt idx="4">
                    <c:v>6.0000000000000001E-3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4.3E-3</c:v>
                  </c:pt>
                  <c:pt idx="9">
                    <c:v>8.0000000000000004E-4</c:v>
                  </c:pt>
                  <c:pt idx="10">
                    <c:v>3.5999999999999999E-3</c:v>
                  </c:pt>
                  <c:pt idx="11">
                    <c:v>5.0000000000000001E-4</c:v>
                  </c:pt>
                  <c:pt idx="12">
                    <c:v>0</c:v>
                  </c:pt>
                  <c:pt idx="1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25456</c:v>
                </c:pt>
                <c:pt idx="2">
                  <c:v>25883</c:v>
                </c:pt>
                <c:pt idx="3">
                  <c:v>37228</c:v>
                </c:pt>
                <c:pt idx="4">
                  <c:v>38789</c:v>
                </c:pt>
                <c:pt idx="5">
                  <c:v>39791</c:v>
                </c:pt>
                <c:pt idx="6">
                  <c:v>39812</c:v>
                </c:pt>
                <c:pt idx="7">
                  <c:v>40632</c:v>
                </c:pt>
                <c:pt idx="8">
                  <c:v>40683</c:v>
                </c:pt>
                <c:pt idx="9">
                  <c:v>43369</c:v>
                </c:pt>
                <c:pt idx="10">
                  <c:v>44007.5</c:v>
                </c:pt>
                <c:pt idx="11">
                  <c:v>47611.5</c:v>
                </c:pt>
                <c:pt idx="12">
                  <c:v>48440.5</c:v>
                </c:pt>
                <c:pt idx="13">
                  <c:v>48441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263-421A-8919-1CF478963D9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3">
                    <c:v>1.8E-3</c:v>
                  </c:pt>
                  <c:pt idx="4">
                    <c:v>6.0000000000000001E-3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4.3E-3</c:v>
                  </c:pt>
                  <c:pt idx="9">
                    <c:v>8.0000000000000004E-4</c:v>
                  </c:pt>
                  <c:pt idx="10">
                    <c:v>3.5999999999999999E-3</c:v>
                  </c:pt>
                  <c:pt idx="11">
                    <c:v>5.0000000000000001E-4</c:v>
                  </c:pt>
                  <c:pt idx="12">
                    <c:v>0</c:v>
                  </c:pt>
                  <c:pt idx="13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3">
                    <c:v>1.8E-3</c:v>
                  </c:pt>
                  <c:pt idx="4">
                    <c:v>6.0000000000000001E-3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4.3E-3</c:v>
                  </c:pt>
                  <c:pt idx="9">
                    <c:v>8.0000000000000004E-4</c:v>
                  </c:pt>
                  <c:pt idx="10">
                    <c:v>3.5999999999999999E-3</c:v>
                  </c:pt>
                  <c:pt idx="11">
                    <c:v>5.0000000000000001E-4</c:v>
                  </c:pt>
                  <c:pt idx="12">
                    <c:v>0</c:v>
                  </c:pt>
                  <c:pt idx="1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25456</c:v>
                </c:pt>
                <c:pt idx="2">
                  <c:v>25883</c:v>
                </c:pt>
                <c:pt idx="3">
                  <c:v>37228</c:v>
                </c:pt>
                <c:pt idx="4">
                  <c:v>38789</c:v>
                </c:pt>
                <c:pt idx="5">
                  <c:v>39791</c:v>
                </c:pt>
                <c:pt idx="6">
                  <c:v>39812</c:v>
                </c:pt>
                <c:pt idx="7">
                  <c:v>40632</c:v>
                </c:pt>
                <c:pt idx="8">
                  <c:v>40683</c:v>
                </c:pt>
                <c:pt idx="9">
                  <c:v>43369</c:v>
                </c:pt>
                <c:pt idx="10">
                  <c:v>44007.5</c:v>
                </c:pt>
                <c:pt idx="11">
                  <c:v>47611.5</c:v>
                </c:pt>
                <c:pt idx="12">
                  <c:v>48440.5</c:v>
                </c:pt>
                <c:pt idx="13">
                  <c:v>48441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263-421A-8919-1CF478963D9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25456</c:v>
                </c:pt>
                <c:pt idx="2">
                  <c:v>25883</c:v>
                </c:pt>
                <c:pt idx="3">
                  <c:v>37228</c:v>
                </c:pt>
                <c:pt idx="4">
                  <c:v>38789</c:v>
                </c:pt>
                <c:pt idx="5">
                  <c:v>39791</c:v>
                </c:pt>
                <c:pt idx="6">
                  <c:v>39812</c:v>
                </c:pt>
                <c:pt idx="7">
                  <c:v>40632</c:v>
                </c:pt>
                <c:pt idx="8">
                  <c:v>40683</c:v>
                </c:pt>
                <c:pt idx="9">
                  <c:v>43369</c:v>
                </c:pt>
                <c:pt idx="10">
                  <c:v>44007.5</c:v>
                </c:pt>
                <c:pt idx="11">
                  <c:v>47611.5</c:v>
                </c:pt>
                <c:pt idx="12">
                  <c:v>48440.5</c:v>
                </c:pt>
                <c:pt idx="13">
                  <c:v>48441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1">
                  <c:v>-6.4205055927463131E-2</c:v>
                </c:pt>
                <c:pt idx="2">
                  <c:v>-6.312019579301377E-2</c:v>
                </c:pt>
                <c:pt idx="3">
                  <c:v>-3.4296452876554459E-2</c:v>
                </c:pt>
                <c:pt idx="4">
                  <c:v>-3.0330488778485445E-2</c:v>
                </c:pt>
                <c:pt idx="5">
                  <c:v>-2.7784751413805653E-2</c:v>
                </c:pt>
                <c:pt idx="6">
                  <c:v>-2.7731397636701585E-2</c:v>
                </c:pt>
                <c:pt idx="7">
                  <c:v>-2.5648059673590379E-2</c:v>
                </c:pt>
                <c:pt idx="8">
                  <c:v>-2.5518486214909084E-2</c:v>
                </c:pt>
                <c:pt idx="9">
                  <c:v>-1.8694284057693591E-2</c:v>
                </c:pt>
                <c:pt idx="10">
                  <c:v>-1.7072075168124687E-2</c:v>
                </c:pt>
                <c:pt idx="11">
                  <c:v>-7.9155507546456727E-3</c:v>
                </c:pt>
                <c:pt idx="12">
                  <c:v>-5.8093468870613063E-3</c:v>
                </c:pt>
                <c:pt idx="13">
                  <c:v>-5.8080765590350081E-3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263-421A-8919-1CF478963D94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25456</c:v>
                </c:pt>
                <c:pt idx="2">
                  <c:v>25883</c:v>
                </c:pt>
                <c:pt idx="3">
                  <c:v>37228</c:v>
                </c:pt>
                <c:pt idx="4">
                  <c:v>38789</c:v>
                </c:pt>
                <c:pt idx="5">
                  <c:v>39791</c:v>
                </c:pt>
                <c:pt idx="6">
                  <c:v>39812</c:v>
                </c:pt>
                <c:pt idx="7">
                  <c:v>40632</c:v>
                </c:pt>
                <c:pt idx="8">
                  <c:v>40683</c:v>
                </c:pt>
                <c:pt idx="9">
                  <c:v>43369</c:v>
                </c:pt>
                <c:pt idx="10">
                  <c:v>44007.5</c:v>
                </c:pt>
                <c:pt idx="11">
                  <c:v>47611.5</c:v>
                </c:pt>
                <c:pt idx="12">
                  <c:v>48440.5</c:v>
                </c:pt>
                <c:pt idx="13">
                  <c:v>48441</c:v>
                </c:pt>
              </c:numCache>
            </c:numRef>
          </c:xVal>
          <c:yVal>
            <c:numRef>
              <c:f>Active!$U$21:$U$993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263-421A-8919-1CF478963D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6791888"/>
        <c:axId val="1"/>
      </c:scatterChart>
      <c:valAx>
        <c:axId val="8867918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65782188185384"/>
              <c:y val="0.836924369069250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6575342465753428E-2"/>
              <c:y val="0.369231415303856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67918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19179520368173"/>
          <c:y val="0.92000129214617399"/>
          <c:w val="0.65890454104195884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V947 Cyg - O-C Diagr.</a:t>
            </a:r>
          </a:p>
        </c:rich>
      </c:tx>
      <c:layout>
        <c:manualLayout>
          <c:xMode val="edge"/>
          <c:yMode val="edge"/>
          <c:x val="0.34026504720936346"/>
          <c:y val="3.4375000000000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06806776131609"/>
          <c:y val="0.15"/>
          <c:w val="0.78071905710865241"/>
          <c:h val="0.62187499999999996"/>
        </c:manualLayout>
      </c:layout>
      <c:scatterChart>
        <c:scatterStyle val="lineMarker"/>
        <c:varyColors val="0"/>
        <c:ser>
          <c:idx val="0"/>
          <c:order val="0"/>
          <c:tx>
            <c:strRef>
              <c:f>B!$H$20:$H$20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B!$F$21:$F$993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25455.5</c:v>
                </c:pt>
                <c:pt idx="2">
                  <c:v>25882.5</c:v>
                </c:pt>
                <c:pt idx="3">
                  <c:v>37227</c:v>
                </c:pt>
                <c:pt idx="4">
                  <c:v>38788</c:v>
                </c:pt>
                <c:pt idx="5">
                  <c:v>40682</c:v>
                </c:pt>
              </c:numCache>
            </c:numRef>
          </c:xVal>
          <c:yVal>
            <c:numRef>
              <c:f>B!$H$21:$H$993</c:f>
              <c:numCache>
                <c:formatCode>General</c:formatCode>
                <c:ptCount val="973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EDA-4F3D-9AA7-4B6A8C703C84}"/>
            </c:ext>
          </c:extLst>
        </c:ser>
        <c:ser>
          <c:idx val="1"/>
          <c:order val="1"/>
          <c:tx>
            <c:strRef>
              <c:f>B!$I$20:$I$20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B!$D$21:$D$993</c:f>
                <c:numCache>
                  <c:formatCode>General</c:formatCode>
                  <c:ptCount val="973"/>
                  <c:pt idx="0">
                    <c:v>0</c:v>
                  </c:pt>
                  <c:pt idx="3">
                    <c:v>1.8E-3</c:v>
                  </c:pt>
                  <c:pt idx="4">
                    <c:v>6.0000000000000001E-3</c:v>
                  </c:pt>
                  <c:pt idx="5">
                    <c:v>4.3E-3</c:v>
                  </c:pt>
                </c:numCache>
              </c:numRef>
            </c:plus>
            <c:minus>
              <c:numRef>
                <c:f>B!$D$21:$D$993</c:f>
                <c:numCache>
                  <c:formatCode>General</c:formatCode>
                  <c:ptCount val="973"/>
                  <c:pt idx="0">
                    <c:v>0</c:v>
                  </c:pt>
                  <c:pt idx="3">
                    <c:v>1.8E-3</c:v>
                  </c:pt>
                  <c:pt idx="4">
                    <c:v>6.0000000000000001E-3</c:v>
                  </c:pt>
                  <c:pt idx="5">
                    <c:v>4.3E-3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25455.5</c:v>
                </c:pt>
                <c:pt idx="2">
                  <c:v>25882.5</c:v>
                </c:pt>
                <c:pt idx="3">
                  <c:v>37227</c:v>
                </c:pt>
                <c:pt idx="4">
                  <c:v>38788</c:v>
                </c:pt>
                <c:pt idx="5">
                  <c:v>40682</c:v>
                </c:pt>
              </c:numCache>
            </c:numRef>
          </c:xVal>
          <c:yVal>
            <c:numRef>
              <c:f>B!$I$21:$I$993</c:f>
              <c:numCache>
                <c:formatCode>General</c:formatCode>
                <c:ptCount val="973"/>
                <c:pt idx="1">
                  <c:v>0.19255736999184592</c:v>
                </c:pt>
                <c:pt idx="2">
                  <c:v>0.19808755000121891</c:v>
                </c:pt>
                <c:pt idx="3">
                  <c:v>0.39584217999799876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EDA-4F3D-9AA7-4B6A8C703C84}"/>
            </c:ext>
          </c:extLst>
        </c:ser>
        <c:ser>
          <c:idx val="3"/>
          <c:order val="2"/>
          <c:tx>
            <c:strRef>
              <c:f>B!$J$20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B!$D$21:$D$44</c:f>
                <c:numCache>
                  <c:formatCode>General</c:formatCode>
                  <c:ptCount val="24"/>
                  <c:pt idx="0">
                    <c:v>0</c:v>
                  </c:pt>
                  <c:pt idx="3">
                    <c:v>1.8E-3</c:v>
                  </c:pt>
                  <c:pt idx="4">
                    <c:v>6.0000000000000001E-3</c:v>
                  </c:pt>
                  <c:pt idx="5">
                    <c:v>4.3E-3</c:v>
                  </c:pt>
                </c:numCache>
              </c:numRef>
            </c:plus>
            <c:minus>
              <c:numRef>
                <c:f>B!$D$21:$D$44</c:f>
                <c:numCache>
                  <c:formatCode>General</c:formatCode>
                  <c:ptCount val="24"/>
                  <c:pt idx="0">
                    <c:v>0</c:v>
                  </c:pt>
                  <c:pt idx="3">
                    <c:v>1.8E-3</c:v>
                  </c:pt>
                  <c:pt idx="4">
                    <c:v>6.0000000000000001E-3</c:v>
                  </c:pt>
                  <c:pt idx="5">
                    <c:v>4.3E-3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25455.5</c:v>
                </c:pt>
                <c:pt idx="2">
                  <c:v>25882.5</c:v>
                </c:pt>
                <c:pt idx="3">
                  <c:v>37227</c:v>
                </c:pt>
                <c:pt idx="4">
                  <c:v>38788</c:v>
                </c:pt>
                <c:pt idx="5">
                  <c:v>40682</c:v>
                </c:pt>
              </c:numCache>
            </c:numRef>
          </c:xVal>
          <c:yVal>
            <c:numRef>
              <c:f>B!$J$21:$J$993</c:f>
              <c:numCache>
                <c:formatCode>General</c:formatCode>
                <c:ptCount val="973"/>
                <c:pt idx="4">
                  <c:v>0.39992791999975452</c:v>
                </c:pt>
                <c:pt idx="5">
                  <c:v>0.40374187999987043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EDA-4F3D-9AA7-4B6A8C703C84}"/>
            </c:ext>
          </c:extLst>
        </c:ser>
        <c:ser>
          <c:idx val="4"/>
          <c:order val="3"/>
          <c:tx>
            <c:strRef>
              <c:f>B!$K$20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B!$D$21:$D$93</c:f>
                <c:numCache>
                  <c:formatCode>General</c:formatCode>
                  <c:ptCount val="73"/>
                  <c:pt idx="0">
                    <c:v>0</c:v>
                  </c:pt>
                  <c:pt idx="3">
                    <c:v>1.8E-3</c:v>
                  </c:pt>
                  <c:pt idx="4">
                    <c:v>6.0000000000000001E-3</c:v>
                  </c:pt>
                  <c:pt idx="5">
                    <c:v>4.3E-3</c:v>
                  </c:pt>
                </c:numCache>
              </c:numRef>
            </c:plus>
            <c:minus>
              <c:numRef>
                <c:f>B!$D$21:$D$93</c:f>
                <c:numCache>
                  <c:formatCode>General</c:formatCode>
                  <c:ptCount val="73"/>
                  <c:pt idx="0">
                    <c:v>0</c:v>
                  </c:pt>
                  <c:pt idx="3">
                    <c:v>1.8E-3</c:v>
                  </c:pt>
                  <c:pt idx="4">
                    <c:v>6.0000000000000001E-3</c:v>
                  </c:pt>
                  <c:pt idx="5">
                    <c:v>4.3E-3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25455.5</c:v>
                </c:pt>
                <c:pt idx="2">
                  <c:v>25882.5</c:v>
                </c:pt>
                <c:pt idx="3">
                  <c:v>37227</c:v>
                </c:pt>
                <c:pt idx="4">
                  <c:v>38788</c:v>
                </c:pt>
                <c:pt idx="5">
                  <c:v>40682</c:v>
                </c:pt>
              </c:numCache>
            </c:numRef>
          </c:xVal>
          <c:yVal>
            <c:numRef>
              <c:f>B!$K$21:$K$993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EDA-4F3D-9AA7-4B6A8C703C84}"/>
            </c:ext>
          </c:extLst>
        </c:ser>
        <c:ser>
          <c:idx val="2"/>
          <c:order val="4"/>
          <c:tx>
            <c:strRef>
              <c:f>B!$L$20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B!$D$21:$D$93</c:f>
                <c:numCache>
                  <c:formatCode>General</c:formatCode>
                  <c:ptCount val="73"/>
                  <c:pt idx="0">
                    <c:v>0</c:v>
                  </c:pt>
                  <c:pt idx="3">
                    <c:v>1.8E-3</c:v>
                  </c:pt>
                  <c:pt idx="4">
                    <c:v>6.0000000000000001E-3</c:v>
                  </c:pt>
                  <c:pt idx="5">
                    <c:v>4.3E-3</c:v>
                  </c:pt>
                </c:numCache>
              </c:numRef>
            </c:plus>
            <c:minus>
              <c:numRef>
                <c:f>B!$D$21:$D$93</c:f>
                <c:numCache>
                  <c:formatCode>General</c:formatCode>
                  <c:ptCount val="73"/>
                  <c:pt idx="0">
                    <c:v>0</c:v>
                  </c:pt>
                  <c:pt idx="3">
                    <c:v>1.8E-3</c:v>
                  </c:pt>
                  <c:pt idx="4">
                    <c:v>6.0000000000000001E-3</c:v>
                  </c:pt>
                  <c:pt idx="5">
                    <c:v>4.3E-3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25455.5</c:v>
                </c:pt>
                <c:pt idx="2">
                  <c:v>25882.5</c:v>
                </c:pt>
                <c:pt idx="3">
                  <c:v>37227</c:v>
                </c:pt>
                <c:pt idx="4">
                  <c:v>38788</c:v>
                </c:pt>
                <c:pt idx="5">
                  <c:v>40682</c:v>
                </c:pt>
              </c:numCache>
            </c:numRef>
          </c:xVal>
          <c:yVal>
            <c:numRef>
              <c:f>B!$L$21:$L$993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EDA-4F3D-9AA7-4B6A8C703C84}"/>
            </c:ext>
          </c:extLst>
        </c:ser>
        <c:ser>
          <c:idx val="5"/>
          <c:order val="5"/>
          <c:tx>
            <c:strRef>
              <c:f>B!$M$20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B!$D$21:$D$93</c:f>
                <c:numCache>
                  <c:formatCode>General</c:formatCode>
                  <c:ptCount val="73"/>
                  <c:pt idx="0">
                    <c:v>0</c:v>
                  </c:pt>
                  <c:pt idx="3">
                    <c:v>1.8E-3</c:v>
                  </c:pt>
                  <c:pt idx="4">
                    <c:v>6.0000000000000001E-3</c:v>
                  </c:pt>
                  <c:pt idx="5">
                    <c:v>4.3E-3</c:v>
                  </c:pt>
                </c:numCache>
              </c:numRef>
            </c:plus>
            <c:minus>
              <c:numRef>
                <c:f>B!$D$21:$D$93</c:f>
                <c:numCache>
                  <c:formatCode>General</c:formatCode>
                  <c:ptCount val="73"/>
                  <c:pt idx="0">
                    <c:v>0</c:v>
                  </c:pt>
                  <c:pt idx="3">
                    <c:v>1.8E-3</c:v>
                  </c:pt>
                  <c:pt idx="4">
                    <c:v>6.0000000000000001E-3</c:v>
                  </c:pt>
                  <c:pt idx="5">
                    <c:v>4.3E-3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25455.5</c:v>
                </c:pt>
                <c:pt idx="2">
                  <c:v>25882.5</c:v>
                </c:pt>
                <c:pt idx="3">
                  <c:v>37227</c:v>
                </c:pt>
                <c:pt idx="4">
                  <c:v>38788</c:v>
                </c:pt>
                <c:pt idx="5">
                  <c:v>40682</c:v>
                </c:pt>
              </c:numCache>
            </c:numRef>
          </c:xVal>
          <c:yVal>
            <c:numRef>
              <c:f>B!$M$21:$M$993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EDA-4F3D-9AA7-4B6A8C703C84}"/>
            </c:ext>
          </c:extLst>
        </c:ser>
        <c:ser>
          <c:idx val="6"/>
          <c:order val="6"/>
          <c:tx>
            <c:strRef>
              <c:f>B!$N$20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B!$D$21:$D$93</c:f>
                <c:numCache>
                  <c:formatCode>General</c:formatCode>
                  <c:ptCount val="73"/>
                  <c:pt idx="0">
                    <c:v>0</c:v>
                  </c:pt>
                  <c:pt idx="3">
                    <c:v>1.8E-3</c:v>
                  </c:pt>
                  <c:pt idx="4">
                    <c:v>6.0000000000000001E-3</c:v>
                  </c:pt>
                  <c:pt idx="5">
                    <c:v>4.3E-3</c:v>
                  </c:pt>
                </c:numCache>
              </c:numRef>
            </c:plus>
            <c:minus>
              <c:numRef>
                <c:f>B!$D$21:$D$93</c:f>
                <c:numCache>
                  <c:formatCode>General</c:formatCode>
                  <c:ptCount val="73"/>
                  <c:pt idx="0">
                    <c:v>0</c:v>
                  </c:pt>
                  <c:pt idx="3">
                    <c:v>1.8E-3</c:v>
                  </c:pt>
                  <c:pt idx="4">
                    <c:v>6.0000000000000001E-3</c:v>
                  </c:pt>
                  <c:pt idx="5">
                    <c:v>4.3E-3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25455.5</c:v>
                </c:pt>
                <c:pt idx="2">
                  <c:v>25882.5</c:v>
                </c:pt>
                <c:pt idx="3">
                  <c:v>37227</c:v>
                </c:pt>
                <c:pt idx="4">
                  <c:v>38788</c:v>
                </c:pt>
                <c:pt idx="5">
                  <c:v>40682</c:v>
                </c:pt>
              </c:numCache>
            </c:numRef>
          </c:xVal>
          <c:yVal>
            <c:numRef>
              <c:f>B!$N$21:$N$993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EDA-4F3D-9AA7-4B6A8C703C84}"/>
            </c:ext>
          </c:extLst>
        </c:ser>
        <c:ser>
          <c:idx val="7"/>
          <c:order val="7"/>
          <c:tx>
            <c:strRef>
              <c:f>B!$O$20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B!$F$21:$F$993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25455.5</c:v>
                </c:pt>
                <c:pt idx="2">
                  <c:v>25882.5</c:v>
                </c:pt>
                <c:pt idx="3">
                  <c:v>37227</c:v>
                </c:pt>
                <c:pt idx="4">
                  <c:v>38788</c:v>
                </c:pt>
                <c:pt idx="5">
                  <c:v>40682</c:v>
                </c:pt>
              </c:numCache>
            </c:numRef>
          </c:xVal>
          <c:yVal>
            <c:numRef>
              <c:f>B!$O$21:$O$993</c:f>
              <c:numCache>
                <c:formatCode>General</c:formatCode>
                <c:ptCount val="973"/>
                <c:pt idx="0">
                  <c:v>-2.9438560539988501E-2</c:v>
                </c:pt>
                <c:pt idx="1">
                  <c:v>0.23821090912208809</c:v>
                </c:pt>
                <c:pt idx="2">
                  <c:v>0.24270056061373851</c:v>
                </c:pt>
                <c:pt idx="3">
                  <c:v>0.36198124292527933</c:v>
                </c:pt>
                <c:pt idx="4">
                  <c:v>0.37839423116524717</c:v>
                </c:pt>
                <c:pt idx="5">
                  <c:v>0.3983085167043241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EDA-4F3D-9AA7-4B6A8C703C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6782528"/>
        <c:axId val="1"/>
      </c:scatterChart>
      <c:valAx>
        <c:axId val="8867825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62988652883413"/>
              <c:y val="0.83437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4820415879017016E-2"/>
              <c:y val="0.36562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67825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1001890359168242"/>
          <c:y val="0.91874999999999996"/>
          <c:w val="0.99243935717865128"/>
          <c:h val="0.9812499999999999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V947 Cyg - O-C Diagr.</a:t>
            </a:r>
          </a:p>
        </c:rich>
      </c:tx>
      <c:layout>
        <c:manualLayout>
          <c:xMode val="edge"/>
          <c:yMode val="edge"/>
          <c:x val="0.32438059911932493"/>
          <c:y val="3.4375000000000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355389409733957"/>
          <c:y val="0.15"/>
          <c:w val="0.7623974633561702"/>
          <c:h val="0.62187499999999996"/>
        </c:manualLayout>
      </c:layout>
      <c:scatterChart>
        <c:scatterStyle val="lineMarker"/>
        <c:varyColors val="0"/>
        <c:ser>
          <c:idx val="0"/>
          <c:order val="0"/>
          <c:tx>
            <c:strRef>
              <c:f>'C'!$H$20:$H$20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'C'!$F$21:$F$993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25456</c:v>
                </c:pt>
                <c:pt idx="2">
                  <c:v>25883</c:v>
                </c:pt>
                <c:pt idx="3">
                  <c:v>37228</c:v>
                </c:pt>
                <c:pt idx="4">
                  <c:v>38789</c:v>
                </c:pt>
                <c:pt idx="5">
                  <c:v>40683</c:v>
                </c:pt>
              </c:numCache>
            </c:numRef>
          </c:xVal>
          <c:yVal>
            <c:numRef>
              <c:f>'C'!$H$21:$H$993</c:f>
              <c:numCache>
                <c:formatCode>General</c:formatCode>
                <c:ptCount val="973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26C-4AEE-93A2-D73DBA51801A}"/>
            </c:ext>
          </c:extLst>
        </c:ser>
        <c:ser>
          <c:idx val="1"/>
          <c:order val="1"/>
          <c:tx>
            <c:strRef>
              <c:f>'C'!$I$20:$I$20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'C'!$D$21:$D$993</c:f>
                <c:numCache>
                  <c:formatCode>General</c:formatCode>
                  <c:ptCount val="973"/>
                  <c:pt idx="0">
                    <c:v>0</c:v>
                  </c:pt>
                  <c:pt idx="3">
                    <c:v>1.8E-3</c:v>
                  </c:pt>
                  <c:pt idx="4">
                    <c:v>6.0000000000000001E-3</c:v>
                  </c:pt>
                  <c:pt idx="5">
                    <c:v>4.3E-3</c:v>
                  </c:pt>
                </c:numCache>
              </c:numRef>
            </c:plus>
            <c:minus>
              <c:numRef>
                <c:f>'C'!$D$21:$D$993</c:f>
                <c:numCache>
                  <c:formatCode>General</c:formatCode>
                  <c:ptCount val="973"/>
                  <c:pt idx="0">
                    <c:v>0</c:v>
                  </c:pt>
                  <c:pt idx="3">
                    <c:v>1.8E-3</c:v>
                  </c:pt>
                  <c:pt idx="4">
                    <c:v>6.0000000000000001E-3</c:v>
                  </c:pt>
                  <c:pt idx="5">
                    <c:v>4.3E-3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'C'!$F$21:$F$993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25456</c:v>
                </c:pt>
                <c:pt idx="2">
                  <c:v>25883</c:v>
                </c:pt>
                <c:pt idx="3">
                  <c:v>37228</c:v>
                </c:pt>
                <c:pt idx="4">
                  <c:v>38789</c:v>
                </c:pt>
                <c:pt idx="5">
                  <c:v>40683</c:v>
                </c:pt>
              </c:numCache>
            </c:numRef>
          </c:xVal>
          <c:yVal>
            <c:numRef>
              <c:f>'C'!$I$21:$I$993</c:f>
              <c:numCache>
                <c:formatCode>General</c:formatCode>
                <c:ptCount val="973"/>
                <c:pt idx="1">
                  <c:v>-2.2064960001443978E-2</c:v>
                </c:pt>
                <c:pt idx="2">
                  <c:v>-1.6534779999346938E-2</c:v>
                </c:pt>
                <c:pt idx="3">
                  <c:v>-3.3402480003132951E-2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26C-4AEE-93A2-D73DBA51801A}"/>
            </c:ext>
          </c:extLst>
        </c:ser>
        <c:ser>
          <c:idx val="3"/>
          <c:order val="2"/>
          <c:tx>
            <c:strRef>
              <c:f>'C'!$J$20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'C'!$D$21:$D$44</c:f>
                <c:numCache>
                  <c:formatCode>General</c:formatCode>
                  <c:ptCount val="24"/>
                  <c:pt idx="0">
                    <c:v>0</c:v>
                  </c:pt>
                  <c:pt idx="3">
                    <c:v>1.8E-3</c:v>
                  </c:pt>
                  <c:pt idx="4">
                    <c:v>6.0000000000000001E-3</c:v>
                  </c:pt>
                  <c:pt idx="5">
                    <c:v>4.3E-3</c:v>
                  </c:pt>
                </c:numCache>
              </c:numRef>
            </c:plus>
            <c:minus>
              <c:numRef>
                <c:f>'C'!$D$21:$D$44</c:f>
                <c:numCache>
                  <c:formatCode>General</c:formatCode>
                  <c:ptCount val="24"/>
                  <c:pt idx="0">
                    <c:v>0</c:v>
                  </c:pt>
                  <c:pt idx="3">
                    <c:v>1.8E-3</c:v>
                  </c:pt>
                  <c:pt idx="4">
                    <c:v>6.0000000000000001E-3</c:v>
                  </c:pt>
                  <c:pt idx="5">
                    <c:v>4.3E-3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'C'!$F$21:$F$993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25456</c:v>
                </c:pt>
                <c:pt idx="2">
                  <c:v>25883</c:v>
                </c:pt>
                <c:pt idx="3">
                  <c:v>37228</c:v>
                </c:pt>
                <c:pt idx="4">
                  <c:v>38789</c:v>
                </c:pt>
                <c:pt idx="5">
                  <c:v>40683</c:v>
                </c:pt>
              </c:numCache>
            </c:numRef>
          </c:xVal>
          <c:yVal>
            <c:numRef>
              <c:f>'C'!$J$21:$J$993</c:f>
              <c:numCache>
                <c:formatCode>General</c:formatCode>
                <c:ptCount val="973"/>
                <c:pt idx="4">
                  <c:v>-2.9316739994101226E-2</c:v>
                </c:pt>
                <c:pt idx="5">
                  <c:v>-2.5502780001261272E-2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26C-4AEE-93A2-D73DBA51801A}"/>
            </c:ext>
          </c:extLst>
        </c:ser>
        <c:ser>
          <c:idx val="4"/>
          <c:order val="3"/>
          <c:tx>
            <c:strRef>
              <c:f>'C'!$K$20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'C'!$D$21:$D$93</c:f>
                <c:numCache>
                  <c:formatCode>General</c:formatCode>
                  <c:ptCount val="73"/>
                  <c:pt idx="0">
                    <c:v>0</c:v>
                  </c:pt>
                  <c:pt idx="3">
                    <c:v>1.8E-3</c:v>
                  </c:pt>
                  <c:pt idx="4">
                    <c:v>6.0000000000000001E-3</c:v>
                  </c:pt>
                  <c:pt idx="5">
                    <c:v>4.3E-3</c:v>
                  </c:pt>
                </c:numCache>
              </c:numRef>
            </c:plus>
            <c:minus>
              <c:numRef>
                <c:f>'C'!$D$21:$D$93</c:f>
                <c:numCache>
                  <c:formatCode>General</c:formatCode>
                  <c:ptCount val="73"/>
                  <c:pt idx="0">
                    <c:v>0</c:v>
                  </c:pt>
                  <c:pt idx="3">
                    <c:v>1.8E-3</c:v>
                  </c:pt>
                  <c:pt idx="4">
                    <c:v>6.0000000000000001E-3</c:v>
                  </c:pt>
                  <c:pt idx="5">
                    <c:v>4.3E-3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'C'!$F$21:$F$993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25456</c:v>
                </c:pt>
                <c:pt idx="2">
                  <c:v>25883</c:v>
                </c:pt>
                <c:pt idx="3">
                  <c:v>37228</c:v>
                </c:pt>
                <c:pt idx="4">
                  <c:v>38789</c:v>
                </c:pt>
                <c:pt idx="5">
                  <c:v>40683</c:v>
                </c:pt>
              </c:numCache>
            </c:numRef>
          </c:xVal>
          <c:yVal>
            <c:numRef>
              <c:f>'C'!$K$21:$K$993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26C-4AEE-93A2-D73DBA51801A}"/>
            </c:ext>
          </c:extLst>
        </c:ser>
        <c:ser>
          <c:idx val="2"/>
          <c:order val="4"/>
          <c:tx>
            <c:strRef>
              <c:f>'C'!$L$20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'C'!$D$21:$D$93</c:f>
                <c:numCache>
                  <c:formatCode>General</c:formatCode>
                  <c:ptCount val="73"/>
                  <c:pt idx="0">
                    <c:v>0</c:v>
                  </c:pt>
                  <c:pt idx="3">
                    <c:v>1.8E-3</c:v>
                  </c:pt>
                  <c:pt idx="4">
                    <c:v>6.0000000000000001E-3</c:v>
                  </c:pt>
                  <c:pt idx="5">
                    <c:v>4.3E-3</c:v>
                  </c:pt>
                </c:numCache>
              </c:numRef>
            </c:plus>
            <c:minus>
              <c:numRef>
                <c:f>'C'!$D$21:$D$93</c:f>
                <c:numCache>
                  <c:formatCode>General</c:formatCode>
                  <c:ptCount val="73"/>
                  <c:pt idx="0">
                    <c:v>0</c:v>
                  </c:pt>
                  <c:pt idx="3">
                    <c:v>1.8E-3</c:v>
                  </c:pt>
                  <c:pt idx="4">
                    <c:v>6.0000000000000001E-3</c:v>
                  </c:pt>
                  <c:pt idx="5">
                    <c:v>4.3E-3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'C'!$F$21:$F$993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25456</c:v>
                </c:pt>
                <c:pt idx="2">
                  <c:v>25883</c:v>
                </c:pt>
                <c:pt idx="3">
                  <c:v>37228</c:v>
                </c:pt>
                <c:pt idx="4">
                  <c:v>38789</c:v>
                </c:pt>
                <c:pt idx="5">
                  <c:v>40683</c:v>
                </c:pt>
              </c:numCache>
            </c:numRef>
          </c:xVal>
          <c:yVal>
            <c:numRef>
              <c:f>'C'!$L$21:$L$993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26C-4AEE-93A2-D73DBA51801A}"/>
            </c:ext>
          </c:extLst>
        </c:ser>
        <c:ser>
          <c:idx val="5"/>
          <c:order val="5"/>
          <c:tx>
            <c:strRef>
              <c:f>'C'!$M$20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'C'!$D$21:$D$93</c:f>
                <c:numCache>
                  <c:formatCode>General</c:formatCode>
                  <c:ptCount val="73"/>
                  <c:pt idx="0">
                    <c:v>0</c:v>
                  </c:pt>
                  <c:pt idx="3">
                    <c:v>1.8E-3</c:v>
                  </c:pt>
                  <c:pt idx="4">
                    <c:v>6.0000000000000001E-3</c:v>
                  </c:pt>
                  <c:pt idx="5">
                    <c:v>4.3E-3</c:v>
                  </c:pt>
                </c:numCache>
              </c:numRef>
            </c:plus>
            <c:minus>
              <c:numRef>
                <c:f>'C'!$D$21:$D$93</c:f>
                <c:numCache>
                  <c:formatCode>General</c:formatCode>
                  <c:ptCount val="73"/>
                  <c:pt idx="0">
                    <c:v>0</c:v>
                  </c:pt>
                  <c:pt idx="3">
                    <c:v>1.8E-3</c:v>
                  </c:pt>
                  <c:pt idx="4">
                    <c:v>6.0000000000000001E-3</c:v>
                  </c:pt>
                  <c:pt idx="5">
                    <c:v>4.3E-3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'C'!$F$21:$F$993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25456</c:v>
                </c:pt>
                <c:pt idx="2">
                  <c:v>25883</c:v>
                </c:pt>
                <c:pt idx="3">
                  <c:v>37228</c:v>
                </c:pt>
                <c:pt idx="4">
                  <c:v>38789</c:v>
                </c:pt>
                <c:pt idx="5">
                  <c:v>40683</c:v>
                </c:pt>
              </c:numCache>
            </c:numRef>
          </c:xVal>
          <c:yVal>
            <c:numRef>
              <c:f>'C'!$M$21:$M$993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26C-4AEE-93A2-D73DBA51801A}"/>
            </c:ext>
          </c:extLst>
        </c:ser>
        <c:ser>
          <c:idx val="6"/>
          <c:order val="6"/>
          <c:tx>
            <c:strRef>
              <c:f>'C'!$N$20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'C'!$D$21:$D$93</c:f>
                <c:numCache>
                  <c:formatCode>General</c:formatCode>
                  <c:ptCount val="73"/>
                  <c:pt idx="0">
                    <c:v>0</c:v>
                  </c:pt>
                  <c:pt idx="3">
                    <c:v>1.8E-3</c:v>
                  </c:pt>
                  <c:pt idx="4">
                    <c:v>6.0000000000000001E-3</c:v>
                  </c:pt>
                  <c:pt idx="5">
                    <c:v>4.3E-3</c:v>
                  </c:pt>
                </c:numCache>
              </c:numRef>
            </c:plus>
            <c:minus>
              <c:numRef>
                <c:f>'C'!$D$21:$D$93</c:f>
                <c:numCache>
                  <c:formatCode>General</c:formatCode>
                  <c:ptCount val="73"/>
                  <c:pt idx="0">
                    <c:v>0</c:v>
                  </c:pt>
                  <c:pt idx="3">
                    <c:v>1.8E-3</c:v>
                  </c:pt>
                  <c:pt idx="4">
                    <c:v>6.0000000000000001E-3</c:v>
                  </c:pt>
                  <c:pt idx="5">
                    <c:v>4.3E-3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'C'!$F$21:$F$993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25456</c:v>
                </c:pt>
                <c:pt idx="2">
                  <c:v>25883</c:v>
                </c:pt>
                <c:pt idx="3">
                  <c:v>37228</c:v>
                </c:pt>
                <c:pt idx="4">
                  <c:v>38789</c:v>
                </c:pt>
                <c:pt idx="5">
                  <c:v>40683</c:v>
                </c:pt>
              </c:numCache>
            </c:numRef>
          </c:xVal>
          <c:yVal>
            <c:numRef>
              <c:f>'C'!$N$21:$N$993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26C-4AEE-93A2-D73DBA51801A}"/>
            </c:ext>
          </c:extLst>
        </c:ser>
        <c:ser>
          <c:idx val="7"/>
          <c:order val="7"/>
          <c:tx>
            <c:strRef>
              <c:f>'C'!$O$20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'C'!$F$21:$F$993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25456</c:v>
                </c:pt>
                <c:pt idx="2">
                  <c:v>25883</c:v>
                </c:pt>
                <c:pt idx="3">
                  <c:v>37228</c:v>
                </c:pt>
                <c:pt idx="4">
                  <c:v>38789</c:v>
                </c:pt>
                <c:pt idx="5">
                  <c:v>40683</c:v>
                </c:pt>
              </c:numCache>
            </c:numRef>
          </c:xVal>
          <c:yVal>
            <c:numRef>
              <c:f>'C'!$O$21:$O$993</c:f>
              <c:numCache>
                <c:formatCode>General</c:formatCode>
                <c:ptCount val="973"/>
                <c:pt idx="0">
                  <c:v>-0.11797784229522915</c:v>
                </c:pt>
                <c:pt idx="1">
                  <c:v>-6.0017665530530263E-2</c:v>
                </c:pt>
                <c:pt idx="2">
                  <c:v>-5.9045439121097262E-2</c:v>
                </c:pt>
                <c:pt idx="3">
                  <c:v>-3.3214271404428938E-2</c:v>
                </c:pt>
                <c:pt idx="4">
                  <c:v>-2.9660066661747642E-2</c:v>
                </c:pt>
                <c:pt idx="5">
                  <c:v>-2.5347661932318841E-2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26C-4AEE-93A2-D73DBA5180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9142888"/>
        <c:axId val="1"/>
      </c:scatterChart>
      <c:valAx>
        <c:axId val="9091428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79382225982085"/>
              <c:y val="0.83437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562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091428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1.6528925619834711E-2"/>
          <c:y val="0.91874999999999996"/>
          <c:w val="0.99173662176525457"/>
          <c:h val="0.9812499999999999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0</xdr:row>
      <xdr:rowOff>0</xdr:rowOff>
    </xdr:from>
    <xdr:to>
      <xdr:col>18</xdr:col>
      <xdr:colOff>123825</xdr:colOff>
      <xdr:row>18</xdr:row>
      <xdr:rowOff>19050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C898CCD6-CD3B-2AB9-BDC4-4A14875339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371475</xdr:colOff>
      <xdr:row>0</xdr:row>
      <xdr:rowOff>66675</xdr:rowOff>
    </xdr:from>
    <xdr:to>
      <xdr:col>13</xdr:col>
      <xdr:colOff>219075</xdr:colOff>
      <xdr:row>18</xdr:row>
      <xdr:rowOff>85725</xdr:rowOff>
    </xdr:to>
    <xdr:graphicFrame macro="">
      <xdr:nvGraphicFramePr>
        <xdr:cNvPr id="50178" name="Chart 1">
          <a:extLst>
            <a:ext uri="{FF2B5EF4-FFF2-40B4-BE49-F238E27FC236}">
              <a16:creationId xmlns:a16="http://schemas.microsoft.com/office/drawing/2014/main" id="{45658785-51D9-5B99-DDDD-5687913F3F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0</xdr:row>
      <xdr:rowOff>0</xdr:rowOff>
    </xdr:from>
    <xdr:to>
      <xdr:col>12</xdr:col>
      <xdr:colOff>95250</xdr:colOff>
      <xdr:row>18</xdr:row>
      <xdr:rowOff>19050</xdr:rowOff>
    </xdr:to>
    <xdr:graphicFrame macro="">
      <xdr:nvGraphicFramePr>
        <xdr:cNvPr id="54274" name="Chart 1">
          <a:extLst>
            <a:ext uri="{FF2B5EF4-FFF2-40B4-BE49-F238E27FC236}">
              <a16:creationId xmlns:a16="http://schemas.microsoft.com/office/drawing/2014/main" id="{C0BA6A42-1DD4-1CB4-1AD5-0B1269A765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215" TargetMode="External"/><Relationship Id="rId3" Type="http://schemas.openxmlformats.org/officeDocument/2006/relationships/hyperlink" Target="http://var.astro.cz/oejv/issues/oejv0074.pdf" TargetMode="External"/><Relationship Id="rId7" Type="http://schemas.openxmlformats.org/officeDocument/2006/relationships/hyperlink" Target="http://www.bav-astro.de/sfs/BAVM_link.php?BAVMnr=183" TargetMode="External"/><Relationship Id="rId2" Type="http://schemas.openxmlformats.org/officeDocument/2006/relationships/hyperlink" Target="http://var.astro.cz/oejv/issues/oejv0074.pdf" TargetMode="External"/><Relationship Id="rId1" Type="http://schemas.openxmlformats.org/officeDocument/2006/relationships/hyperlink" Target="http://www.konkoly.hu/cgi-bin/IBVS?5287" TargetMode="External"/><Relationship Id="rId6" Type="http://schemas.openxmlformats.org/officeDocument/2006/relationships/hyperlink" Target="http://www.bav-astro.de/sfs/BAVM_link.php?BAVMnr=178" TargetMode="External"/><Relationship Id="rId5" Type="http://schemas.openxmlformats.org/officeDocument/2006/relationships/hyperlink" Target="http://www.konkoly.hu/cgi-bin/IBVS?5583" TargetMode="External"/><Relationship Id="rId10" Type="http://schemas.openxmlformats.org/officeDocument/2006/relationships/hyperlink" Target="http://www.bav-astro.de/sfs/BAVM_link.php?BAVMnr=225" TargetMode="External"/><Relationship Id="rId4" Type="http://schemas.openxmlformats.org/officeDocument/2006/relationships/hyperlink" Target="http://var.astro.cz/oejv/issues/oejv0074.pdf" TargetMode="External"/><Relationship Id="rId9" Type="http://schemas.openxmlformats.org/officeDocument/2006/relationships/hyperlink" Target="http://www.bav-astro.de/sfs/BAVM_link.php?BAVMnr=225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AF953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A17" sqref="A17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8" width="9.85546875" customWidth="1"/>
  </cols>
  <sheetData>
    <row r="1" spans="1:5" ht="20.25">
      <c r="A1" s="1" t="s">
        <v>129</v>
      </c>
      <c r="C1" s="14"/>
    </row>
    <row r="2" spans="1:5" s="32" customFormat="1" ht="12.95" customHeight="1">
      <c r="A2" s="32" t="s">
        <v>26</v>
      </c>
      <c r="B2" s="33" t="s">
        <v>47</v>
      </c>
    </row>
    <row r="3" spans="1:5" s="32" customFormat="1" ht="12.95" customHeight="1"/>
    <row r="4" spans="1:5" s="32" customFormat="1" ht="12.95" customHeight="1" thickTop="1" thickBot="1">
      <c r="A4" s="34" t="s">
        <v>0</v>
      </c>
      <c r="C4" s="35">
        <v>35044.474000000002</v>
      </c>
      <c r="D4" s="36">
        <v>0.42924466</v>
      </c>
    </row>
    <row r="5" spans="1:5" s="32" customFormat="1" ht="12.95" customHeight="1" thickTop="1">
      <c r="A5" s="37" t="s">
        <v>48</v>
      </c>
      <c r="C5" s="38">
        <v>-9.5</v>
      </c>
      <c r="D5" s="32" t="s">
        <v>49</v>
      </c>
    </row>
    <row r="6" spans="1:5" s="32" customFormat="1" ht="12.95" customHeight="1">
      <c r="A6" s="34" t="s">
        <v>1</v>
      </c>
    </row>
    <row r="7" spans="1:5" s="32" customFormat="1" ht="12.95" customHeight="1">
      <c r="A7" s="32" t="s">
        <v>2</v>
      </c>
      <c r="C7" s="32">
        <f>+C4</f>
        <v>35044.474000000002</v>
      </c>
    </row>
    <row r="8" spans="1:5" s="32" customFormat="1" ht="12.95" customHeight="1">
      <c r="A8" s="32" t="s">
        <v>3</v>
      </c>
      <c r="C8" s="32">
        <f>+D4</f>
        <v>0.42924466</v>
      </c>
      <c r="D8" s="32" t="s">
        <v>58</v>
      </c>
    </row>
    <row r="9" spans="1:5" s="32" customFormat="1" ht="12.95" customHeight="1">
      <c r="A9" s="39" t="s">
        <v>54</v>
      </c>
      <c r="B9" s="40">
        <v>24</v>
      </c>
      <c r="C9" s="41" t="str">
        <f>"F"&amp;B9</f>
        <v>F24</v>
      </c>
      <c r="D9" s="42" t="str">
        <f>"G"&amp;B9</f>
        <v>G24</v>
      </c>
    </row>
    <row r="10" spans="1:5" s="32" customFormat="1" ht="12.95" customHeight="1" thickBot="1">
      <c r="C10" s="43" t="s">
        <v>21</v>
      </c>
      <c r="D10" s="43" t="s">
        <v>22</v>
      </c>
    </row>
    <row r="11" spans="1:5" s="32" customFormat="1" ht="12.95" customHeight="1">
      <c r="A11" s="32" t="s">
        <v>16</v>
      </c>
      <c r="C11" s="42">
        <f ca="1">INTERCEPT(INDIRECT($D$9):G992,INDIRECT($C$9):F992)</f>
        <v>-0.1288799964018032</v>
      </c>
      <c r="D11" s="44"/>
    </row>
    <row r="12" spans="1:5" s="32" customFormat="1" ht="12.95" customHeight="1">
      <c r="A12" s="32" t="s">
        <v>17</v>
      </c>
      <c r="C12" s="42">
        <f ca="1">SLOPE(INDIRECT($D$9):G992,INDIRECT($C$9):F992)</f>
        <v>2.540656052574641E-6</v>
      </c>
      <c r="D12" s="44"/>
    </row>
    <row r="13" spans="1:5" s="32" customFormat="1" ht="12.95" customHeight="1">
      <c r="A13" s="32" t="s">
        <v>20</v>
      </c>
      <c r="C13" s="44" t="s">
        <v>14</v>
      </c>
    </row>
    <row r="14" spans="1:5" s="32" customFormat="1" ht="12.95" customHeight="1"/>
    <row r="15" spans="1:5" s="32" customFormat="1" ht="12.95" customHeight="1">
      <c r="A15" s="45" t="s">
        <v>18</v>
      </c>
      <c r="C15" s="46">
        <f ca="1">(C7+C11)+(C8+C12)*INT(MAX(F21:F3533))</f>
        <v>55837.508766983447</v>
      </c>
      <c r="E15" s="44"/>
    </row>
    <row r="16" spans="1:5" s="32" customFormat="1" ht="12.95" customHeight="1">
      <c r="A16" s="34" t="s">
        <v>4</v>
      </c>
      <c r="C16" s="47">
        <f ca="1">+C8+C12</f>
        <v>0.4292472006560526</v>
      </c>
    </row>
    <row r="17" spans="1:32" s="32" customFormat="1" ht="12.95" customHeight="1" thickBot="1">
      <c r="A17" s="48" t="s">
        <v>45</v>
      </c>
      <c r="C17" s="32">
        <f>COUNT(C21:C2191)</f>
        <v>14</v>
      </c>
      <c r="E17" s="48" t="s">
        <v>50</v>
      </c>
      <c r="F17" s="49">
        <f ca="1">TODAY()+15018.5-B5/24</f>
        <v>60342.5</v>
      </c>
    </row>
    <row r="18" spans="1:32" s="32" customFormat="1" ht="12.95" customHeight="1" thickTop="1" thickBot="1">
      <c r="A18" s="34" t="s">
        <v>5</v>
      </c>
      <c r="C18" s="35">
        <f ca="1">+C15</f>
        <v>55837.508766983447</v>
      </c>
      <c r="D18" s="36">
        <f ca="1">+C16</f>
        <v>0.4292472006560526</v>
      </c>
      <c r="E18" s="48" t="s">
        <v>51</v>
      </c>
      <c r="F18" s="49">
        <f ca="1">ROUND(2*(F17-C15)/C16,0)/2+1</f>
        <v>10496</v>
      </c>
    </row>
    <row r="19" spans="1:32" s="32" customFormat="1" ht="12.95" customHeight="1" thickTop="1">
      <c r="E19" s="48" t="s">
        <v>52</v>
      </c>
      <c r="F19" s="50">
        <f ca="1">+C15+C16*F18-15018.5-C5/24</f>
        <v>45324.783218402714</v>
      </c>
      <c r="S19" s="32">
        <f ca="1">SUM(S21:S26)</f>
        <v>3.9929563376527883E-3</v>
      </c>
    </row>
    <row r="20" spans="1:32" s="32" customFormat="1" ht="12.95" customHeight="1" thickBot="1">
      <c r="A20" s="43" t="s">
        <v>6</v>
      </c>
      <c r="B20" s="43" t="s">
        <v>7</v>
      </c>
      <c r="C20" s="43" t="s">
        <v>8</v>
      </c>
      <c r="D20" s="43" t="s">
        <v>13</v>
      </c>
      <c r="E20" s="43" t="s">
        <v>9</v>
      </c>
      <c r="F20" s="43" t="s">
        <v>10</v>
      </c>
      <c r="G20" s="43" t="s">
        <v>11</v>
      </c>
      <c r="H20" s="51" t="s">
        <v>65</v>
      </c>
      <c r="I20" s="51" t="s">
        <v>68</v>
      </c>
      <c r="J20" s="51" t="s">
        <v>62</v>
      </c>
      <c r="K20" s="51" t="s">
        <v>56</v>
      </c>
      <c r="L20" s="51" t="s">
        <v>27</v>
      </c>
      <c r="M20" s="51" t="s">
        <v>28</v>
      </c>
      <c r="N20" s="51" t="s">
        <v>29</v>
      </c>
      <c r="O20" s="51" t="s">
        <v>24</v>
      </c>
      <c r="P20" s="52" t="s">
        <v>23</v>
      </c>
      <c r="Q20" s="43" t="s">
        <v>15</v>
      </c>
      <c r="R20" s="53"/>
      <c r="U20" s="54" t="s">
        <v>128</v>
      </c>
    </row>
    <row r="21" spans="1:32" s="32" customFormat="1" ht="12.95" customHeight="1">
      <c r="A21" s="32" t="s">
        <v>12</v>
      </c>
      <c r="C21" s="55">
        <v>35044.474000000002</v>
      </c>
      <c r="D21" s="55" t="s">
        <v>14</v>
      </c>
      <c r="E21" s="32">
        <f t="shared" ref="E21:E34" si="0">+(C21-C$7)/C$8</f>
        <v>0</v>
      </c>
      <c r="F21" s="32">
        <f t="shared" ref="F21:F34" si="1">ROUND(2*E21,0)/2</f>
        <v>0</v>
      </c>
      <c r="G21" s="32">
        <f t="shared" ref="G21:G34" si="2">+C21-(C$7+F21*C$8)</f>
        <v>0</v>
      </c>
      <c r="H21" s="32">
        <f>+G21</f>
        <v>0</v>
      </c>
      <c r="Q21" s="56">
        <f t="shared" ref="Q21:Q34" si="3">+C21-15018.5</f>
        <v>20025.974000000002</v>
      </c>
      <c r="R21" s="56"/>
      <c r="S21" s="32">
        <f t="shared" ref="S21:S34" si="4">+(O21-G21)^2</f>
        <v>0</v>
      </c>
    </row>
    <row r="22" spans="1:32" s="32" customFormat="1" ht="12.95" customHeight="1">
      <c r="A22" s="32" t="s">
        <v>33</v>
      </c>
      <c r="C22" s="55">
        <v>45971.303999999996</v>
      </c>
      <c r="D22" s="55"/>
      <c r="E22" s="32">
        <f t="shared" si="0"/>
        <v>25455.948595842739</v>
      </c>
      <c r="F22" s="32">
        <f t="shared" si="1"/>
        <v>25456</v>
      </c>
      <c r="G22" s="32">
        <f t="shared" si="2"/>
        <v>-2.2064960001443978E-2</v>
      </c>
      <c r="I22" s="32">
        <f>+G22</f>
        <v>-2.2064960001443978E-2</v>
      </c>
      <c r="O22" s="32">
        <f t="shared" ref="O22:O34" ca="1" si="5">+C$11+C$12*F22</f>
        <v>-6.4205055927463131E-2</v>
      </c>
      <c r="Q22" s="56">
        <f t="shared" si="3"/>
        <v>30952.803999999996</v>
      </c>
      <c r="R22" s="56"/>
      <c r="S22" s="32">
        <f t="shared" ca="1" si="4"/>
        <v>1.775787684654096E-3</v>
      </c>
      <c r="AB22" s="32">
        <v>6</v>
      </c>
      <c r="AD22" s="32" t="s">
        <v>32</v>
      </c>
      <c r="AF22" s="32" t="s">
        <v>34</v>
      </c>
    </row>
    <row r="23" spans="1:32" s="32" customFormat="1" ht="12.95" customHeight="1">
      <c r="A23" s="32" t="s">
        <v>35</v>
      </c>
      <c r="C23" s="55">
        <v>46154.597000000002</v>
      </c>
      <c r="D23" s="55"/>
      <c r="E23" s="32">
        <f t="shared" si="0"/>
        <v>25882.961479357717</v>
      </c>
      <c r="F23" s="32">
        <f t="shared" si="1"/>
        <v>25883</v>
      </c>
      <c r="G23" s="32">
        <f t="shared" si="2"/>
        <v>-1.6534779999346938E-2</v>
      </c>
      <c r="I23" s="32">
        <f>+G23</f>
        <v>-1.6534779999346938E-2</v>
      </c>
      <c r="O23" s="32">
        <f t="shared" ca="1" si="5"/>
        <v>-6.312019579301377E-2</v>
      </c>
      <c r="Q23" s="56">
        <f t="shared" si="3"/>
        <v>31136.097000000002</v>
      </c>
      <c r="R23" s="56"/>
      <c r="S23" s="32">
        <f t="shared" ca="1" si="4"/>
        <v>2.1702009646688233E-3</v>
      </c>
      <c r="AB23" s="32">
        <v>6</v>
      </c>
      <c r="AD23" s="32" t="s">
        <v>32</v>
      </c>
      <c r="AF23" s="32" t="s">
        <v>34</v>
      </c>
    </row>
    <row r="24" spans="1:32" s="32" customFormat="1" ht="12.95" customHeight="1">
      <c r="A24" s="32" t="s">
        <v>37</v>
      </c>
      <c r="C24" s="55">
        <v>51024.360800000002</v>
      </c>
      <c r="D24" s="55">
        <v>1.8E-3</v>
      </c>
      <c r="E24" s="32">
        <f t="shared" si="0"/>
        <v>37227.922183120463</v>
      </c>
      <c r="F24" s="32">
        <f t="shared" si="1"/>
        <v>37228</v>
      </c>
      <c r="G24" s="32">
        <f t="shared" si="2"/>
        <v>-3.3402480003132951E-2</v>
      </c>
      <c r="I24" s="32">
        <f>+G24</f>
        <v>-3.3402480003132951E-2</v>
      </c>
      <c r="O24" s="32">
        <f t="shared" ca="1" si="5"/>
        <v>-3.4296452876554459E-2</v>
      </c>
      <c r="Q24" s="56">
        <f t="shared" si="3"/>
        <v>36005.860800000002</v>
      </c>
      <c r="R24" s="56"/>
      <c r="S24" s="32">
        <f t="shared" ca="1" si="4"/>
        <v>7.9918749841350854E-7</v>
      </c>
      <c r="AB24" s="32">
        <v>21</v>
      </c>
      <c r="AD24" s="32" t="s">
        <v>36</v>
      </c>
      <c r="AF24" s="32" t="s">
        <v>34</v>
      </c>
    </row>
    <row r="25" spans="1:32" s="32" customFormat="1" ht="12.95" customHeight="1">
      <c r="A25" s="32" t="s">
        <v>38</v>
      </c>
      <c r="B25" s="44" t="s">
        <v>39</v>
      </c>
      <c r="C25" s="57">
        <v>51694.415800000002</v>
      </c>
      <c r="D25" s="57">
        <v>6.0000000000000001E-3</v>
      </c>
      <c r="E25" s="32">
        <f t="shared" si="0"/>
        <v>38788.931701561531</v>
      </c>
      <c r="F25" s="32">
        <f t="shared" si="1"/>
        <v>38789</v>
      </c>
      <c r="G25" s="32">
        <f t="shared" si="2"/>
        <v>-2.9316739994101226E-2</v>
      </c>
      <c r="K25" s="32">
        <f>+G25</f>
        <v>-2.9316739994101226E-2</v>
      </c>
      <c r="O25" s="32">
        <f t="shared" ca="1" si="5"/>
        <v>-3.0330488778485445E-2</v>
      </c>
      <c r="Q25" s="56">
        <f t="shared" si="3"/>
        <v>36675.915800000002</v>
      </c>
      <c r="R25" s="56"/>
      <c r="S25" s="32">
        <f t="shared" ca="1" si="4"/>
        <v>1.0276865978404819E-6</v>
      </c>
    </row>
    <row r="26" spans="1:32" s="32" customFormat="1" ht="12.95" customHeight="1">
      <c r="A26" s="58" t="s">
        <v>55</v>
      </c>
      <c r="B26" s="59" t="s">
        <v>39</v>
      </c>
      <c r="C26" s="58">
        <v>52124.527199999997</v>
      </c>
      <c r="D26" s="58" t="s">
        <v>56</v>
      </c>
      <c r="E26" s="32">
        <f t="shared" si="0"/>
        <v>39790.950922953809</v>
      </c>
      <c r="F26" s="32">
        <f t="shared" si="1"/>
        <v>39791</v>
      </c>
      <c r="G26" s="32">
        <f t="shared" si="2"/>
        <v>-2.1066060005978215E-2</v>
      </c>
      <c r="K26" s="32">
        <f>+G26</f>
        <v>-2.1066060005978215E-2</v>
      </c>
      <c r="O26" s="32">
        <f t="shared" ca="1" si="5"/>
        <v>-2.7784751413805653E-2</v>
      </c>
      <c r="Q26" s="56">
        <f t="shared" si="3"/>
        <v>37106.027199999997</v>
      </c>
      <c r="R26" s="56"/>
      <c r="S26" s="32">
        <f t="shared" ca="1" si="4"/>
        <v>4.5140814233614233E-5</v>
      </c>
    </row>
    <row r="27" spans="1:32" s="32" customFormat="1" ht="12.95" customHeight="1">
      <c r="A27" s="58" t="s">
        <v>55</v>
      </c>
      <c r="B27" s="59" t="s">
        <v>39</v>
      </c>
      <c r="C27" s="58">
        <v>52133.535400000001</v>
      </c>
      <c r="D27" s="58" t="s">
        <v>56</v>
      </c>
      <c r="E27" s="32">
        <f t="shared" si="0"/>
        <v>39811.937089677478</v>
      </c>
      <c r="F27" s="32">
        <f t="shared" si="1"/>
        <v>39812</v>
      </c>
      <c r="G27" s="32">
        <f t="shared" si="2"/>
        <v>-2.700392000406282E-2</v>
      </c>
      <c r="K27" s="32">
        <f>+G27</f>
        <v>-2.700392000406282E-2</v>
      </c>
      <c r="O27" s="32">
        <f t="shared" ca="1" si="5"/>
        <v>-2.7731397636701585E-2</v>
      </c>
      <c r="Q27" s="56">
        <f t="shared" si="3"/>
        <v>37115.035400000001</v>
      </c>
      <c r="R27" s="56"/>
      <c r="S27" s="32">
        <f t="shared" ca="1" si="4"/>
        <v>5.2922370598970185E-7</v>
      </c>
    </row>
    <row r="28" spans="1:32" s="32" customFormat="1" ht="12.95" customHeight="1">
      <c r="A28" s="58" t="s">
        <v>55</v>
      </c>
      <c r="B28" s="59" t="s">
        <v>39</v>
      </c>
      <c r="C28" s="58">
        <v>52485.5147</v>
      </c>
      <c r="D28" s="58" t="s">
        <v>56</v>
      </c>
      <c r="E28" s="32">
        <f t="shared" si="0"/>
        <v>40631.934011712568</v>
      </c>
      <c r="F28" s="32">
        <f t="shared" si="1"/>
        <v>40632</v>
      </c>
      <c r="G28" s="32">
        <f t="shared" si="2"/>
        <v>-2.832512000168208E-2</v>
      </c>
      <c r="K28" s="32">
        <f>+G28</f>
        <v>-2.832512000168208E-2</v>
      </c>
      <c r="O28" s="32">
        <f t="shared" ca="1" si="5"/>
        <v>-2.5648059673590379E-2</v>
      </c>
      <c r="Q28" s="56">
        <f t="shared" si="3"/>
        <v>37467.0147</v>
      </c>
      <c r="R28" s="56"/>
      <c r="S28" s="32">
        <f t="shared" ca="1" si="4"/>
        <v>7.1666520002424487E-6</v>
      </c>
    </row>
    <row r="29" spans="1:32" s="32" customFormat="1" ht="12.95" customHeight="1">
      <c r="A29" s="60" t="s">
        <v>41</v>
      </c>
      <c r="B29" s="61" t="s">
        <v>39</v>
      </c>
      <c r="C29" s="57">
        <v>52507.409</v>
      </c>
      <c r="D29" s="57">
        <v>4.3E-3</v>
      </c>
      <c r="E29" s="32">
        <f t="shared" si="0"/>
        <v>40682.94058684387</v>
      </c>
      <c r="F29" s="32">
        <f t="shared" si="1"/>
        <v>40683</v>
      </c>
      <c r="G29" s="32">
        <f t="shared" si="2"/>
        <v>-2.5502780001261272E-2</v>
      </c>
      <c r="K29" s="32">
        <f>+G29</f>
        <v>-2.5502780001261272E-2</v>
      </c>
      <c r="O29" s="32">
        <f t="shared" ca="1" si="5"/>
        <v>-2.5518486214909084E-2</v>
      </c>
      <c r="Q29" s="56">
        <f t="shared" si="3"/>
        <v>37488.909</v>
      </c>
      <c r="R29" s="56"/>
      <c r="S29" s="32">
        <f t="shared" ca="1" si="4"/>
        <v>2.466851471507158E-10</v>
      </c>
    </row>
    <row r="30" spans="1:32" s="32" customFormat="1" ht="12.95" customHeight="1">
      <c r="A30" s="32" t="s">
        <v>46</v>
      </c>
      <c r="B30" s="60"/>
      <c r="C30" s="55">
        <v>53660.358999999997</v>
      </c>
      <c r="D30" s="55">
        <v>8.0000000000000004E-4</v>
      </c>
      <c r="E30" s="32">
        <f t="shared" si="0"/>
        <v>43368.937891970505</v>
      </c>
      <c r="F30" s="32">
        <f t="shared" si="1"/>
        <v>43369</v>
      </c>
      <c r="G30" s="32">
        <f t="shared" si="2"/>
        <v>-2.6659540002583526E-2</v>
      </c>
      <c r="J30" s="32">
        <f>+G30</f>
        <v>-2.6659540002583526E-2</v>
      </c>
      <c r="O30" s="32">
        <f t="shared" ca="1" si="5"/>
        <v>-1.8694284057693591E-2</v>
      </c>
      <c r="Q30" s="56">
        <f t="shared" si="3"/>
        <v>38641.858999999997</v>
      </c>
      <c r="R30" s="56"/>
      <c r="S30" s="32">
        <f t="shared" ca="1" si="4"/>
        <v>6.3445302267604446E-5</v>
      </c>
    </row>
    <row r="31" spans="1:32" s="32" customFormat="1" ht="12.95" customHeight="1">
      <c r="A31" s="62" t="s">
        <v>53</v>
      </c>
      <c r="B31" s="61" t="s">
        <v>39</v>
      </c>
      <c r="C31" s="63">
        <v>53934.436300000001</v>
      </c>
      <c r="D31" s="63">
        <v>3.5999999999999999E-3</v>
      </c>
      <c r="E31" s="32">
        <f t="shared" si="0"/>
        <v>44007.448572569308</v>
      </c>
      <c r="F31" s="32">
        <f t="shared" si="1"/>
        <v>44007.5</v>
      </c>
      <c r="G31" s="32">
        <f t="shared" si="2"/>
        <v>-2.2074950000387616E-2</v>
      </c>
      <c r="J31" s="32">
        <f>+G31</f>
        <v>-2.2074950000387616E-2</v>
      </c>
      <c r="O31" s="32">
        <f t="shared" ca="1" si="5"/>
        <v>-1.7072075168124687E-2</v>
      </c>
      <c r="Q31" s="56">
        <f t="shared" si="3"/>
        <v>38915.936300000001</v>
      </c>
      <c r="R31" s="56"/>
      <c r="S31" s="32">
        <f t="shared" ca="1" si="4"/>
        <v>2.5028756587289836E-5</v>
      </c>
    </row>
    <row r="32" spans="1:32" s="32" customFormat="1" ht="12.95" customHeight="1">
      <c r="A32" s="64" t="s">
        <v>57</v>
      </c>
      <c r="B32" s="64"/>
      <c r="C32" s="65">
        <v>55481.447200000002</v>
      </c>
      <c r="D32" s="65">
        <v>5.0000000000000001E-4</v>
      </c>
      <c r="E32" s="32">
        <f t="shared" si="0"/>
        <v>47611.479196968925</v>
      </c>
      <c r="F32" s="32">
        <f t="shared" si="1"/>
        <v>47611.5</v>
      </c>
      <c r="G32" s="32">
        <f t="shared" si="2"/>
        <v>-8.9295900033903308E-3</v>
      </c>
      <c r="J32" s="32">
        <f>+G32</f>
        <v>-8.9295900033903308E-3</v>
      </c>
      <c r="O32" s="32">
        <f t="shared" ca="1" si="5"/>
        <v>-7.9155507546456727E-3</v>
      </c>
      <c r="Q32" s="56">
        <f t="shared" si="3"/>
        <v>40462.947200000002</v>
      </c>
      <c r="R32" s="56"/>
      <c r="S32" s="32">
        <f t="shared" ca="1" si="4"/>
        <v>1.0282755979946306E-6</v>
      </c>
    </row>
    <row r="33" spans="1:19" s="32" customFormat="1" ht="12.95" customHeight="1">
      <c r="A33" s="66" t="s">
        <v>122</v>
      </c>
      <c r="B33" s="67" t="s">
        <v>127</v>
      </c>
      <c r="C33" s="66">
        <v>55837.297299999998</v>
      </c>
      <c r="D33" s="66" t="s">
        <v>68</v>
      </c>
      <c r="E33" s="32">
        <f t="shared" si="0"/>
        <v>48440.493820004645</v>
      </c>
      <c r="F33" s="32">
        <f t="shared" si="1"/>
        <v>48440.5</v>
      </c>
      <c r="G33" s="32">
        <f t="shared" si="2"/>
        <v>-2.6527299996814691E-3</v>
      </c>
      <c r="K33" s="32">
        <f>+G33</f>
        <v>-2.6527299996814691E-3</v>
      </c>
      <c r="O33" s="32">
        <f t="shared" ca="1" si="5"/>
        <v>-5.8093468870613063E-3</v>
      </c>
      <c r="Q33" s="56">
        <f t="shared" si="3"/>
        <v>40818.797299999998</v>
      </c>
      <c r="R33" s="56"/>
      <c r="S33" s="32">
        <f t="shared" ca="1" si="4"/>
        <v>9.9642301736915722E-6</v>
      </c>
    </row>
    <row r="34" spans="1:19" s="32" customFormat="1" ht="12.95" customHeight="1">
      <c r="A34" s="66" t="s">
        <v>122</v>
      </c>
      <c r="B34" s="67" t="s">
        <v>39</v>
      </c>
      <c r="C34" s="66">
        <v>55837.512900000002</v>
      </c>
      <c r="D34" s="66" t="s">
        <v>68</v>
      </c>
      <c r="E34" s="32">
        <f t="shared" si="0"/>
        <v>48440.996097656753</v>
      </c>
      <c r="F34" s="32">
        <f t="shared" si="1"/>
        <v>48441</v>
      </c>
      <c r="G34" s="32">
        <f t="shared" si="2"/>
        <v>-1.6750600043451414E-3</v>
      </c>
      <c r="K34" s="32">
        <f>+G34</f>
        <v>-1.6750600043451414E-3</v>
      </c>
      <c r="O34" s="32">
        <f t="shared" ca="1" si="5"/>
        <v>-5.8080765590350081E-3</v>
      </c>
      <c r="Q34" s="56">
        <f t="shared" si="3"/>
        <v>40819.012900000002</v>
      </c>
      <c r="R34" s="56"/>
      <c r="S34" s="32">
        <f t="shared" ca="1" si="4"/>
        <v>1.7081825841340498E-5</v>
      </c>
    </row>
    <row r="35" spans="1:19" s="32" customFormat="1" ht="12.95" customHeight="1">
      <c r="B35" s="44"/>
      <c r="C35" s="55"/>
      <c r="D35" s="55"/>
    </row>
    <row r="36" spans="1:19" s="32" customFormat="1" ht="12.95" customHeight="1">
      <c r="C36" s="55"/>
      <c r="D36" s="55"/>
    </row>
    <row r="37" spans="1:19" s="32" customFormat="1" ht="12.95" customHeight="1">
      <c r="C37" s="55"/>
      <c r="D37" s="55"/>
    </row>
    <row r="38" spans="1:19" s="32" customFormat="1" ht="12.95" customHeight="1">
      <c r="C38" s="55"/>
      <c r="D38" s="55"/>
    </row>
    <row r="39" spans="1:19" s="32" customFormat="1" ht="12.95" customHeight="1">
      <c r="C39" s="55"/>
      <c r="D39" s="55"/>
    </row>
    <row r="40" spans="1:19" s="32" customFormat="1" ht="12.95" customHeight="1">
      <c r="D40" s="44"/>
    </row>
    <row r="41" spans="1:19" s="32" customFormat="1" ht="12.95" customHeight="1">
      <c r="D41" s="44"/>
    </row>
    <row r="42" spans="1:19" s="32" customFormat="1" ht="12.95" customHeight="1">
      <c r="D42" s="44"/>
    </row>
    <row r="43" spans="1:19" s="32" customFormat="1" ht="12.95" customHeight="1">
      <c r="D43" s="44"/>
    </row>
    <row r="44" spans="1:19" s="32" customFormat="1" ht="12.95" customHeight="1">
      <c r="D44" s="44"/>
    </row>
    <row r="45" spans="1:19" s="32" customFormat="1" ht="12.95" customHeight="1">
      <c r="D45" s="44"/>
    </row>
    <row r="46" spans="1:19" s="32" customFormat="1" ht="12.95" customHeight="1">
      <c r="D46" s="44"/>
    </row>
    <row r="47" spans="1:19" s="32" customFormat="1" ht="12.95" customHeight="1"/>
    <row r="48" spans="1:19" s="32" customFormat="1" ht="12.95" customHeight="1"/>
    <row r="49" s="32" customFormat="1" ht="12.95" customHeight="1"/>
    <row r="50" s="32" customFormat="1" ht="12.95" customHeight="1"/>
    <row r="51" s="32" customFormat="1" ht="12.95" customHeight="1"/>
    <row r="52" s="32" customFormat="1" ht="12.95" customHeight="1"/>
    <row r="53" s="32" customFormat="1" ht="12.95" customHeight="1"/>
    <row r="54" s="32" customFormat="1" ht="12.95" customHeight="1"/>
    <row r="55" s="32" customFormat="1" ht="12.95" customHeight="1"/>
    <row r="56" s="32" customFormat="1" ht="12.95" customHeight="1"/>
    <row r="57" s="32" customFormat="1" ht="12.95" customHeight="1"/>
    <row r="58" s="32" customFormat="1" ht="12.95" customHeight="1"/>
    <row r="59" s="32" customFormat="1" ht="12.95" customHeight="1"/>
    <row r="60" s="32" customFormat="1" ht="12.95" customHeight="1"/>
    <row r="61" s="32" customFormat="1" ht="12.95" customHeight="1"/>
    <row r="62" s="32" customFormat="1" ht="12.95" customHeight="1"/>
    <row r="63" s="32" customFormat="1" ht="12.95" customHeight="1"/>
    <row r="64" s="32" customFormat="1" ht="12.95" customHeight="1"/>
    <row r="65" s="32" customFormat="1" ht="12.95" customHeight="1"/>
    <row r="66" s="32" customFormat="1" ht="12.95" customHeight="1"/>
    <row r="67" s="32" customFormat="1" ht="12.95" customHeight="1"/>
    <row r="68" s="32" customFormat="1" ht="12.95" customHeight="1"/>
    <row r="69" s="32" customFormat="1" ht="12.95" customHeight="1"/>
    <row r="70" s="32" customFormat="1" ht="12.95" customHeight="1"/>
    <row r="71" s="32" customFormat="1" ht="12.95" customHeight="1"/>
    <row r="72" s="32" customFormat="1" ht="12.95" customHeight="1"/>
    <row r="73" s="32" customFormat="1" ht="12.95" customHeight="1"/>
    <row r="74" s="32" customFormat="1" ht="12.95" customHeight="1"/>
    <row r="75" s="32" customFormat="1" ht="12.95" customHeight="1"/>
    <row r="76" s="32" customFormat="1" ht="12.95" customHeight="1"/>
    <row r="77" s="32" customFormat="1" ht="12.95" customHeight="1"/>
    <row r="78" s="32" customFormat="1" ht="12.95" customHeight="1"/>
    <row r="79" s="32" customFormat="1" ht="12.95" customHeight="1"/>
    <row r="80" s="32" customFormat="1" ht="12.95" customHeight="1"/>
    <row r="81" s="32" customFormat="1" ht="12.95" customHeight="1"/>
    <row r="82" s="32" customFormat="1" ht="12.95" customHeight="1"/>
    <row r="83" s="32" customFormat="1" ht="12.95" customHeight="1"/>
    <row r="84" s="32" customFormat="1" ht="12.95" customHeight="1"/>
    <row r="85" s="32" customFormat="1" ht="12.95" customHeight="1"/>
    <row r="86" s="32" customFormat="1" ht="12.95" customHeight="1"/>
    <row r="87" s="32" customFormat="1" ht="12.95" customHeight="1"/>
    <row r="88" s="32" customFormat="1" ht="12.95" customHeight="1"/>
    <row r="89" s="32" customFormat="1" ht="12.95" customHeight="1"/>
    <row r="90" s="32" customFormat="1" ht="12.95" customHeight="1"/>
    <row r="91" s="32" customFormat="1" ht="12.95" customHeight="1"/>
    <row r="92" s="32" customFormat="1" ht="12.95" customHeight="1"/>
    <row r="93" s="32" customFormat="1" ht="12.95" customHeight="1"/>
    <row r="94" s="32" customFormat="1" ht="12.95" customHeight="1"/>
    <row r="95" s="32" customFormat="1" ht="12.95" customHeight="1"/>
    <row r="96" s="32" customFormat="1" ht="12.95" customHeight="1"/>
    <row r="97" s="32" customFormat="1" ht="12.95" customHeight="1"/>
    <row r="98" s="32" customFormat="1" ht="12.95" customHeight="1"/>
    <row r="99" s="32" customFormat="1" ht="12.95" customHeight="1"/>
    <row r="100" s="32" customFormat="1" ht="12.95" customHeight="1"/>
    <row r="101" s="32" customFormat="1" ht="12.95" customHeight="1"/>
    <row r="102" s="32" customFormat="1" ht="12.95" customHeight="1"/>
    <row r="103" s="32" customFormat="1" ht="12.95" customHeight="1"/>
    <row r="104" s="32" customFormat="1" ht="12.95" customHeight="1"/>
    <row r="105" s="32" customFormat="1" ht="12.95" customHeight="1"/>
    <row r="106" s="32" customFormat="1" ht="12.95" customHeight="1"/>
    <row r="107" s="32" customFormat="1" ht="12.95" customHeight="1"/>
    <row r="108" s="32" customFormat="1" ht="12.95" customHeight="1"/>
    <row r="109" s="32" customFormat="1" ht="12.95" customHeight="1"/>
    <row r="110" s="32" customFormat="1" ht="12.95" customHeight="1"/>
    <row r="111" s="32" customFormat="1" ht="12.95" customHeight="1"/>
    <row r="112" s="32" customFormat="1" ht="12.95" customHeight="1"/>
    <row r="113" s="32" customFormat="1" ht="12.95" customHeight="1"/>
    <row r="114" s="32" customFormat="1" ht="12.95" customHeight="1"/>
    <row r="115" s="32" customFormat="1" ht="12.95" customHeight="1"/>
    <row r="116" s="32" customFormat="1" ht="12.95" customHeight="1"/>
    <row r="117" s="32" customFormat="1" ht="12.95" customHeight="1"/>
    <row r="118" s="32" customFormat="1" ht="12.95" customHeight="1"/>
    <row r="119" s="32" customFormat="1" ht="12.95" customHeight="1"/>
    <row r="120" s="32" customFormat="1" ht="12.95" customHeight="1"/>
    <row r="121" s="32" customFormat="1" ht="12.95" customHeight="1"/>
    <row r="122" s="32" customFormat="1" ht="12.95" customHeight="1"/>
    <row r="123" s="32" customFormat="1" ht="12.95" customHeight="1"/>
    <row r="124" s="32" customFormat="1" ht="12.95" customHeight="1"/>
    <row r="125" s="32" customFormat="1" ht="12.95" customHeight="1"/>
    <row r="126" s="32" customFormat="1" ht="12.95" customHeight="1"/>
    <row r="127" s="32" customFormat="1" ht="12.95" customHeight="1"/>
    <row r="128" s="32" customFormat="1" ht="12.95" customHeight="1"/>
    <row r="129" s="32" customFormat="1" ht="12.95" customHeight="1"/>
    <row r="130" s="32" customFormat="1" ht="12.95" customHeight="1"/>
    <row r="131" s="32" customFormat="1" ht="12.95" customHeight="1"/>
    <row r="132" s="32" customFormat="1" ht="12.95" customHeight="1"/>
    <row r="133" s="32" customFormat="1" ht="12.95" customHeight="1"/>
    <row r="134" s="32" customFormat="1" ht="12.95" customHeight="1"/>
    <row r="135" s="32" customFormat="1" ht="12.95" customHeight="1"/>
    <row r="136" s="32" customFormat="1" ht="12.95" customHeight="1"/>
    <row r="137" s="32" customFormat="1" ht="12.95" customHeight="1"/>
    <row r="138" s="32" customFormat="1" ht="12.95" customHeight="1"/>
    <row r="139" s="32" customFormat="1" ht="12.95" customHeight="1"/>
    <row r="140" s="32" customFormat="1" ht="12.95" customHeight="1"/>
    <row r="141" s="32" customFormat="1" ht="12.95" customHeight="1"/>
    <row r="142" s="32" customFormat="1" ht="12.95" customHeight="1"/>
    <row r="143" s="32" customFormat="1" ht="12.95" customHeight="1"/>
    <row r="144" s="32" customFormat="1" ht="12.95" customHeight="1"/>
    <row r="145" s="32" customFormat="1" ht="12.95" customHeight="1"/>
    <row r="146" s="32" customFormat="1" ht="12.95" customHeight="1"/>
    <row r="147" s="32" customFormat="1" ht="12.95" customHeight="1"/>
    <row r="148" s="32" customFormat="1" ht="12.95" customHeight="1"/>
    <row r="149" s="32" customFormat="1" ht="12.95" customHeight="1"/>
    <row r="150" s="32" customFormat="1" ht="12.95" customHeight="1"/>
    <row r="151" s="32" customFormat="1" ht="12.95" customHeight="1"/>
    <row r="152" s="32" customFormat="1" ht="12.95" customHeight="1"/>
    <row r="153" s="32" customFormat="1" ht="12.95" customHeight="1"/>
    <row r="154" s="32" customFormat="1" ht="12.95" customHeight="1"/>
    <row r="155" s="32" customFormat="1" ht="12.95" customHeight="1"/>
    <row r="156" s="32" customFormat="1" ht="12.95" customHeight="1"/>
    <row r="157" s="32" customFormat="1" ht="12.95" customHeight="1"/>
    <row r="158" s="32" customFormat="1" ht="12.95" customHeight="1"/>
    <row r="159" s="32" customFormat="1" ht="12.95" customHeight="1"/>
    <row r="160" s="32" customFormat="1" ht="12.95" customHeight="1"/>
    <row r="161" s="32" customFormat="1" ht="12.95" customHeight="1"/>
    <row r="162" s="32" customFormat="1" ht="12.95" customHeight="1"/>
    <row r="163" s="32" customFormat="1" ht="12.95" customHeight="1"/>
    <row r="164" s="32" customFormat="1" ht="12.95" customHeight="1"/>
    <row r="165" s="32" customFormat="1" ht="12.95" customHeight="1"/>
    <row r="166" s="32" customFormat="1" ht="12.95" customHeight="1"/>
    <row r="167" s="32" customFormat="1" ht="12.95" customHeight="1"/>
    <row r="168" s="32" customFormat="1" ht="12.95" customHeight="1"/>
    <row r="169" s="32" customFormat="1" ht="12.95" customHeight="1"/>
    <row r="170" s="32" customFormat="1" ht="12.95" customHeight="1"/>
    <row r="171" s="32" customFormat="1" ht="12.95" customHeight="1"/>
    <row r="172" s="32" customFormat="1" ht="12.95" customHeight="1"/>
    <row r="173" s="32" customFormat="1" ht="12.95" customHeight="1"/>
    <row r="174" s="32" customFormat="1" ht="12.95" customHeight="1"/>
    <row r="175" s="32" customFormat="1" ht="12.95" customHeight="1"/>
    <row r="176" s="32" customFormat="1" ht="12.95" customHeight="1"/>
    <row r="177" s="32" customFormat="1" ht="12.95" customHeight="1"/>
    <row r="178" s="32" customFormat="1" ht="12.95" customHeight="1"/>
    <row r="179" s="32" customFormat="1" ht="12.95" customHeight="1"/>
    <row r="180" s="32" customFormat="1" ht="12.95" customHeight="1"/>
    <row r="181" s="32" customFormat="1" ht="12.95" customHeight="1"/>
    <row r="182" s="32" customFormat="1" ht="12.95" customHeight="1"/>
    <row r="183" s="32" customFormat="1" ht="12.95" customHeight="1"/>
    <row r="184" s="32" customFormat="1" ht="12.95" customHeight="1"/>
    <row r="185" s="32" customFormat="1" ht="12.95" customHeight="1"/>
    <row r="186" s="32" customFormat="1" ht="12.95" customHeight="1"/>
    <row r="187" s="32" customFormat="1" ht="12.95" customHeight="1"/>
    <row r="188" s="32" customFormat="1" ht="12.95" customHeight="1"/>
    <row r="189" s="32" customFormat="1" ht="12.95" customHeight="1"/>
    <row r="190" s="32" customFormat="1" ht="12.95" customHeight="1"/>
    <row r="191" s="32" customFormat="1" ht="12.95" customHeight="1"/>
    <row r="192" s="32" customFormat="1" ht="12.95" customHeight="1"/>
    <row r="193" s="32" customFormat="1" ht="12.95" customHeight="1"/>
    <row r="194" s="32" customFormat="1" ht="12.95" customHeight="1"/>
    <row r="195" s="32" customFormat="1" ht="12.95" customHeight="1"/>
    <row r="196" s="32" customFormat="1" ht="12.95" customHeight="1"/>
    <row r="197" s="32" customFormat="1" ht="12.95" customHeight="1"/>
    <row r="198" s="32" customFormat="1" ht="12.95" customHeight="1"/>
    <row r="199" s="32" customFormat="1" ht="12.95" customHeight="1"/>
    <row r="200" s="32" customFormat="1" ht="12.95" customHeight="1"/>
    <row r="201" s="32" customFormat="1" ht="12.95" customHeight="1"/>
    <row r="202" s="32" customFormat="1" ht="12.95" customHeight="1"/>
    <row r="203" s="32" customFormat="1" ht="12.95" customHeight="1"/>
    <row r="204" s="32" customFormat="1" ht="12.95" customHeight="1"/>
    <row r="205" s="32" customFormat="1" ht="12.95" customHeight="1"/>
    <row r="206" s="32" customFormat="1" ht="12.95" customHeight="1"/>
    <row r="207" s="32" customFormat="1" ht="12.95" customHeight="1"/>
    <row r="208" s="32" customFormat="1" ht="12.95" customHeight="1"/>
    <row r="209" s="32" customFormat="1" ht="12.95" customHeight="1"/>
    <row r="210" s="32" customFormat="1" ht="12.95" customHeight="1"/>
    <row r="211" s="32" customFormat="1" ht="12.95" customHeight="1"/>
    <row r="212" s="32" customFormat="1" ht="12.95" customHeight="1"/>
    <row r="213" s="32" customFormat="1" ht="12.95" customHeight="1"/>
    <row r="214" s="32" customFormat="1" ht="12.95" customHeight="1"/>
    <row r="215" s="32" customFormat="1" ht="12.95" customHeight="1"/>
    <row r="216" s="32" customFormat="1" ht="12.95" customHeight="1"/>
    <row r="217" s="32" customFormat="1" ht="12.95" customHeight="1"/>
    <row r="218" s="32" customFormat="1" ht="12.95" customHeight="1"/>
    <row r="219" s="32" customFormat="1" ht="12.95" customHeight="1"/>
    <row r="220" s="32" customFormat="1" ht="12.95" customHeight="1"/>
    <row r="221" s="32" customFormat="1" ht="12.95" customHeight="1"/>
    <row r="222" s="32" customFormat="1" ht="12.95" customHeight="1"/>
    <row r="223" s="32" customFormat="1" ht="12.95" customHeight="1"/>
    <row r="224" s="32" customFormat="1" ht="12.95" customHeight="1"/>
    <row r="225" s="32" customFormat="1" ht="12.95" customHeight="1"/>
    <row r="226" s="32" customFormat="1" ht="12.95" customHeight="1"/>
    <row r="227" s="32" customFormat="1" ht="12.95" customHeight="1"/>
    <row r="228" s="32" customFormat="1" ht="12.95" customHeight="1"/>
    <row r="229" s="32" customFormat="1" ht="12.95" customHeight="1"/>
    <row r="230" s="32" customFormat="1" ht="12.95" customHeight="1"/>
    <row r="231" s="32" customFormat="1" ht="12.95" customHeight="1"/>
    <row r="232" s="32" customFormat="1" ht="12.95" customHeight="1"/>
    <row r="233" s="32" customFormat="1" ht="12.95" customHeight="1"/>
    <row r="234" s="32" customFormat="1" ht="12.95" customHeight="1"/>
    <row r="235" s="32" customFormat="1" ht="12.95" customHeight="1"/>
    <row r="236" s="32" customFormat="1" ht="12.95" customHeight="1"/>
    <row r="237" s="32" customFormat="1" ht="12.95" customHeight="1"/>
    <row r="238" s="32" customFormat="1" ht="12.95" customHeight="1"/>
    <row r="239" s="32" customFormat="1" ht="12.95" customHeight="1"/>
    <row r="240" s="32" customFormat="1" ht="12.95" customHeight="1"/>
    <row r="241" s="32" customFormat="1" ht="12.95" customHeight="1"/>
    <row r="242" s="32" customFormat="1" ht="12.95" customHeight="1"/>
    <row r="243" s="32" customFormat="1" ht="12.95" customHeight="1"/>
    <row r="244" s="32" customFormat="1" ht="12.95" customHeight="1"/>
    <row r="245" s="32" customFormat="1" ht="12.95" customHeight="1"/>
    <row r="246" s="32" customFormat="1" ht="12.95" customHeight="1"/>
    <row r="247" s="32" customFormat="1" ht="12.95" customHeight="1"/>
    <row r="248" s="32" customFormat="1" ht="12.95" customHeight="1"/>
    <row r="249" s="32" customFormat="1" ht="12.95" customHeight="1"/>
    <row r="250" s="32" customFormat="1" ht="12.95" customHeight="1"/>
    <row r="251" s="32" customFormat="1" ht="12.95" customHeight="1"/>
    <row r="252" s="32" customFormat="1" ht="12.95" customHeight="1"/>
    <row r="253" s="32" customFormat="1" ht="12.95" customHeight="1"/>
    <row r="254" s="32" customFormat="1" ht="12.95" customHeight="1"/>
    <row r="255" s="32" customFormat="1" ht="12.95" customHeight="1"/>
    <row r="256" s="32" customFormat="1" ht="12.95" customHeight="1"/>
    <row r="257" s="32" customFormat="1" ht="12.95" customHeight="1"/>
    <row r="258" s="32" customFormat="1" ht="12.95" customHeight="1"/>
    <row r="259" s="32" customFormat="1" ht="12.95" customHeight="1"/>
    <row r="260" s="32" customFormat="1" ht="12.95" customHeight="1"/>
    <row r="261" s="32" customFormat="1" ht="12.95" customHeight="1"/>
    <row r="262" s="32" customFormat="1" ht="12.95" customHeight="1"/>
    <row r="263" s="32" customFormat="1" ht="12.95" customHeight="1"/>
    <row r="264" s="32" customFormat="1" ht="12.95" customHeight="1"/>
    <row r="265" s="32" customFormat="1" ht="12.95" customHeight="1"/>
    <row r="266" s="32" customFormat="1" ht="12.95" customHeight="1"/>
    <row r="267" s="32" customFormat="1" ht="12.95" customHeight="1"/>
    <row r="268" s="32" customFormat="1" ht="12.95" customHeight="1"/>
    <row r="269" s="32" customFormat="1" ht="12.95" customHeight="1"/>
    <row r="270" s="32" customFormat="1" ht="12.95" customHeight="1"/>
    <row r="271" s="32" customFormat="1" ht="12.95" customHeight="1"/>
    <row r="272" s="32" customFormat="1" ht="12.95" customHeight="1"/>
    <row r="273" s="32" customFormat="1" ht="12.95" customHeight="1"/>
    <row r="274" s="32" customFormat="1" ht="12.95" customHeight="1"/>
    <row r="275" s="32" customFormat="1" ht="12.95" customHeight="1"/>
    <row r="276" s="32" customFormat="1" ht="12.95" customHeight="1"/>
    <row r="277" s="32" customFormat="1" ht="12.95" customHeight="1"/>
    <row r="278" s="32" customFormat="1" ht="12.95" customHeight="1"/>
    <row r="279" s="32" customFormat="1" ht="12.95" customHeight="1"/>
    <row r="280" s="32" customFormat="1" ht="12.95" customHeight="1"/>
    <row r="281" s="32" customFormat="1" ht="12.95" customHeight="1"/>
    <row r="282" s="32" customFormat="1" ht="12.95" customHeight="1"/>
    <row r="283" s="32" customFormat="1" ht="12.95" customHeight="1"/>
    <row r="284" s="32" customFormat="1" ht="12.95" customHeight="1"/>
    <row r="285" s="32" customFormat="1" ht="12.95" customHeight="1"/>
    <row r="286" s="32" customFormat="1" ht="12.95" customHeight="1"/>
    <row r="287" s="32" customFormat="1" ht="12.95" customHeight="1"/>
    <row r="288" s="32" customFormat="1" ht="12.95" customHeight="1"/>
    <row r="289" s="32" customFormat="1" ht="12.95" customHeight="1"/>
    <row r="290" s="32" customFormat="1" ht="12.95" customHeight="1"/>
    <row r="291" s="32" customFormat="1" ht="12.95" customHeight="1"/>
    <row r="292" s="32" customFormat="1" ht="12.95" customHeight="1"/>
    <row r="293" s="32" customFormat="1" ht="12.95" customHeight="1"/>
    <row r="294" s="32" customFormat="1" ht="12.95" customHeight="1"/>
    <row r="295" s="32" customFormat="1" ht="12.95" customHeight="1"/>
    <row r="296" s="32" customFormat="1" ht="12.95" customHeight="1"/>
    <row r="297" s="32" customFormat="1" ht="12.95" customHeight="1"/>
    <row r="298" s="32" customFormat="1" ht="12.95" customHeight="1"/>
    <row r="299" s="32" customFormat="1" ht="12.95" customHeight="1"/>
    <row r="300" s="32" customFormat="1" ht="12.95" customHeight="1"/>
    <row r="301" s="32" customFormat="1" ht="12.95" customHeight="1"/>
    <row r="302" s="32" customFormat="1" ht="12.95" customHeight="1"/>
    <row r="303" s="32" customFormat="1" ht="12.95" customHeight="1"/>
    <row r="304" s="32" customFormat="1" ht="12.95" customHeight="1"/>
    <row r="305" s="32" customFormat="1" ht="12.95" customHeight="1"/>
    <row r="306" s="32" customFormat="1" ht="12.95" customHeight="1"/>
    <row r="307" s="32" customFormat="1" ht="12.95" customHeight="1"/>
    <row r="308" s="32" customFormat="1" ht="12.95" customHeight="1"/>
    <row r="309" s="32" customFormat="1" ht="12.95" customHeight="1"/>
    <row r="310" s="32" customFormat="1" ht="12.95" customHeight="1"/>
    <row r="311" s="32" customFormat="1" ht="12.95" customHeight="1"/>
    <row r="312" s="32" customFormat="1" ht="12.95" customHeight="1"/>
    <row r="313" s="32" customFormat="1" ht="12.95" customHeight="1"/>
    <row r="314" s="32" customFormat="1" ht="12.95" customHeight="1"/>
    <row r="315" s="32" customFormat="1" ht="12.95" customHeight="1"/>
    <row r="316" s="32" customFormat="1" ht="12.95" customHeight="1"/>
    <row r="317" s="32" customFormat="1" ht="12.95" customHeight="1"/>
    <row r="318" s="32" customFormat="1" ht="12.95" customHeight="1"/>
    <row r="319" s="32" customFormat="1" ht="12.95" customHeight="1"/>
    <row r="320" s="32" customFormat="1" ht="12.95" customHeight="1"/>
    <row r="321" s="32" customFormat="1" ht="12.95" customHeight="1"/>
    <row r="322" s="32" customFormat="1" ht="12.95" customHeight="1"/>
    <row r="323" s="32" customFormat="1" ht="12.95" customHeight="1"/>
    <row r="324" s="32" customFormat="1" ht="12.95" customHeight="1"/>
    <row r="325" s="32" customFormat="1" ht="12.95" customHeight="1"/>
    <row r="326" s="32" customFormat="1" ht="12.95" customHeight="1"/>
    <row r="327" s="32" customFormat="1" ht="12.95" customHeight="1"/>
    <row r="328" s="32" customFormat="1" ht="12.95" customHeight="1"/>
    <row r="329" s="32" customFormat="1" ht="12.95" customHeight="1"/>
    <row r="330" s="32" customFormat="1" ht="12.95" customHeight="1"/>
    <row r="331" s="32" customFormat="1" ht="12.95" customHeight="1"/>
    <row r="332" s="32" customFormat="1" ht="12.95" customHeight="1"/>
    <row r="333" s="32" customFormat="1" ht="12.95" customHeight="1"/>
    <row r="334" s="32" customFormat="1" ht="12.95" customHeight="1"/>
    <row r="335" s="32" customFormat="1" ht="12.95" customHeight="1"/>
    <row r="336" s="32" customFormat="1" ht="12.95" customHeight="1"/>
    <row r="337" s="32" customFormat="1" ht="12.95" customHeight="1"/>
    <row r="338" s="32" customFormat="1" ht="12.95" customHeight="1"/>
    <row r="339" s="32" customFormat="1" ht="12.95" customHeight="1"/>
    <row r="340" s="32" customFormat="1" ht="12.95" customHeight="1"/>
    <row r="341" s="32" customFormat="1" ht="12.95" customHeight="1"/>
    <row r="342" s="32" customFormat="1" ht="12.95" customHeight="1"/>
    <row r="343" s="32" customFormat="1" ht="12.95" customHeight="1"/>
    <row r="344" s="32" customFormat="1" ht="12.95" customHeight="1"/>
    <row r="345" s="32" customFormat="1" ht="12.95" customHeight="1"/>
    <row r="346" s="32" customFormat="1" ht="12.95" customHeight="1"/>
    <row r="347" s="32" customFormat="1" ht="12.95" customHeight="1"/>
    <row r="348" s="32" customFormat="1" ht="12.95" customHeight="1"/>
    <row r="349" s="32" customFormat="1" ht="12.95" customHeight="1"/>
    <row r="350" s="32" customFormat="1" ht="12.95" customHeight="1"/>
    <row r="351" s="32" customFormat="1" ht="12.95" customHeight="1"/>
    <row r="352" s="32" customFormat="1" ht="12.95" customHeight="1"/>
    <row r="353" s="32" customFormat="1" ht="12.95" customHeight="1"/>
    <row r="354" s="32" customFormat="1" ht="12.95" customHeight="1"/>
    <row r="355" s="32" customFormat="1" ht="12.95" customHeight="1"/>
    <row r="356" s="32" customFormat="1" ht="12.95" customHeight="1"/>
    <row r="357" s="32" customFormat="1" ht="12.95" customHeight="1"/>
    <row r="358" s="32" customFormat="1" ht="12.95" customHeight="1"/>
    <row r="359" s="32" customFormat="1" ht="12.95" customHeight="1"/>
    <row r="360" s="32" customFormat="1" ht="12.95" customHeight="1"/>
    <row r="361" s="32" customFormat="1" ht="12.95" customHeight="1"/>
    <row r="362" s="32" customFormat="1" ht="12.95" customHeight="1"/>
    <row r="363" s="32" customFormat="1" ht="12.95" customHeight="1"/>
    <row r="364" s="32" customFormat="1" ht="12.95" customHeight="1"/>
    <row r="365" s="32" customFormat="1" ht="12.95" customHeight="1"/>
    <row r="366" s="32" customFormat="1" ht="12.95" customHeight="1"/>
    <row r="367" s="32" customFormat="1" ht="12.95" customHeight="1"/>
    <row r="368" s="32" customFormat="1" ht="12.95" customHeight="1"/>
    <row r="369" s="32" customFormat="1" ht="12.95" customHeight="1"/>
    <row r="370" s="32" customFormat="1" ht="12.95" customHeight="1"/>
    <row r="371" s="32" customFormat="1" ht="12.95" customHeight="1"/>
    <row r="372" s="32" customFormat="1" ht="12.95" customHeight="1"/>
    <row r="373" s="32" customFormat="1" ht="12.95" customHeight="1"/>
    <row r="374" s="32" customFormat="1" ht="12.95" customHeight="1"/>
    <row r="375" s="32" customFormat="1" ht="12.95" customHeight="1"/>
    <row r="376" s="32" customFormat="1" ht="12.95" customHeight="1"/>
    <row r="377" s="32" customFormat="1" ht="12.95" customHeight="1"/>
    <row r="378" s="32" customFormat="1" ht="12.95" customHeight="1"/>
    <row r="379" s="32" customFormat="1" ht="12.95" customHeight="1"/>
    <row r="380" s="32" customFormat="1" ht="12.95" customHeight="1"/>
    <row r="381" s="32" customFormat="1" ht="12.95" customHeight="1"/>
    <row r="382" s="32" customFormat="1" ht="12.95" customHeight="1"/>
    <row r="383" s="32" customFormat="1" ht="12.95" customHeight="1"/>
    <row r="384" s="32" customFormat="1" ht="12.95" customHeight="1"/>
    <row r="385" s="32" customFormat="1" ht="12.95" customHeight="1"/>
    <row r="386" s="32" customFormat="1" ht="12.95" customHeight="1"/>
    <row r="387" s="32" customFormat="1" ht="12.95" customHeight="1"/>
    <row r="388" s="32" customFormat="1" ht="12.95" customHeight="1"/>
    <row r="389" s="32" customFormat="1" ht="12.95" customHeight="1"/>
    <row r="390" s="32" customFormat="1" ht="12.95" customHeight="1"/>
    <row r="391" s="32" customFormat="1" ht="12.95" customHeight="1"/>
    <row r="392" s="32" customFormat="1" ht="12.95" customHeight="1"/>
    <row r="393" s="32" customFormat="1" ht="12.95" customHeight="1"/>
    <row r="394" s="32" customFormat="1" ht="12.95" customHeight="1"/>
    <row r="395" s="32" customFormat="1" ht="12.95" customHeight="1"/>
    <row r="396" s="32" customFormat="1" ht="12.95" customHeight="1"/>
    <row r="397" s="32" customFormat="1" ht="12.95" customHeight="1"/>
    <row r="398" s="32" customFormat="1" ht="12.95" customHeight="1"/>
    <row r="399" s="32" customFormat="1" ht="12.95" customHeight="1"/>
    <row r="400" s="32" customFormat="1" ht="12.95" customHeight="1"/>
    <row r="401" s="32" customFormat="1" ht="12.95" customHeight="1"/>
    <row r="402" s="32" customFormat="1" ht="12.95" customHeight="1"/>
    <row r="403" s="32" customFormat="1" ht="12.95" customHeight="1"/>
    <row r="404" s="32" customFormat="1" ht="12.95" customHeight="1"/>
    <row r="405" s="32" customFormat="1" ht="12.95" customHeight="1"/>
    <row r="406" s="32" customFormat="1" ht="12.95" customHeight="1"/>
    <row r="407" s="32" customFormat="1" ht="12.95" customHeight="1"/>
    <row r="408" s="32" customFormat="1" ht="12.95" customHeight="1"/>
    <row r="409" s="32" customFormat="1" ht="12.95" customHeight="1"/>
    <row r="410" s="32" customFormat="1" ht="12.95" customHeight="1"/>
    <row r="411" s="32" customFormat="1" ht="12.95" customHeight="1"/>
    <row r="412" s="32" customFormat="1" ht="12.95" customHeight="1"/>
    <row r="413" s="32" customFormat="1" ht="12.95" customHeight="1"/>
    <row r="414" s="32" customFormat="1" ht="12.95" customHeight="1"/>
    <row r="415" s="32" customFormat="1" ht="12.95" customHeight="1"/>
    <row r="416" s="32" customFormat="1" ht="12.95" customHeight="1"/>
    <row r="417" s="32" customFormat="1" ht="12.95" customHeight="1"/>
    <row r="418" s="32" customFormat="1" ht="12.95" customHeight="1"/>
    <row r="419" s="32" customFormat="1" ht="12.95" customHeight="1"/>
    <row r="420" s="32" customFormat="1" ht="12.95" customHeight="1"/>
    <row r="421" s="32" customFormat="1" ht="12.95" customHeight="1"/>
    <row r="422" s="32" customFormat="1" ht="12.95" customHeight="1"/>
    <row r="423" s="32" customFormat="1" ht="12.95" customHeight="1"/>
    <row r="424" s="32" customFormat="1" ht="12.95" customHeight="1"/>
    <row r="425" s="32" customFormat="1" ht="12.95" customHeight="1"/>
    <row r="426" s="32" customFormat="1" ht="12.95" customHeight="1"/>
    <row r="427" s="32" customFormat="1" ht="12.95" customHeight="1"/>
    <row r="428" s="32" customFormat="1" ht="12.95" customHeight="1"/>
    <row r="429" s="32" customFormat="1" ht="12.95" customHeight="1"/>
    <row r="430" s="32" customFormat="1" ht="12.95" customHeight="1"/>
    <row r="431" s="32" customFormat="1" ht="12.95" customHeight="1"/>
    <row r="432" s="32" customFormat="1" ht="12.95" customHeight="1"/>
    <row r="433" s="32" customFormat="1" ht="12.95" customHeight="1"/>
    <row r="434" s="32" customFormat="1" ht="12.95" customHeight="1"/>
    <row r="435" s="32" customFormat="1" ht="12.95" customHeight="1"/>
    <row r="436" s="32" customFormat="1" ht="12.95" customHeight="1"/>
    <row r="437" s="32" customFormat="1" ht="12.95" customHeight="1"/>
    <row r="438" s="32" customFormat="1" ht="12.95" customHeight="1"/>
    <row r="439" s="32" customFormat="1" ht="12.95" customHeight="1"/>
    <row r="440" s="32" customFormat="1" ht="12.95" customHeight="1"/>
    <row r="441" s="32" customFormat="1" ht="12.95" customHeight="1"/>
    <row r="442" s="32" customFormat="1" ht="12.95" customHeight="1"/>
    <row r="443" s="32" customFormat="1" ht="12.95" customHeight="1"/>
    <row r="444" s="32" customFormat="1" ht="12.95" customHeight="1"/>
    <row r="445" s="32" customFormat="1" ht="12.95" customHeight="1"/>
    <row r="446" s="32" customFormat="1" ht="12.95" customHeight="1"/>
    <row r="447" s="32" customFormat="1" ht="12.95" customHeight="1"/>
    <row r="448" s="32" customFormat="1" ht="12.95" customHeight="1"/>
    <row r="449" s="32" customFormat="1" ht="12.95" customHeight="1"/>
    <row r="450" s="32" customFormat="1" ht="12.95" customHeight="1"/>
    <row r="451" s="32" customFormat="1" ht="12.95" customHeight="1"/>
    <row r="452" s="32" customFormat="1" ht="12.95" customHeight="1"/>
    <row r="453" s="32" customFormat="1" ht="12.95" customHeight="1"/>
    <row r="454" s="32" customFormat="1" ht="12.95" customHeight="1"/>
    <row r="455" s="32" customFormat="1" ht="12.95" customHeight="1"/>
    <row r="456" s="32" customFormat="1" ht="12.95" customHeight="1"/>
    <row r="457" s="32" customFormat="1" ht="12.95" customHeight="1"/>
    <row r="458" s="32" customFormat="1" ht="12.95" customHeight="1"/>
    <row r="459" s="32" customFormat="1" ht="12.95" customHeight="1"/>
    <row r="460" s="32" customFormat="1" ht="12.95" customHeight="1"/>
    <row r="461" s="32" customFormat="1" ht="12.95" customHeight="1"/>
    <row r="462" s="32" customFormat="1" ht="12.95" customHeight="1"/>
    <row r="463" s="32" customFormat="1" ht="12.95" customHeight="1"/>
    <row r="464" s="32" customFormat="1" ht="12.95" customHeight="1"/>
    <row r="465" s="32" customFormat="1" ht="12.95" customHeight="1"/>
    <row r="466" s="32" customFormat="1" ht="12.95" customHeight="1"/>
    <row r="467" s="32" customFormat="1" ht="12.95" customHeight="1"/>
    <row r="468" s="32" customFormat="1" ht="12.95" customHeight="1"/>
    <row r="469" s="32" customFormat="1" ht="12.95" customHeight="1"/>
    <row r="470" s="32" customFormat="1" ht="12.95" customHeight="1"/>
    <row r="471" s="32" customFormat="1" ht="12.95" customHeight="1"/>
    <row r="472" s="32" customFormat="1" ht="12.95" customHeight="1"/>
    <row r="473" s="32" customFormat="1" ht="12.95" customHeight="1"/>
    <row r="474" s="32" customFormat="1" ht="12.95" customHeight="1"/>
    <row r="475" s="32" customFormat="1" ht="12.95" customHeight="1"/>
    <row r="476" s="32" customFormat="1" ht="12.95" customHeight="1"/>
    <row r="477" s="32" customFormat="1" ht="12.95" customHeight="1"/>
    <row r="478" s="32" customFormat="1" ht="12.95" customHeight="1"/>
    <row r="479" s="32" customFormat="1" ht="12.95" customHeight="1"/>
    <row r="480" s="32" customFormat="1" ht="12.95" customHeight="1"/>
    <row r="481" s="32" customFormat="1" ht="12.95" customHeight="1"/>
    <row r="482" s="32" customFormat="1" ht="12.95" customHeight="1"/>
    <row r="483" s="32" customFormat="1" ht="12.95" customHeight="1"/>
    <row r="484" s="32" customFormat="1" ht="12.95" customHeight="1"/>
    <row r="485" s="32" customFormat="1" ht="12.95" customHeight="1"/>
    <row r="486" s="32" customFormat="1" ht="12.95" customHeight="1"/>
    <row r="487" s="32" customFormat="1" ht="12.95" customHeight="1"/>
    <row r="488" s="32" customFormat="1" ht="12.95" customHeight="1"/>
    <row r="489" s="32" customFormat="1" ht="12.95" customHeight="1"/>
    <row r="490" s="32" customFormat="1" ht="12.95" customHeight="1"/>
    <row r="491" s="32" customFormat="1" ht="12.95" customHeight="1"/>
    <row r="492" s="32" customFormat="1" ht="12.95" customHeight="1"/>
    <row r="493" s="32" customFormat="1" ht="12.95" customHeight="1"/>
    <row r="494" s="32" customFormat="1" ht="12.95" customHeight="1"/>
    <row r="495" s="32" customFormat="1" ht="12.95" customHeight="1"/>
    <row r="496" s="32" customFormat="1" ht="12.95" customHeight="1"/>
    <row r="497" s="32" customFormat="1" ht="12.95" customHeight="1"/>
    <row r="498" s="32" customFormat="1" ht="12.95" customHeight="1"/>
    <row r="499" s="32" customFormat="1" ht="12.95" customHeight="1"/>
    <row r="500" s="32" customFormat="1" ht="12.95" customHeight="1"/>
    <row r="501" s="32" customFormat="1" ht="12.95" customHeight="1"/>
    <row r="502" s="32" customFormat="1" ht="12.95" customHeight="1"/>
    <row r="503" s="32" customFormat="1" ht="12.95" customHeight="1"/>
    <row r="504" s="32" customFormat="1" ht="12.95" customHeight="1"/>
    <row r="505" s="32" customFormat="1" ht="12.95" customHeight="1"/>
    <row r="506" s="32" customFormat="1" ht="12.95" customHeight="1"/>
    <row r="507" s="32" customFormat="1" ht="12.95" customHeight="1"/>
    <row r="508" s="32" customFormat="1" ht="12.95" customHeight="1"/>
    <row r="509" s="32" customFormat="1" ht="12.95" customHeight="1"/>
    <row r="510" s="32" customFormat="1" ht="12.95" customHeight="1"/>
    <row r="953" ht="18.75" customHeight="1"/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91"/>
  <sheetViews>
    <sheetView workbookViewId="0">
      <selection activeCell="A20" sqref="A20:D21"/>
    </sheetView>
  </sheetViews>
  <sheetFormatPr defaultRowHeight="12.75"/>
  <cols>
    <col min="1" max="1" width="19.7109375" style="18" customWidth="1"/>
    <col min="2" max="2" width="4.42578125" style="17" customWidth="1"/>
    <col min="3" max="3" width="12.7109375" style="18" customWidth="1"/>
    <col min="4" max="4" width="5.42578125" style="17" customWidth="1"/>
    <col min="5" max="5" width="14.85546875" style="17" customWidth="1"/>
    <col min="6" max="6" width="9.140625" style="17"/>
    <col min="7" max="7" width="12" style="17" customWidth="1"/>
    <col min="8" max="8" width="14.140625" style="18" customWidth="1"/>
    <col min="9" max="9" width="22.5703125" style="17" customWidth="1"/>
    <col min="10" max="10" width="25.140625" style="17" customWidth="1"/>
    <col min="11" max="11" width="15.7109375" style="17" customWidth="1"/>
    <col min="12" max="12" width="14.140625" style="17" customWidth="1"/>
    <col min="13" max="13" width="9.5703125" style="17" customWidth="1"/>
    <col min="14" max="14" width="14.140625" style="17" customWidth="1"/>
    <col min="15" max="15" width="23.42578125" style="17" customWidth="1"/>
    <col min="16" max="16" width="16.5703125" style="17" customWidth="1"/>
    <col min="17" max="17" width="41" style="17" customWidth="1"/>
    <col min="18" max="16384" width="9.140625" style="17"/>
  </cols>
  <sheetData>
    <row r="1" spans="1:16" ht="15.75">
      <c r="A1" s="19" t="s">
        <v>59</v>
      </c>
      <c r="I1" s="20" t="s">
        <v>60</v>
      </c>
      <c r="J1" s="21" t="s">
        <v>56</v>
      </c>
    </row>
    <row r="2" spans="1:16">
      <c r="I2" s="22" t="s">
        <v>61</v>
      </c>
      <c r="J2" s="23" t="s">
        <v>62</v>
      </c>
    </row>
    <row r="3" spans="1:16">
      <c r="A3" s="24" t="s">
        <v>63</v>
      </c>
      <c r="I3" s="22" t="s">
        <v>64</v>
      </c>
      <c r="J3" s="23" t="s">
        <v>65</v>
      </c>
    </row>
    <row r="4" spans="1:16">
      <c r="I4" s="22" t="s">
        <v>66</v>
      </c>
      <c r="J4" s="23" t="s">
        <v>65</v>
      </c>
    </row>
    <row r="5" spans="1:16" ht="13.5" thickBot="1">
      <c r="I5" s="25" t="s">
        <v>67</v>
      </c>
      <c r="J5" s="26" t="s">
        <v>68</v>
      </c>
    </row>
    <row r="10" spans="1:16" ht="13.5" thickBot="1"/>
    <row r="11" spans="1:16" ht="12.75" customHeight="1" thickBot="1">
      <c r="A11" s="18" t="str">
        <f t="shared" ref="A11:A21" si="0">P11</f>
        <v> BBS 118 </v>
      </c>
      <c r="B11" s="6" t="str">
        <f t="shared" ref="B11:B21" si="1">IF(H11=INT(H11),"I","II")</f>
        <v>I</v>
      </c>
      <c r="C11" s="18">
        <f t="shared" ref="C11:C21" si="2">1*G11</f>
        <v>51024.360800000002</v>
      </c>
      <c r="D11" s="17" t="str">
        <f t="shared" ref="D11:D21" si="3">VLOOKUP(F11,I$1:J$5,2,FALSE)</f>
        <v>vis</v>
      </c>
      <c r="E11" s="27">
        <f>VLOOKUP(C11,Active!C$21:E$973,3,FALSE)</f>
        <v>37227.922183120463</v>
      </c>
      <c r="F11" s="6" t="s">
        <v>67</v>
      </c>
      <c r="G11" s="17" t="str">
        <f t="shared" ref="G11:G21" si="4">MID(I11,3,LEN(I11)-3)</f>
        <v>51024.3608</v>
      </c>
      <c r="H11" s="18">
        <f t="shared" ref="H11:H21" si="5">1*K11</f>
        <v>37228</v>
      </c>
      <c r="I11" s="28" t="s">
        <v>69</v>
      </c>
      <c r="J11" s="29" t="s">
        <v>70</v>
      </c>
      <c r="K11" s="28">
        <v>37228</v>
      </c>
      <c r="L11" s="28" t="s">
        <v>71</v>
      </c>
      <c r="M11" s="29" t="s">
        <v>72</v>
      </c>
      <c r="N11" s="29" t="s">
        <v>73</v>
      </c>
      <c r="O11" s="30" t="s">
        <v>74</v>
      </c>
      <c r="P11" s="30" t="s">
        <v>75</v>
      </c>
    </row>
    <row r="12" spans="1:16" ht="12.75" customHeight="1" thickBot="1">
      <c r="A12" s="18" t="str">
        <f t="shared" si="0"/>
        <v>IBVS 5287 </v>
      </c>
      <c r="B12" s="6" t="str">
        <f t="shared" si="1"/>
        <v>I</v>
      </c>
      <c r="C12" s="18">
        <f t="shared" si="2"/>
        <v>51694.415800000002</v>
      </c>
      <c r="D12" s="17" t="str">
        <f t="shared" si="3"/>
        <v>vis</v>
      </c>
      <c r="E12" s="27">
        <f>VLOOKUP(C12,Active!C$21:E$973,3,FALSE)</f>
        <v>38788.931701561531</v>
      </c>
      <c r="F12" s="6" t="s">
        <v>67</v>
      </c>
      <c r="G12" s="17" t="str">
        <f t="shared" si="4"/>
        <v>51694.4158</v>
      </c>
      <c r="H12" s="18">
        <f t="shared" si="5"/>
        <v>38789</v>
      </c>
      <c r="I12" s="28" t="s">
        <v>76</v>
      </c>
      <c r="J12" s="29" t="s">
        <v>77</v>
      </c>
      <c r="K12" s="28">
        <v>38789</v>
      </c>
      <c r="L12" s="28" t="s">
        <v>78</v>
      </c>
      <c r="M12" s="29" t="s">
        <v>72</v>
      </c>
      <c r="N12" s="29" t="s">
        <v>73</v>
      </c>
      <c r="O12" s="30" t="s">
        <v>79</v>
      </c>
      <c r="P12" s="31" t="s">
        <v>80</v>
      </c>
    </row>
    <row r="13" spans="1:16" ht="12.75" customHeight="1" thickBot="1">
      <c r="A13" s="18" t="str">
        <f t="shared" si="0"/>
        <v>OEJV 0074 </v>
      </c>
      <c r="B13" s="6" t="str">
        <f t="shared" si="1"/>
        <v>I</v>
      </c>
      <c r="C13" s="18">
        <f t="shared" si="2"/>
        <v>52124.527199999997</v>
      </c>
      <c r="D13" s="17" t="str">
        <f t="shared" si="3"/>
        <v>vis</v>
      </c>
      <c r="E13" s="27">
        <f>VLOOKUP(C13,Active!C$21:E$973,3,FALSE)</f>
        <v>39790.950922953809</v>
      </c>
      <c r="F13" s="6" t="s">
        <v>67</v>
      </c>
      <c r="G13" s="17" t="str">
        <f t="shared" si="4"/>
        <v>52124.52720</v>
      </c>
      <c r="H13" s="18">
        <f t="shared" si="5"/>
        <v>39791</v>
      </c>
      <c r="I13" s="28" t="s">
        <v>81</v>
      </c>
      <c r="J13" s="29" t="s">
        <v>82</v>
      </c>
      <c r="K13" s="28">
        <v>39791</v>
      </c>
      <c r="L13" s="28" t="s">
        <v>83</v>
      </c>
      <c r="M13" s="29" t="s">
        <v>84</v>
      </c>
      <c r="N13" s="29" t="s">
        <v>85</v>
      </c>
      <c r="O13" s="30" t="s">
        <v>86</v>
      </c>
      <c r="P13" s="31" t="s">
        <v>87</v>
      </c>
    </row>
    <row r="14" spans="1:16" ht="12.75" customHeight="1" thickBot="1">
      <c r="A14" s="18" t="str">
        <f t="shared" si="0"/>
        <v>OEJV 0074 </v>
      </c>
      <c r="B14" s="6" t="str">
        <f t="shared" si="1"/>
        <v>I</v>
      </c>
      <c r="C14" s="18">
        <f t="shared" si="2"/>
        <v>52133.535400000001</v>
      </c>
      <c r="D14" s="17" t="str">
        <f t="shared" si="3"/>
        <v>vis</v>
      </c>
      <c r="E14" s="27">
        <f>VLOOKUP(C14,Active!C$21:E$973,3,FALSE)</f>
        <v>39811.937089677478</v>
      </c>
      <c r="F14" s="6" t="s">
        <v>67</v>
      </c>
      <c r="G14" s="17" t="str">
        <f t="shared" si="4"/>
        <v>52133.53540</v>
      </c>
      <c r="H14" s="18">
        <f t="shared" si="5"/>
        <v>39812</v>
      </c>
      <c r="I14" s="28" t="s">
        <v>88</v>
      </c>
      <c r="J14" s="29" t="s">
        <v>89</v>
      </c>
      <c r="K14" s="28">
        <v>39812</v>
      </c>
      <c r="L14" s="28" t="s">
        <v>90</v>
      </c>
      <c r="M14" s="29" t="s">
        <v>84</v>
      </c>
      <c r="N14" s="29" t="s">
        <v>85</v>
      </c>
      <c r="O14" s="30" t="s">
        <v>91</v>
      </c>
      <c r="P14" s="31" t="s">
        <v>87</v>
      </c>
    </row>
    <row r="15" spans="1:16" ht="12.75" customHeight="1" thickBot="1">
      <c r="A15" s="18" t="str">
        <f t="shared" si="0"/>
        <v>OEJV 0074 </v>
      </c>
      <c r="B15" s="6" t="str">
        <f t="shared" si="1"/>
        <v>I</v>
      </c>
      <c r="C15" s="18">
        <f t="shared" si="2"/>
        <v>52485.5147</v>
      </c>
      <c r="D15" s="17" t="str">
        <f t="shared" si="3"/>
        <v>vis</v>
      </c>
      <c r="E15" s="27">
        <f>VLOOKUP(C15,Active!C$21:E$973,3,FALSE)</f>
        <v>40631.934011712568</v>
      </c>
      <c r="F15" s="6" t="s">
        <v>67</v>
      </c>
      <c r="G15" s="17" t="str">
        <f t="shared" si="4"/>
        <v>52485.51470</v>
      </c>
      <c r="H15" s="18">
        <f t="shared" si="5"/>
        <v>40632</v>
      </c>
      <c r="I15" s="28" t="s">
        <v>92</v>
      </c>
      <c r="J15" s="29" t="s">
        <v>93</v>
      </c>
      <c r="K15" s="28">
        <v>40632</v>
      </c>
      <c r="L15" s="28" t="s">
        <v>94</v>
      </c>
      <c r="M15" s="29" t="s">
        <v>84</v>
      </c>
      <c r="N15" s="29" t="s">
        <v>85</v>
      </c>
      <c r="O15" s="30" t="s">
        <v>95</v>
      </c>
      <c r="P15" s="31" t="s">
        <v>87</v>
      </c>
    </row>
    <row r="16" spans="1:16" ht="12.75" customHeight="1" thickBot="1">
      <c r="A16" s="18" t="str">
        <f t="shared" si="0"/>
        <v>IBVS 5583 </v>
      </c>
      <c r="B16" s="6" t="str">
        <f t="shared" si="1"/>
        <v>I</v>
      </c>
      <c r="C16" s="18">
        <f t="shared" si="2"/>
        <v>52507.409</v>
      </c>
      <c r="D16" s="17" t="str">
        <f t="shared" si="3"/>
        <v>vis</v>
      </c>
      <c r="E16" s="27">
        <f>VLOOKUP(C16,Active!C$21:E$973,3,FALSE)</f>
        <v>40682.94058684387</v>
      </c>
      <c r="F16" s="6" t="s">
        <v>67</v>
      </c>
      <c r="G16" s="17" t="str">
        <f t="shared" si="4"/>
        <v>52507.4090</v>
      </c>
      <c r="H16" s="18">
        <f t="shared" si="5"/>
        <v>40683</v>
      </c>
      <c r="I16" s="28" t="s">
        <v>96</v>
      </c>
      <c r="J16" s="29" t="s">
        <v>97</v>
      </c>
      <c r="K16" s="28">
        <v>40683</v>
      </c>
      <c r="L16" s="28" t="s">
        <v>98</v>
      </c>
      <c r="M16" s="29" t="s">
        <v>72</v>
      </c>
      <c r="N16" s="29" t="s">
        <v>73</v>
      </c>
      <c r="O16" s="30" t="s">
        <v>79</v>
      </c>
      <c r="P16" s="31" t="s">
        <v>99</v>
      </c>
    </row>
    <row r="17" spans="1:16" ht="12.75" customHeight="1" thickBot="1">
      <c r="A17" s="18" t="str">
        <f t="shared" si="0"/>
        <v>BAVM 178 </v>
      </c>
      <c r="B17" s="6" t="str">
        <f t="shared" si="1"/>
        <v>I</v>
      </c>
      <c r="C17" s="18">
        <f t="shared" si="2"/>
        <v>53660.358999999997</v>
      </c>
      <c r="D17" s="17" t="str">
        <f t="shared" si="3"/>
        <v>vis</v>
      </c>
      <c r="E17" s="27">
        <f>VLOOKUP(C17,Active!C$21:E$973,3,FALSE)</f>
        <v>43368.937891970505</v>
      </c>
      <c r="F17" s="6" t="s">
        <v>67</v>
      </c>
      <c r="G17" s="17" t="str">
        <f t="shared" si="4"/>
        <v>53660.3590</v>
      </c>
      <c r="H17" s="18">
        <f t="shared" si="5"/>
        <v>43369</v>
      </c>
      <c r="I17" s="28" t="s">
        <v>100</v>
      </c>
      <c r="J17" s="29" t="s">
        <v>101</v>
      </c>
      <c r="K17" s="28">
        <v>43369</v>
      </c>
      <c r="L17" s="28" t="s">
        <v>102</v>
      </c>
      <c r="M17" s="29" t="s">
        <v>84</v>
      </c>
      <c r="N17" s="29" t="s">
        <v>103</v>
      </c>
      <c r="O17" s="30" t="s">
        <v>104</v>
      </c>
      <c r="P17" s="31" t="s">
        <v>105</v>
      </c>
    </row>
    <row r="18" spans="1:16" ht="12.75" customHeight="1" thickBot="1">
      <c r="A18" s="18" t="str">
        <f t="shared" si="0"/>
        <v>BAVM 183 </v>
      </c>
      <c r="B18" s="6" t="str">
        <f t="shared" si="1"/>
        <v>II</v>
      </c>
      <c r="C18" s="18">
        <f t="shared" si="2"/>
        <v>53934.436300000001</v>
      </c>
      <c r="D18" s="17" t="str">
        <f t="shared" si="3"/>
        <v>vis</v>
      </c>
      <c r="E18" s="27">
        <f>VLOOKUP(C18,Active!C$21:E$973,3,FALSE)</f>
        <v>44007.448572569308</v>
      </c>
      <c r="F18" s="6" t="s">
        <v>67</v>
      </c>
      <c r="G18" s="17" t="str">
        <f t="shared" si="4"/>
        <v>53934.4363</v>
      </c>
      <c r="H18" s="18">
        <f t="shared" si="5"/>
        <v>44007.5</v>
      </c>
      <c r="I18" s="28" t="s">
        <v>106</v>
      </c>
      <c r="J18" s="29" t="s">
        <v>107</v>
      </c>
      <c r="K18" s="28" t="s">
        <v>108</v>
      </c>
      <c r="L18" s="28" t="s">
        <v>109</v>
      </c>
      <c r="M18" s="29" t="s">
        <v>84</v>
      </c>
      <c r="N18" s="29" t="s">
        <v>103</v>
      </c>
      <c r="O18" s="30" t="s">
        <v>110</v>
      </c>
      <c r="P18" s="31" t="s">
        <v>111</v>
      </c>
    </row>
    <row r="19" spans="1:16" ht="12.75" customHeight="1" thickBot="1">
      <c r="A19" s="18" t="str">
        <f t="shared" si="0"/>
        <v>BAVM 215 </v>
      </c>
      <c r="B19" s="6" t="str">
        <f t="shared" si="1"/>
        <v>II</v>
      </c>
      <c r="C19" s="18">
        <f t="shared" si="2"/>
        <v>55481.447200000002</v>
      </c>
      <c r="D19" s="17" t="str">
        <f t="shared" si="3"/>
        <v>vis</v>
      </c>
      <c r="E19" s="27">
        <f>VLOOKUP(C19,Active!C$21:E$973,3,FALSE)</f>
        <v>47611.479196968925</v>
      </c>
      <c r="F19" s="6" t="s">
        <v>67</v>
      </c>
      <c r="G19" s="17" t="str">
        <f t="shared" si="4"/>
        <v>55481.4472</v>
      </c>
      <c r="H19" s="18">
        <f t="shared" si="5"/>
        <v>47611.5</v>
      </c>
      <c r="I19" s="28" t="s">
        <v>112</v>
      </c>
      <c r="J19" s="29" t="s">
        <v>113</v>
      </c>
      <c r="K19" s="28" t="s">
        <v>114</v>
      </c>
      <c r="L19" s="28" t="s">
        <v>115</v>
      </c>
      <c r="M19" s="29" t="s">
        <v>84</v>
      </c>
      <c r="N19" s="29" t="s">
        <v>85</v>
      </c>
      <c r="O19" s="30" t="s">
        <v>116</v>
      </c>
      <c r="P19" s="31" t="s">
        <v>117</v>
      </c>
    </row>
    <row r="20" spans="1:16" ht="12.75" customHeight="1" thickBot="1">
      <c r="A20" s="18" t="str">
        <f t="shared" si="0"/>
        <v>BAVM 225 </v>
      </c>
      <c r="B20" s="6" t="str">
        <f t="shared" si="1"/>
        <v>II</v>
      </c>
      <c r="C20" s="18">
        <f t="shared" si="2"/>
        <v>55837.297299999998</v>
      </c>
      <c r="D20" s="17" t="str">
        <f t="shared" si="3"/>
        <v>vis</v>
      </c>
      <c r="E20" s="27">
        <f>VLOOKUP(C20,Active!C$21:E$973,3,FALSE)</f>
        <v>48440.493820004645</v>
      </c>
      <c r="F20" s="6" t="s">
        <v>67</v>
      </c>
      <c r="G20" s="17" t="str">
        <f t="shared" si="4"/>
        <v>55837.2973</v>
      </c>
      <c r="H20" s="18">
        <f t="shared" si="5"/>
        <v>48440.5</v>
      </c>
      <c r="I20" s="28" t="s">
        <v>118</v>
      </c>
      <c r="J20" s="29" t="s">
        <v>119</v>
      </c>
      <c r="K20" s="28" t="s">
        <v>120</v>
      </c>
      <c r="L20" s="28" t="s">
        <v>121</v>
      </c>
      <c r="M20" s="29" t="s">
        <v>84</v>
      </c>
      <c r="N20" s="29" t="s">
        <v>103</v>
      </c>
      <c r="O20" s="30" t="s">
        <v>116</v>
      </c>
      <c r="P20" s="31" t="s">
        <v>122</v>
      </c>
    </row>
    <row r="21" spans="1:16" ht="12.75" customHeight="1" thickBot="1">
      <c r="A21" s="18" t="str">
        <f t="shared" si="0"/>
        <v>BAVM 225 </v>
      </c>
      <c r="B21" s="6" t="str">
        <f t="shared" si="1"/>
        <v>I</v>
      </c>
      <c r="C21" s="18">
        <f t="shared" si="2"/>
        <v>55837.512900000002</v>
      </c>
      <c r="D21" s="17" t="str">
        <f t="shared" si="3"/>
        <v>vis</v>
      </c>
      <c r="E21" s="27">
        <f>VLOOKUP(C21,Active!C$21:E$973,3,FALSE)</f>
        <v>48440.996097656753</v>
      </c>
      <c r="F21" s="6" t="s">
        <v>67</v>
      </c>
      <c r="G21" s="17" t="str">
        <f t="shared" si="4"/>
        <v>55837.5129</v>
      </c>
      <c r="H21" s="18">
        <f t="shared" si="5"/>
        <v>48441</v>
      </c>
      <c r="I21" s="28" t="s">
        <v>123</v>
      </c>
      <c r="J21" s="29" t="s">
        <v>124</v>
      </c>
      <c r="K21" s="28" t="s">
        <v>125</v>
      </c>
      <c r="L21" s="28" t="s">
        <v>126</v>
      </c>
      <c r="M21" s="29" t="s">
        <v>84</v>
      </c>
      <c r="N21" s="29" t="s">
        <v>103</v>
      </c>
      <c r="O21" s="30" t="s">
        <v>116</v>
      </c>
      <c r="P21" s="31" t="s">
        <v>122</v>
      </c>
    </row>
    <row r="22" spans="1:16">
      <c r="B22" s="6"/>
      <c r="F22" s="6"/>
    </row>
    <row r="23" spans="1:16">
      <c r="B23" s="6"/>
      <c r="F23" s="6"/>
    </row>
    <row r="24" spans="1:16">
      <c r="B24" s="6"/>
      <c r="F24" s="6"/>
    </row>
    <row r="25" spans="1:16">
      <c r="B25" s="6"/>
      <c r="F25" s="6"/>
    </row>
    <row r="26" spans="1:16">
      <c r="B26" s="6"/>
      <c r="F26" s="6"/>
    </row>
    <row r="27" spans="1:16">
      <c r="B27" s="6"/>
      <c r="F27" s="6"/>
    </row>
    <row r="28" spans="1:16">
      <c r="B28" s="6"/>
      <c r="F28" s="6"/>
    </row>
    <row r="29" spans="1:16">
      <c r="B29" s="6"/>
      <c r="F29" s="6"/>
    </row>
    <row r="30" spans="1:16">
      <c r="B30" s="6"/>
      <c r="F30" s="6"/>
    </row>
    <row r="31" spans="1:16">
      <c r="B31" s="6"/>
      <c r="F31" s="6"/>
    </row>
    <row r="32" spans="1:16">
      <c r="B32" s="6"/>
      <c r="F32" s="6"/>
    </row>
    <row r="33" spans="2:6">
      <c r="B33" s="6"/>
      <c r="F33" s="6"/>
    </row>
    <row r="34" spans="2:6">
      <c r="B34" s="6"/>
      <c r="F34" s="6"/>
    </row>
    <row r="35" spans="2:6">
      <c r="B35" s="6"/>
      <c r="F35" s="6"/>
    </row>
    <row r="36" spans="2:6">
      <c r="B36" s="6"/>
      <c r="F36" s="6"/>
    </row>
    <row r="37" spans="2:6">
      <c r="B37" s="6"/>
      <c r="F37" s="6"/>
    </row>
    <row r="38" spans="2:6">
      <c r="B38" s="6"/>
      <c r="F38" s="6"/>
    </row>
    <row r="39" spans="2:6">
      <c r="B39" s="6"/>
      <c r="F39" s="6"/>
    </row>
    <row r="40" spans="2:6">
      <c r="B40" s="6"/>
      <c r="F40" s="6"/>
    </row>
    <row r="41" spans="2:6">
      <c r="B41" s="6"/>
      <c r="F41" s="6"/>
    </row>
    <row r="42" spans="2:6">
      <c r="B42" s="6"/>
      <c r="F42" s="6"/>
    </row>
    <row r="43" spans="2:6">
      <c r="B43" s="6"/>
      <c r="F43" s="6"/>
    </row>
    <row r="44" spans="2:6">
      <c r="B44" s="6"/>
      <c r="F44" s="6"/>
    </row>
    <row r="45" spans="2:6">
      <c r="B45" s="6"/>
      <c r="F45" s="6"/>
    </row>
    <row r="46" spans="2:6">
      <c r="B46" s="6"/>
      <c r="F46" s="6"/>
    </row>
    <row r="47" spans="2:6">
      <c r="B47" s="6"/>
      <c r="F47" s="6"/>
    </row>
    <row r="48" spans="2:6">
      <c r="B48" s="6"/>
      <c r="F48" s="6"/>
    </row>
    <row r="49" spans="2:6">
      <c r="B49" s="6"/>
      <c r="F49" s="6"/>
    </row>
    <row r="50" spans="2:6">
      <c r="B50" s="6"/>
      <c r="F50" s="6"/>
    </row>
    <row r="51" spans="2:6">
      <c r="B51" s="6"/>
      <c r="F51" s="6"/>
    </row>
    <row r="52" spans="2:6">
      <c r="B52" s="6"/>
      <c r="F52" s="6"/>
    </row>
    <row r="53" spans="2:6">
      <c r="B53" s="6"/>
      <c r="F53" s="6"/>
    </row>
    <row r="54" spans="2:6">
      <c r="B54" s="6"/>
      <c r="F54" s="6"/>
    </row>
    <row r="55" spans="2:6">
      <c r="B55" s="6"/>
      <c r="F55" s="6"/>
    </row>
    <row r="56" spans="2:6">
      <c r="B56" s="6"/>
      <c r="F56" s="6"/>
    </row>
    <row r="57" spans="2:6">
      <c r="B57" s="6"/>
      <c r="F57" s="6"/>
    </row>
    <row r="58" spans="2:6">
      <c r="B58" s="6"/>
      <c r="F58" s="6"/>
    </row>
    <row r="59" spans="2:6">
      <c r="B59" s="6"/>
      <c r="F59" s="6"/>
    </row>
    <row r="60" spans="2:6">
      <c r="B60" s="6"/>
      <c r="F60" s="6"/>
    </row>
    <row r="61" spans="2:6">
      <c r="B61" s="6"/>
      <c r="F61" s="6"/>
    </row>
    <row r="62" spans="2:6">
      <c r="B62" s="6"/>
      <c r="F62" s="6"/>
    </row>
    <row r="63" spans="2:6">
      <c r="B63" s="6"/>
      <c r="F63" s="6"/>
    </row>
    <row r="64" spans="2:6">
      <c r="B64" s="6"/>
      <c r="F64" s="6"/>
    </row>
    <row r="65" spans="2:6">
      <c r="B65" s="6"/>
      <c r="F65" s="6"/>
    </row>
    <row r="66" spans="2:6">
      <c r="B66" s="6"/>
      <c r="F66" s="6"/>
    </row>
    <row r="67" spans="2:6">
      <c r="B67" s="6"/>
      <c r="F67" s="6"/>
    </row>
    <row r="68" spans="2:6">
      <c r="B68" s="6"/>
      <c r="F68" s="6"/>
    </row>
    <row r="69" spans="2:6">
      <c r="B69" s="6"/>
      <c r="F69" s="6"/>
    </row>
    <row r="70" spans="2:6">
      <c r="B70" s="6"/>
      <c r="F70" s="6"/>
    </row>
    <row r="71" spans="2:6">
      <c r="B71" s="6"/>
      <c r="F71" s="6"/>
    </row>
    <row r="72" spans="2:6">
      <c r="B72" s="6"/>
      <c r="F72" s="6"/>
    </row>
    <row r="73" spans="2:6">
      <c r="B73" s="6"/>
      <c r="F73" s="6"/>
    </row>
    <row r="74" spans="2:6">
      <c r="B74" s="6"/>
      <c r="F74" s="6"/>
    </row>
    <row r="75" spans="2:6">
      <c r="B75" s="6"/>
      <c r="F75" s="6"/>
    </row>
    <row r="76" spans="2:6">
      <c r="B76" s="6"/>
      <c r="F76" s="6"/>
    </row>
    <row r="77" spans="2:6">
      <c r="B77" s="6"/>
      <c r="F77" s="6"/>
    </row>
    <row r="78" spans="2:6">
      <c r="B78" s="6"/>
      <c r="F78" s="6"/>
    </row>
    <row r="79" spans="2:6">
      <c r="B79" s="6"/>
      <c r="F79" s="6"/>
    </row>
    <row r="80" spans="2:6">
      <c r="B80" s="6"/>
      <c r="F80" s="6"/>
    </row>
    <row r="81" spans="2:6">
      <c r="B81" s="6"/>
      <c r="F81" s="6"/>
    </row>
    <row r="82" spans="2:6">
      <c r="B82" s="6"/>
      <c r="F82" s="6"/>
    </row>
    <row r="83" spans="2:6">
      <c r="B83" s="6"/>
      <c r="F83" s="6"/>
    </row>
    <row r="84" spans="2:6">
      <c r="B84" s="6"/>
      <c r="F84" s="6"/>
    </row>
    <row r="85" spans="2:6">
      <c r="B85" s="6"/>
      <c r="F85" s="6"/>
    </row>
    <row r="86" spans="2:6">
      <c r="B86" s="6"/>
      <c r="F86" s="6"/>
    </row>
    <row r="87" spans="2:6">
      <c r="B87" s="6"/>
      <c r="F87" s="6"/>
    </row>
    <row r="88" spans="2:6">
      <c r="B88" s="6"/>
      <c r="F88" s="6"/>
    </row>
    <row r="89" spans="2:6">
      <c r="B89" s="6"/>
      <c r="F89" s="6"/>
    </row>
    <row r="90" spans="2:6">
      <c r="B90" s="6"/>
      <c r="F90" s="6"/>
    </row>
    <row r="91" spans="2:6">
      <c r="B91" s="6"/>
      <c r="F91" s="6"/>
    </row>
    <row r="92" spans="2:6">
      <c r="B92" s="6"/>
      <c r="F92" s="6"/>
    </row>
    <row r="93" spans="2:6">
      <c r="B93" s="6"/>
      <c r="F93" s="6"/>
    </row>
    <row r="94" spans="2:6">
      <c r="B94" s="6"/>
      <c r="F94" s="6"/>
    </row>
    <row r="95" spans="2:6">
      <c r="B95" s="6"/>
      <c r="F95" s="6"/>
    </row>
    <row r="96" spans="2:6">
      <c r="B96" s="6"/>
      <c r="F96" s="6"/>
    </row>
    <row r="97" spans="2:6">
      <c r="B97" s="6"/>
      <c r="F97" s="6"/>
    </row>
    <row r="98" spans="2:6">
      <c r="B98" s="6"/>
      <c r="F98" s="6"/>
    </row>
    <row r="99" spans="2:6">
      <c r="B99" s="6"/>
      <c r="F99" s="6"/>
    </row>
    <row r="100" spans="2:6">
      <c r="B100" s="6"/>
      <c r="F100" s="6"/>
    </row>
    <row r="101" spans="2:6">
      <c r="B101" s="6"/>
      <c r="F101" s="6"/>
    </row>
    <row r="102" spans="2:6">
      <c r="B102" s="6"/>
      <c r="F102" s="6"/>
    </row>
    <row r="103" spans="2:6">
      <c r="B103" s="6"/>
      <c r="F103" s="6"/>
    </row>
    <row r="104" spans="2:6">
      <c r="B104" s="6"/>
      <c r="F104" s="6"/>
    </row>
    <row r="105" spans="2:6">
      <c r="B105" s="6"/>
      <c r="F105" s="6"/>
    </row>
    <row r="106" spans="2:6">
      <c r="B106" s="6"/>
      <c r="F106" s="6"/>
    </row>
    <row r="107" spans="2:6">
      <c r="B107" s="6"/>
      <c r="F107" s="6"/>
    </row>
    <row r="108" spans="2:6">
      <c r="B108" s="6"/>
      <c r="F108" s="6"/>
    </row>
    <row r="109" spans="2:6">
      <c r="B109" s="6"/>
      <c r="F109" s="6"/>
    </row>
    <row r="110" spans="2:6">
      <c r="B110" s="6"/>
      <c r="F110" s="6"/>
    </row>
    <row r="111" spans="2:6">
      <c r="B111" s="6"/>
      <c r="F111" s="6"/>
    </row>
    <row r="112" spans="2:6">
      <c r="B112" s="6"/>
      <c r="F112" s="6"/>
    </row>
    <row r="113" spans="2:6">
      <c r="B113" s="6"/>
      <c r="F113" s="6"/>
    </row>
    <row r="114" spans="2:6">
      <c r="B114" s="6"/>
      <c r="F114" s="6"/>
    </row>
    <row r="115" spans="2:6">
      <c r="B115" s="6"/>
      <c r="F115" s="6"/>
    </row>
    <row r="116" spans="2:6">
      <c r="B116" s="6"/>
      <c r="F116" s="6"/>
    </row>
    <row r="117" spans="2:6">
      <c r="B117" s="6"/>
      <c r="F117" s="6"/>
    </row>
    <row r="118" spans="2:6">
      <c r="B118" s="6"/>
      <c r="F118" s="6"/>
    </row>
    <row r="119" spans="2:6">
      <c r="B119" s="6"/>
      <c r="F119" s="6"/>
    </row>
    <row r="120" spans="2:6">
      <c r="B120" s="6"/>
      <c r="F120" s="6"/>
    </row>
    <row r="121" spans="2:6">
      <c r="B121" s="6"/>
      <c r="F121" s="6"/>
    </row>
    <row r="122" spans="2:6">
      <c r="B122" s="6"/>
      <c r="F122" s="6"/>
    </row>
    <row r="123" spans="2:6">
      <c r="B123" s="6"/>
      <c r="F123" s="6"/>
    </row>
    <row r="124" spans="2:6">
      <c r="B124" s="6"/>
      <c r="F124" s="6"/>
    </row>
    <row r="125" spans="2:6">
      <c r="B125" s="6"/>
      <c r="F125" s="6"/>
    </row>
    <row r="126" spans="2:6">
      <c r="B126" s="6"/>
      <c r="F126" s="6"/>
    </row>
    <row r="127" spans="2:6">
      <c r="B127" s="6"/>
      <c r="F127" s="6"/>
    </row>
    <row r="128" spans="2:6">
      <c r="B128" s="6"/>
      <c r="F128" s="6"/>
    </row>
    <row r="129" spans="2:6">
      <c r="B129" s="6"/>
      <c r="F129" s="6"/>
    </row>
    <row r="130" spans="2:6">
      <c r="B130" s="6"/>
      <c r="F130" s="6"/>
    </row>
    <row r="131" spans="2:6">
      <c r="B131" s="6"/>
      <c r="F131" s="6"/>
    </row>
    <row r="132" spans="2:6">
      <c r="B132" s="6"/>
      <c r="F132" s="6"/>
    </row>
    <row r="133" spans="2:6">
      <c r="B133" s="6"/>
      <c r="F133" s="6"/>
    </row>
    <row r="134" spans="2:6">
      <c r="B134" s="6"/>
      <c r="F134" s="6"/>
    </row>
    <row r="135" spans="2:6">
      <c r="B135" s="6"/>
      <c r="F135" s="6"/>
    </row>
    <row r="136" spans="2:6">
      <c r="B136" s="6"/>
      <c r="F136" s="6"/>
    </row>
    <row r="137" spans="2:6">
      <c r="B137" s="6"/>
      <c r="F137" s="6"/>
    </row>
    <row r="138" spans="2:6">
      <c r="B138" s="6"/>
      <c r="F138" s="6"/>
    </row>
    <row r="139" spans="2:6">
      <c r="B139" s="6"/>
      <c r="F139" s="6"/>
    </row>
    <row r="140" spans="2:6">
      <c r="B140" s="6"/>
      <c r="F140" s="6"/>
    </row>
    <row r="141" spans="2:6">
      <c r="B141" s="6"/>
      <c r="F141" s="6"/>
    </row>
    <row r="142" spans="2:6">
      <c r="B142" s="6"/>
      <c r="F142" s="6"/>
    </row>
    <row r="143" spans="2:6">
      <c r="B143" s="6"/>
      <c r="F143" s="6"/>
    </row>
    <row r="144" spans="2:6">
      <c r="B144" s="6"/>
      <c r="F144" s="6"/>
    </row>
    <row r="145" spans="2:6">
      <c r="B145" s="6"/>
      <c r="F145" s="6"/>
    </row>
    <row r="146" spans="2:6">
      <c r="B146" s="6"/>
      <c r="F146" s="6"/>
    </row>
    <row r="147" spans="2:6">
      <c r="B147" s="6"/>
      <c r="F147" s="6"/>
    </row>
    <row r="148" spans="2:6">
      <c r="B148" s="6"/>
      <c r="F148" s="6"/>
    </row>
    <row r="149" spans="2:6">
      <c r="B149" s="6"/>
      <c r="F149" s="6"/>
    </row>
    <row r="150" spans="2:6">
      <c r="B150" s="6"/>
      <c r="F150" s="6"/>
    </row>
    <row r="151" spans="2:6">
      <c r="B151" s="6"/>
      <c r="F151" s="6"/>
    </row>
    <row r="152" spans="2:6">
      <c r="B152" s="6"/>
      <c r="F152" s="6"/>
    </row>
    <row r="153" spans="2:6">
      <c r="B153" s="6"/>
      <c r="F153" s="6"/>
    </row>
    <row r="154" spans="2:6">
      <c r="B154" s="6"/>
      <c r="F154" s="6"/>
    </row>
    <row r="155" spans="2:6">
      <c r="B155" s="6"/>
      <c r="F155" s="6"/>
    </row>
    <row r="156" spans="2:6">
      <c r="B156" s="6"/>
      <c r="F156" s="6"/>
    </row>
    <row r="157" spans="2:6">
      <c r="B157" s="6"/>
      <c r="F157" s="6"/>
    </row>
    <row r="158" spans="2:6">
      <c r="B158" s="6"/>
      <c r="F158" s="6"/>
    </row>
    <row r="159" spans="2:6">
      <c r="B159" s="6"/>
      <c r="F159" s="6"/>
    </row>
    <row r="160" spans="2:6">
      <c r="B160" s="6"/>
      <c r="F160" s="6"/>
    </row>
    <row r="161" spans="2:6">
      <c r="B161" s="6"/>
      <c r="F161" s="6"/>
    </row>
    <row r="162" spans="2:6">
      <c r="B162" s="6"/>
      <c r="F162" s="6"/>
    </row>
    <row r="163" spans="2:6">
      <c r="B163" s="6"/>
      <c r="F163" s="6"/>
    </row>
    <row r="164" spans="2:6">
      <c r="B164" s="6"/>
      <c r="F164" s="6"/>
    </row>
    <row r="165" spans="2:6">
      <c r="B165" s="6"/>
      <c r="F165" s="6"/>
    </row>
    <row r="166" spans="2:6">
      <c r="B166" s="6"/>
      <c r="F166" s="6"/>
    </row>
    <row r="167" spans="2:6">
      <c r="B167" s="6"/>
      <c r="F167" s="6"/>
    </row>
    <row r="168" spans="2:6">
      <c r="B168" s="6"/>
      <c r="F168" s="6"/>
    </row>
    <row r="169" spans="2:6">
      <c r="B169" s="6"/>
      <c r="F169" s="6"/>
    </row>
    <row r="170" spans="2:6">
      <c r="B170" s="6"/>
      <c r="F170" s="6"/>
    </row>
    <row r="171" spans="2:6">
      <c r="B171" s="6"/>
      <c r="F171" s="6"/>
    </row>
    <row r="172" spans="2:6">
      <c r="B172" s="6"/>
      <c r="F172" s="6"/>
    </row>
    <row r="173" spans="2:6">
      <c r="B173" s="6"/>
      <c r="F173" s="6"/>
    </row>
    <row r="174" spans="2:6">
      <c r="B174" s="6"/>
      <c r="F174" s="6"/>
    </row>
    <row r="175" spans="2:6">
      <c r="B175" s="6"/>
      <c r="F175" s="6"/>
    </row>
    <row r="176" spans="2:6">
      <c r="B176" s="6"/>
      <c r="F176" s="6"/>
    </row>
    <row r="177" spans="2:6">
      <c r="B177" s="6"/>
      <c r="F177" s="6"/>
    </row>
    <row r="178" spans="2:6">
      <c r="B178" s="6"/>
      <c r="F178" s="6"/>
    </row>
    <row r="179" spans="2:6">
      <c r="B179" s="6"/>
      <c r="F179" s="6"/>
    </row>
    <row r="180" spans="2:6">
      <c r="B180" s="6"/>
      <c r="F180" s="6"/>
    </row>
    <row r="181" spans="2:6">
      <c r="B181" s="6"/>
      <c r="F181" s="6"/>
    </row>
    <row r="182" spans="2:6">
      <c r="B182" s="6"/>
      <c r="F182" s="6"/>
    </row>
    <row r="183" spans="2:6">
      <c r="B183" s="6"/>
      <c r="F183" s="6"/>
    </row>
    <row r="184" spans="2:6">
      <c r="B184" s="6"/>
      <c r="F184" s="6"/>
    </row>
    <row r="185" spans="2:6">
      <c r="B185" s="6"/>
      <c r="F185" s="6"/>
    </row>
    <row r="186" spans="2:6">
      <c r="B186" s="6"/>
      <c r="F186" s="6"/>
    </row>
    <row r="187" spans="2:6">
      <c r="B187" s="6"/>
      <c r="F187" s="6"/>
    </row>
    <row r="188" spans="2:6">
      <c r="B188" s="6"/>
      <c r="F188" s="6"/>
    </row>
    <row r="189" spans="2:6">
      <c r="B189" s="6"/>
      <c r="F189" s="6"/>
    </row>
    <row r="190" spans="2:6">
      <c r="B190" s="6"/>
      <c r="F190" s="6"/>
    </row>
    <row r="191" spans="2:6">
      <c r="B191" s="6"/>
      <c r="F191" s="6"/>
    </row>
    <row r="192" spans="2:6">
      <c r="B192" s="6"/>
      <c r="F192" s="6"/>
    </row>
    <row r="193" spans="2:6">
      <c r="B193" s="6"/>
      <c r="F193" s="6"/>
    </row>
    <row r="194" spans="2:6">
      <c r="B194" s="6"/>
      <c r="F194" s="6"/>
    </row>
    <row r="195" spans="2:6">
      <c r="B195" s="6"/>
      <c r="F195" s="6"/>
    </row>
    <row r="196" spans="2:6">
      <c r="B196" s="6"/>
      <c r="F196" s="6"/>
    </row>
    <row r="197" spans="2:6">
      <c r="B197" s="6"/>
      <c r="F197" s="6"/>
    </row>
    <row r="198" spans="2:6">
      <c r="B198" s="6"/>
      <c r="F198" s="6"/>
    </row>
    <row r="199" spans="2:6">
      <c r="B199" s="6"/>
      <c r="F199" s="6"/>
    </row>
    <row r="200" spans="2:6">
      <c r="B200" s="6"/>
      <c r="F200" s="6"/>
    </row>
    <row r="201" spans="2:6">
      <c r="B201" s="6"/>
      <c r="F201" s="6"/>
    </row>
    <row r="202" spans="2:6">
      <c r="B202" s="6"/>
      <c r="F202" s="6"/>
    </row>
    <row r="203" spans="2:6">
      <c r="B203" s="6"/>
      <c r="F203" s="6"/>
    </row>
    <row r="204" spans="2:6">
      <c r="B204" s="6"/>
      <c r="F204" s="6"/>
    </row>
    <row r="205" spans="2:6">
      <c r="B205" s="6"/>
      <c r="F205" s="6"/>
    </row>
    <row r="206" spans="2:6">
      <c r="B206" s="6"/>
      <c r="F206" s="6"/>
    </row>
    <row r="207" spans="2:6">
      <c r="B207" s="6"/>
      <c r="F207" s="6"/>
    </row>
    <row r="208" spans="2:6">
      <c r="B208" s="6"/>
      <c r="F208" s="6"/>
    </row>
    <row r="209" spans="2:6">
      <c r="B209" s="6"/>
      <c r="F209" s="6"/>
    </row>
    <row r="210" spans="2:6">
      <c r="B210" s="6"/>
      <c r="F210" s="6"/>
    </row>
    <row r="211" spans="2:6">
      <c r="B211" s="6"/>
      <c r="F211" s="6"/>
    </row>
    <row r="212" spans="2:6">
      <c r="B212" s="6"/>
      <c r="F212" s="6"/>
    </row>
    <row r="213" spans="2:6">
      <c r="B213" s="6"/>
      <c r="F213" s="6"/>
    </row>
    <row r="214" spans="2:6">
      <c r="B214" s="6"/>
      <c r="F214" s="6"/>
    </row>
    <row r="215" spans="2:6">
      <c r="B215" s="6"/>
      <c r="F215" s="6"/>
    </row>
    <row r="216" spans="2:6">
      <c r="B216" s="6"/>
      <c r="F216" s="6"/>
    </row>
    <row r="217" spans="2:6">
      <c r="B217" s="6"/>
      <c r="F217" s="6"/>
    </row>
    <row r="218" spans="2:6">
      <c r="B218" s="6"/>
      <c r="F218" s="6"/>
    </row>
    <row r="219" spans="2:6">
      <c r="B219" s="6"/>
      <c r="F219" s="6"/>
    </row>
    <row r="220" spans="2:6">
      <c r="B220" s="6"/>
      <c r="F220" s="6"/>
    </row>
    <row r="221" spans="2:6">
      <c r="B221" s="6"/>
      <c r="F221" s="6"/>
    </row>
    <row r="222" spans="2:6">
      <c r="B222" s="6"/>
      <c r="F222" s="6"/>
    </row>
    <row r="223" spans="2:6">
      <c r="B223" s="6"/>
      <c r="F223" s="6"/>
    </row>
    <row r="224" spans="2:6">
      <c r="B224" s="6"/>
      <c r="F224" s="6"/>
    </row>
    <row r="225" spans="2:6">
      <c r="B225" s="6"/>
      <c r="F225" s="6"/>
    </row>
    <row r="226" spans="2:6">
      <c r="B226" s="6"/>
      <c r="F226" s="6"/>
    </row>
    <row r="227" spans="2:6">
      <c r="B227" s="6"/>
      <c r="F227" s="6"/>
    </row>
    <row r="228" spans="2:6">
      <c r="B228" s="6"/>
      <c r="F228" s="6"/>
    </row>
    <row r="229" spans="2:6">
      <c r="B229" s="6"/>
      <c r="F229" s="6"/>
    </row>
    <row r="230" spans="2:6">
      <c r="B230" s="6"/>
      <c r="F230" s="6"/>
    </row>
    <row r="231" spans="2:6">
      <c r="B231" s="6"/>
      <c r="F231" s="6"/>
    </row>
    <row r="232" spans="2:6">
      <c r="B232" s="6"/>
      <c r="F232" s="6"/>
    </row>
    <row r="233" spans="2:6">
      <c r="B233" s="6"/>
      <c r="F233" s="6"/>
    </row>
    <row r="234" spans="2:6">
      <c r="B234" s="6"/>
      <c r="F234" s="6"/>
    </row>
    <row r="235" spans="2:6">
      <c r="B235" s="6"/>
      <c r="F235" s="6"/>
    </row>
    <row r="236" spans="2:6">
      <c r="B236" s="6"/>
      <c r="F236" s="6"/>
    </row>
    <row r="237" spans="2:6">
      <c r="B237" s="6"/>
      <c r="F237" s="6"/>
    </row>
    <row r="238" spans="2:6">
      <c r="B238" s="6"/>
      <c r="F238" s="6"/>
    </row>
    <row r="239" spans="2:6">
      <c r="B239" s="6"/>
      <c r="F239" s="6"/>
    </row>
    <row r="240" spans="2:6">
      <c r="B240" s="6"/>
      <c r="F240" s="6"/>
    </row>
    <row r="241" spans="2:6">
      <c r="B241" s="6"/>
      <c r="F241" s="6"/>
    </row>
    <row r="242" spans="2:6">
      <c r="B242" s="6"/>
      <c r="F242" s="6"/>
    </row>
    <row r="243" spans="2:6">
      <c r="B243" s="6"/>
      <c r="F243" s="6"/>
    </row>
    <row r="244" spans="2:6">
      <c r="B244" s="6"/>
      <c r="F244" s="6"/>
    </row>
    <row r="245" spans="2:6">
      <c r="B245" s="6"/>
      <c r="F245" s="6"/>
    </row>
    <row r="246" spans="2:6">
      <c r="B246" s="6"/>
      <c r="F246" s="6"/>
    </row>
    <row r="247" spans="2:6">
      <c r="B247" s="6"/>
      <c r="F247" s="6"/>
    </row>
    <row r="248" spans="2:6">
      <c r="B248" s="6"/>
      <c r="F248" s="6"/>
    </row>
    <row r="249" spans="2:6">
      <c r="B249" s="6"/>
      <c r="F249" s="6"/>
    </row>
    <row r="250" spans="2:6">
      <c r="B250" s="6"/>
      <c r="F250" s="6"/>
    </row>
    <row r="251" spans="2:6">
      <c r="B251" s="6"/>
      <c r="F251" s="6"/>
    </row>
    <row r="252" spans="2:6">
      <c r="B252" s="6"/>
      <c r="F252" s="6"/>
    </row>
    <row r="253" spans="2:6">
      <c r="B253" s="6"/>
      <c r="F253" s="6"/>
    </row>
    <row r="254" spans="2:6">
      <c r="B254" s="6"/>
      <c r="F254" s="6"/>
    </row>
    <row r="255" spans="2:6">
      <c r="B255" s="6"/>
      <c r="F255" s="6"/>
    </row>
    <row r="256" spans="2:6">
      <c r="B256" s="6"/>
      <c r="F256" s="6"/>
    </row>
    <row r="257" spans="2:6">
      <c r="B257" s="6"/>
      <c r="F257" s="6"/>
    </row>
    <row r="258" spans="2:6">
      <c r="B258" s="6"/>
      <c r="F258" s="6"/>
    </row>
    <row r="259" spans="2:6">
      <c r="B259" s="6"/>
      <c r="F259" s="6"/>
    </row>
    <row r="260" spans="2:6">
      <c r="B260" s="6"/>
      <c r="F260" s="6"/>
    </row>
    <row r="261" spans="2:6">
      <c r="B261" s="6"/>
      <c r="F261" s="6"/>
    </row>
    <row r="262" spans="2:6">
      <c r="B262" s="6"/>
      <c r="F262" s="6"/>
    </row>
    <row r="263" spans="2:6">
      <c r="B263" s="6"/>
      <c r="F263" s="6"/>
    </row>
    <row r="264" spans="2:6">
      <c r="B264" s="6"/>
      <c r="F264" s="6"/>
    </row>
    <row r="265" spans="2:6">
      <c r="B265" s="6"/>
      <c r="F265" s="6"/>
    </row>
    <row r="266" spans="2:6">
      <c r="B266" s="6"/>
      <c r="F266" s="6"/>
    </row>
    <row r="267" spans="2:6">
      <c r="B267" s="6"/>
      <c r="F267" s="6"/>
    </row>
    <row r="268" spans="2:6">
      <c r="B268" s="6"/>
      <c r="F268" s="6"/>
    </row>
    <row r="269" spans="2:6">
      <c r="B269" s="6"/>
      <c r="F269" s="6"/>
    </row>
    <row r="270" spans="2:6">
      <c r="B270" s="6"/>
      <c r="F270" s="6"/>
    </row>
    <row r="271" spans="2:6">
      <c r="B271" s="6"/>
      <c r="F271" s="6"/>
    </row>
    <row r="272" spans="2:6">
      <c r="B272" s="6"/>
      <c r="F272" s="6"/>
    </row>
    <row r="273" spans="2:6">
      <c r="B273" s="6"/>
      <c r="F273" s="6"/>
    </row>
    <row r="274" spans="2:6">
      <c r="B274" s="6"/>
      <c r="F274" s="6"/>
    </row>
    <row r="275" spans="2:6">
      <c r="B275" s="6"/>
      <c r="F275" s="6"/>
    </row>
    <row r="276" spans="2:6">
      <c r="B276" s="6"/>
      <c r="F276" s="6"/>
    </row>
    <row r="277" spans="2:6">
      <c r="B277" s="6"/>
      <c r="F277" s="6"/>
    </row>
    <row r="278" spans="2:6">
      <c r="B278" s="6"/>
      <c r="F278" s="6"/>
    </row>
    <row r="279" spans="2:6">
      <c r="B279" s="6"/>
      <c r="F279" s="6"/>
    </row>
    <row r="280" spans="2:6">
      <c r="B280" s="6"/>
      <c r="F280" s="6"/>
    </row>
    <row r="281" spans="2:6">
      <c r="B281" s="6"/>
      <c r="F281" s="6"/>
    </row>
    <row r="282" spans="2:6">
      <c r="B282" s="6"/>
      <c r="F282" s="6"/>
    </row>
    <row r="283" spans="2:6">
      <c r="B283" s="6"/>
      <c r="F283" s="6"/>
    </row>
    <row r="284" spans="2:6">
      <c r="B284" s="6"/>
      <c r="F284" s="6"/>
    </row>
    <row r="285" spans="2:6">
      <c r="B285" s="6"/>
      <c r="F285" s="6"/>
    </row>
    <row r="286" spans="2:6">
      <c r="B286" s="6"/>
      <c r="F286" s="6"/>
    </row>
    <row r="287" spans="2:6">
      <c r="B287" s="6"/>
      <c r="F287" s="6"/>
    </row>
    <row r="288" spans="2:6">
      <c r="B288" s="6"/>
      <c r="F288" s="6"/>
    </row>
    <row r="289" spans="2:6">
      <c r="B289" s="6"/>
      <c r="F289" s="6"/>
    </row>
    <row r="290" spans="2:6">
      <c r="B290" s="6"/>
      <c r="F290" s="6"/>
    </row>
    <row r="291" spans="2:6">
      <c r="B291" s="6"/>
      <c r="F291" s="6"/>
    </row>
    <row r="292" spans="2:6">
      <c r="B292" s="6"/>
      <c r="F292" s="6"/>
    </row>
    <row r="293" spans="2:6">
      <c r="B293" s="6"/>
      <c r="F293" s="6"/>
    </row>
    <row r="294" spans="2:6">
      <c r="B294" s="6"/>
      <c r="F294" s="6"/>
    </row>
    <row r="295" spans="2:6">
      <c r="B295" s="6"/>
      <c r="F295" s="6"/>
    </row>
    <row r="296" spans="2:6">
      <c r="B296" s="6"/>
      <c r="F296" s="6"/>
    </row>
    <row r="297" spans="2:6">
      <c r="B297" s="6"/>
      <c r="F297" s="6"/>
    </row>
    <row r="298" spans="2:6">
      <c r="B298" s="6"/>
      <c r="F298" s="6"/>
    </row>
    <row r="299" spans="2:6">
      <c r="B299" s="6"/>
      <c r="F299" s="6"/>
    </row>
    <row r="300" spans="2:6">
      <c r="B300" s="6"/>
      <c r="F300" s="6"/>
    </row>
    <row r="301" spans="2:6">
      <c r="B301" s="6"/>
      <c r="F301" s="6"/>
    </row>
    <row r="302" spans="2:6">
      <c r="B302" s="6"/>
      <c r="F302" s="6"/>
    </row>
    <row r="303" spans="2:6">
      <c r="B303" s="6"/>
      <c r="F303" s="6"/>
    </row>
    <row r="304" spans="2:6">
      <c r="B304" s="6"/>
      <c r="F304" s="6"/>
    </row>
    <row r="305" spans="2:6">
      <c r="B305" s="6"/>
      <c r="F305" s="6"/>
    </row>
    <row r="306" spans="2:6">
      <c r="B306" s="6"/>
      <c r="F306" s="6"/>
    </row>
    <row r="307" spans="2:6">
      <c r="B307" s="6"/>
      <c r="F307" s="6"/>
    </row>
    <row r="308" spans="2:6">
      <c r="B308" s="6"/>
      <c r="F308" s="6"/>
    </row>
    <row r="309" spans="2:6">
      <c r="B309" s="6"/>
      <c r="F309" s="6"/>
    </row>
    <row r="310" spans="2:6">
      <c r="B310" s="6"/>
      <c r="F310" s="6"/>
    </row>
    <row r="311" spans="2:6">
      <c r="B311" s="6"/>
      <c r="F311" s="6"/>
    </row>
    <row r="312" spans="2:6">
      <c r="B312" s="6"/>
      <c r="F312" s="6"/>
    </row>
    <row r="313" spans="2:6">
      <c r="B313" s="6"/>
      <c r="F313" s="6"/>
    </row>
    <row r="314" spans="2:6">
      <c r="B314" s="6"/>
      <c r="F314" s="6"/>
    </row>
    <row r="315" spans="2:6">
      <c r="B315" s="6"/>
      <c r="F315" s="6"/>
    </row>
    <row r="316" spans="2:6">
      <c r="B316" s="6"/>
      <c r="F316" s="6"/>
    </row>
    <row r="317" spans="2:6">
      <c r="B317" s="6"/>
      <c r="F317" s="6"/>
    </row>
    <row r="318" spans="2:6">
      <c r="B318" s="6"/>
      <c r="F318" s="6"/>
    </row>
    <row r="319" spans="2:6">
      <c r="B319" s="6"/>
      <c r="F319" s="6"/>
    </row>
    <row r="320" spans="2:6">
      <c r="B320" s="6"/>
      <c r="F320" s="6"/>
    </row>
    <row r="321" spans="2:6">
      <c r="B321" s="6"/>
      <c r="F321" s="6"/>
    </row>
    <row r="322" spans="2:6">
      <c r="B322" s="6"/>
      <c r="F322" s="6"/>
    </row>
    <row r="323" spans="2:6">
      <c r="B323" s="6"/>
      <c r="F323" s="6"/>
    </row>
    <row r="324" spans="2:6">
      <c r="B324" s="6"/>
      <c r="F324" s="6"/>
    </row>
    <row r="325" spans="2:6">
      <c r="B325" s="6"/>
      <c r="F325" s="6"/>
    </row>
    <row r="326" spans="2:6">
      <c r="B326" s="6"/>
      <c r="F326" s="6"/>
    </row>
    <row r="327" spans="2:6">
      <c r="B327" s="6"/>
      <c r="F327" s="6"/>
    </row>
    <row r="328" spans="2:6">
      <c r="B328" s="6"/>
      <c r="F328" s="6"/>
    </row>
    <row r="329" spans="2:6">
      <c r="B329" s="6"/>
      <c r="F329" s="6"/>
    </row>
    <row r="330" spans="2:6">
      <c r="B330" s="6"/>
      <c r="F330" s="6"/>
    </row>
    <row r="331" spans="2:6">
      <c r="B331" s="6"/>
      <c r="F331" s="6"/>
    </row>
    <row r="332" spans="2:6">
      <c r="B332" s="6"/>
      <c r="F332" s="6"/>
    </row>
    <row r="333" spans="2:6">
      <c r="B333" s="6"/>
      <c r="F333" s="6"/>
    </row>
    <row r="334" spans="2:6">
      <c r="B334" s="6"/>
      <c r="F334" s="6"/>
    </row>
    <row r="335" spans="2:6">
      <c r="B335" s="6"/>
      <c r="F335" s="6"/>
    </row>
    <row r="336" spans="2:6">
      <c r="B336" s="6"/>
      <c r="F336" s="6"/>
    </row>
    <row r="337" spans="2:6">
      <c r="B337" s="6"/>
      <c r="F337" s="6"/>
    </row>
    <row r="338" spans="2:6">
      <c r="B338" s="6"/>
      <c r="F338" s="6"/>
    </row>
    <row r="339" spans="2:6">
      <c r="B339" s="6"/>
      <c r="F339" s="6"/>
    </row>
    <row r="340" spans="2:6">
      <c r="B340" s="6"/>
      <c r="F340" s="6"/>
    </row>
    <row r="341" spans="2:6">
      <c r="B341" s="6"/>
      <c r="F341" s="6"/>
    </row>
    <row r="342" spans="2:6">
      <c r="B342" s="6"/>
      <c r="F342" s="6"/>
    </row>
    <row r="343" spans="2:6">
      <c r="B343" s="6"/>
      <c r="F343" s="6"/>
    </row>
    <row r="344" spans="2:6">
      <c r="B344" s="6"/>
      <c r="F344" s="6"/>
    </row>
    <row r="345" spans="2:6">
      <c r="B345" s="6"/>
      <c r="F345" s="6"/>
    </row>
    <row r="346" spans="2:6">
      <c r="B346" s="6"/>
      <c r="F346" s="6"/>
    </row>
    <row r="347" spans="2:6">
      <c r="B347" s="6"/>
      <c r="F347" s="6"/>
    </row>
    <row r="348" spans="2:6">
      <c r="B348" s="6"/>
      <c r="F348" s="6"/>
    </row>
    <row r="349" spans="2:6">
      <c r="B349" s="6"/>
      <c r="F349" s="6"/>
    </row>
    <row r="350" spans="2:6">
      <c r="B350" s="6"/>
      <c r="F350" s="6"/>
    </row>
    <row r="351" spans="2:6">
      <c r="B351" s="6"/>
      <c r="F351" s="6"/>
    </row>
    <row r="352" spans="2:6">
      <c r="B352" s="6"/>
      <c r="F352" s="6"/>
    </row>
    <row r="353" spans="2:6">
      <c r="B353" s="6"/>
      <c r="F353" s="6"/>
    </row>
    <row r="354" spans="2:6">
      <c r="B354" s="6"/>
      <c r="F354" s="6"/>
    </row>
    <row r="355" spans="2:6">
      <c r="B355" s="6"/>
      <c r="F355" s="6"/>
    </row>
    <row r="356" spans="2:6">
      <c r="B356" s="6"/>
      <c r="F356" s="6"/>
    </row>
    <row r="357" spans="2:6">
      <c r="B357" s="6"/>
      <c r="F357" s="6"/>
    </row>
    <row r="358" spans="2:6">
      <c r="B358" s="6"/>
      <c r="F358" s="6"/>
    </row>
    <row r="359" spans="2:6">
      <c r="B359" s="6"/>
      <c r="F359" s="6"/>
    </row>
    <row r="360" spans="2:6">
      <c r="B360" s="6"/>
      <c r="F360" s="6"/>
    </row>
    <row r="361" spans="2:6">
      <c r="B361" s="6"/>
      <c r="F361" s="6"/>
    </row>
    <row r="362" spans="2:6">
      <c r="B362" s="6"/>
      <c r="F362" s="6"/>
    </row>
    <row r="363" spans="2:6">
      <c r="B363" s="6"/>
      <c r="F363" s="6"/>
    </row>
    <row r="364" spans="2:6">
      <c r="B364" s="6"/>
      <c r="F364" s="6"/>
    </row>
    <row r="365" spans="2:6">
      <c r="B365" s="6"/>
      <c r="F365" s="6"/>
    </row>
    <row r="366" spans="2:6">
      <c r="B366" s="6"/>
      <c r="F366" s="6"/>
    </row>
    <row r="367" spans="2:6">
      <c r="B367" s="6"/>
      <c r="F367" s="6"/>
    </row>
    <row r="368" spans="2:6">
      <c r="B368" s="6"/>
      <c r="F368" s="6"/>
    </row>
    <row r="369" spans="2:6">
      <c r="B369" s="6"/>
      <c r="F369" s="6"/>
    </row>
    <row r="370" spans="2:6">
      <c r="B370" s="6"/>
      <c r="F370" s="6"/>
    </row>
    <row r="371" spans="2:6">
      <c r="B371" s="6"/>
      <c r="F371" s="6"/>
    </row>
    <row r="372" spans="2:6">
      <c r="B372" s="6"/>
      <c r="F372" s="6"/>
    </row>
    <row r="373" spans="2:6">
      <c r="B373" s="6"/>
      <c r="F373" s="6"/>
    </row>
    <row r="374" spans="2:6">
      <c r="B374" s="6"/>
      <c r="F374" s="6"/>
    </row>
    <row r="375" spans="2:6">
      <c r="B375" s="6"/>
      <c r="F375" s="6"/>
    </row>
    <row r="376" spans="2:6">
      <c r="B376" s="6"/>
      <c r="F376" s="6"/>
    </row>
    <row r="377" spans="2:6">
      <c r="B377" s="6"/>
      <c r="F377" s="6"/>
    </row>
    <row r="378" spans="2:6">
      <c r="B378" s="6"/>
      <c r="F378" s="6"/>
    </row>
    <row r="379" spans="2:6">
      <c r="B379" s="6"/>
      <c r="F379" s="6"/>
    </row>
    <row r="380" spans="2:6">
      <c r="B380" s="6"/>
      <c r="F380" s="6"/>
    </row>
    <row r="381" spans="2:6">
      <c r="B381" s="6"/>
      <c r="F381" s="6"/>
    </row>
    <row r="382" spans="2:6">
      <c r="B382" s="6"/>
      <c r="F382" s="6"/>
    </row>
    <row r="383" spans="2:6">
      <c r="B383" s="6"/>
      <c r="F383" s="6"/>
    </row>
    <row r="384" spans="2:6">
      <c r="B384" s="6"/>
      <c r="F384" s="6"/>
    </row>
    <row r="385" spans="2:6">
      <c r="B385" s="6"/>
      <c r="F385" s="6"/>
    </row>
    <row r="386" spans="2:6">
      <c r="B386" s="6"/>
      <c r="F386" s="6"/>
    </row>
    <row r="387" spans="2:6">
      <c r="B387" s="6"/>
      <c r="F387" s="6"/>
    </row>
    <row r="388" spans="2:6">
      <c r="B388" s="6"/>
      <c r="F388" s="6"/>
    </row>
    <row r="389" spans="2:6">
      <c r="B389" s="6"/>
      <c r="F389" s="6"/>
    </row>
    <row r="390" spans="2:6">
      <c r="B390" s="6"/>
      <c r="F390" s="6"/>
    </row>
    <row r="391" spans="2:6">
      <c r="B391" s="6"/>
      <c r="F391" s="6"/>
    </row>
    <row r="392" spans="2:6">
      <c r="B392" s="6"/>
      <c r="F392" s="6"/>
    </row>
    <row r="393" spans="2:6">
      <c r="B393" s="6"/>
      <c r="F393" s="6"/>
    </row>
    <row r="394" spans="2:6">
      <c r="B394" s="6"/>
      <c r="F394" s="6"/>
    </row>
    <row r="395" spans="2:6">
      <c r="B395" s="6"/>
      <c r="F395" s="6"/>
    </row>
    <row r="396" spans="2:6">
      <c r="B396" s="6"/>
      <c r="F396" s="6"/>
    </row>
    <row r="397" spans="2:6">
      <c r="B397" s="6"/>
      <c r="F397" s="6"/>
    </row>
    <row r="398" spans="2:6">
      <c r="B398" s="6"/>
      <c r="F398" s="6"/>
    </row>
    <row r="399" spans="2:6">
      <c r="B399" s="6"/>
      <c r="F399" s="6"/>
    </row>
    <row r="400" spans="2:6">
      <c r="B400" s="6"/>
      <c r="F400" s="6"/>
    </row>
    <row r="401" spans="2:6">
      <c r="B401" s="6"/>
      <c r="F401" s="6"/>
    </row>
    <row r="402" spans="2:6">
      <c r="B402" s="6"/>
      <c r="F402" s="6"/>
    </row>
    <row r="403" spans="2:6">
      <c r="B403" s="6"/>
      <c r="F403" s="6"/>
    </row>
    <row r="404" spans="2:6">
      <c r="B404" s="6"/>
      <c r="F404" s="6"/>
    </row>
    <row r="405" spans="2:6">
      <c r="B405" s="6"/>
      <c r="F405" s="6"/>
    </row>
    <row r="406" spans="2:6">
      <c r="B406" s="6"/>
      <c r="F406" s="6"/>
    </row>
    <row r="407" spans="2:6">
      <c r="B407" s="6"/>
      <c r="F407" s="6"/>
    </row>
    <row r="408" spans="2:6">
      <c r="B408" s="6"/>
      <c r="F408" s="6"/>
    </row>
    <row r="409" spans="2:6">
      <c r="B409" s="6"/>
      <c r="F409" s="6"/>
    </row>
    <row r="410" spans="2:6">
      <c r="B410" s="6"/>
      <c r="F410" s="6"/>
    </row>
    <row r="411" spans="2:6">
      <c r="B411" s="6"/>
      <c r="F411" s="6"/>
    </row>
    <row r="412" spans="2:6">
      <c r="B412" s="6"/>
      <c r="F412" s="6"/>
    </row>
    <row r="413" spans="2:6">
      <c r="B413" s="6"/>
      <c r="F413" s="6"/>
    </row>
    <row r="414" spans="2:6">
      <c r="B414" s="6"/>
      <c r="F414" s="6"/>
    </row>
    <row r="415" spans="2:6">
      <c r="B415" s="6"/>
      <c r="F415" s="6"/>
    </row>
    <row r="416" spans="2:6">
      <c r="B416" s="6"/>
      <c r="F416" s="6"/>
    </row>
    <row r="417" spans="2:6">
      <c r="B417" s="6"/>
      <c r="F417" s="6"/>
    </row>
    <row r="418" spans="2:6">
      <c r="B418" s="6"/>
      <c r="F418" s="6"/>
    </row>
    <row r="419" spans="2:6">
      <c r="B419" s="6"/>
      <c r="F419" s="6"/>
    </row>
    <row r="420" spans="2:6">
      <c r="B420" s="6"/>
      <c r="F420" s="6"/>
    </row>
    <row r="421" spans="2:6">
      <c r="B421" s="6"/>
      <c r="F421" s="6"/>
    </row>
    <row r="422" spans="2:6">
      <c r="B422" s="6"/>
      <c r="F422" s="6"/>
    </row>
    <row r="423" spans="2:6">
      <c r="B423" s="6"/>
      <c r="F423" s="6"/>
    </row>
    <row r="424" spans="2:6">
      <c r="B424" s="6"/>
      <c r="F424" s="6"/>
    </row>
    <row r="425" spans="2:6">
      <c r="B425" s="6"/>
      <c r="F425" s="6"/>
    </row>
    <row r="426" spans="2:6">
      <c r="B426" s="6"/>
      <c r="F426" s="6"/>
    </row>
    <row r="427" spans="2:6">
      <c r="B427" s="6"/>
      <c r="F427" s="6"/>
    </row>
    <row r="428" spans="2:6">
      <c r="B428" s="6"/>
      <c r="F428" s="6"/>
    </row>
    <row r="429" spans="2:6">
      <c r="B429" s="6"/>
      <c r="F429" s="6"/>
    </row>
    <row r="430" spans="2:6">
      <c r="B430" s="6"/>
      <c r="F430" s="6"/>
    </row>
    <row r="431" spans="2:6">
      <c r="B431" s="6"/>
      <c r="F431" s="6"/>
    </row>
    <row r="432" spans="2:6">
      <c r="B432" s="6"/>
      <c r="F432" s="6"/>
    </row>
    <row r="433" spans="2:6">
      <c r="B433" s="6"/>
      <c r="F433" s="6"/>
    </row>
    <row r="434" spans="2:6">
      <c r="B434" s="6"/>
      <c r="F434" s="6"/>
    </row>
    <row r="435" spans="2:6">
      <c r="B435" s="6"/>
      <c r="F435" s="6"/>
    </row>
    <row r="436" spans="2:6">
      <c r="B436" s="6"/>
      <c r="F436" s="6"/>
    </row>
    <row r="437" spans="2:6">
      <c r="B437" s="6"/>
      <c r="F437" s="6"/>
    </row>
    <row r="438" spans="2:6">
      <c r="B438" s="6"/>
      <c r="F438" s="6"/>
    </row>
    <row r="439" spans="2:6">
      <c r="B439" s="6"/>
      <c r="F439" s="6"/>
    </row>
    <row r="440" spans="2:6">
      <c r="B440" s="6"/>
      <c r="F440" s="6"/>
    </row>
    <row r="441" spans="2:6">
      <c r="B441" s="6"/>
      <c r="F441" s="6"/>
    </row>
    <row r="442" spans="2:6">
      <c r="B442" s="6"/>
      <c r="F442" s="6"/>
    </row>
    <row r="443" spans="2:6">
      <c r="B443" s="6"/>
      <c r="F443" s="6"/>
    </row>
    <row r="444" spans="2:6">
      <c r="B444" s="6"/>
      <c r="F444" s="6"/>
    </row>
    <row r="445" spans="2:6">
      <c r="B445" s="6"/>
      <c r="F445" s="6"/>
    </row>
    <row r="446" spans="2:6">
      <c r="B446" s="6"/>
      <c r="F446" s="6"/>
    </row>
    <row r="447" spans="2:6">
      <c r="B447" s="6"/>
      <c r="F447" s="6"/>
    </row>
    <row r="448" spans="2:6">
      <c r="B448" s="6"/>
      <c r="F448" s="6"/>
    </row>
    <row r="449" spans="2:6">
      <c r="B449" s="6"/>
      <c r="F449" s="6"/>
    </row>
    <row r="450" spans="2:6">
      <c r="B450" s="6"/>
      <c r="F450" s="6"/>
    </row>
    <row r="451" spans="2:6">
      <c r="B451" s="6"/>
      <c r="F451" s="6"/>
    </row>
    <row r="452" spans="2:6">
      <c r="B452" s="6"/>
      <c r="F452" s="6"/>
    </row>
    <row r="453" spans="2:6">
      <c r="B453" s="6"/>
      <c r="F453" s="6"/>
    </row>
    <row r="454" spans="2:6">
      <c r="B454" s="6"/>
      <c r="F454" s="6"/>
    </row>
    <row r="455" spans="2:6">
      <c r="B455" s="6"/>
      <c r="F455" s="6"/>
    </row>
    <row r="456" spans="2:6">
      <c r="B456" s="6"/>
      <c r="F456" s="6"/>
    </row>
    <row r="457" spans="2:6">
      <c r="B457" s="6"/>
      <c r="F457" s="6"/>
    </row>
    <row r="458" spans="2:6">
      <c r="B458" s="6"/>
      <c r="F458" s="6"/>
    </row>
    <row r="459" spans="2:6">
      <c r="B459" s="6"/>
      <c r="F459" s="6"/>
    </row>
    <row r="460" spans="2:6">
      <c r="B460" s="6"/>
      <c r="F460" s="6"/>
    </row>
    <row r="461" spans="2:6">
      <c r="B461" s="6"/>
      <c r="F461" s="6"/>
    </row>
    <row r="462" spans="2:6">
      <c r="B462" s="6"/>
      <c r="F462" s="6"/>
    </row>
    <row r="463" spans="2:6">
      <c r="B463" s="6"/>
      <c r="F463" s="6"/>
    </row>
    <row r="464" spans="2:6">
      <c r="B464" s="6"/>
      <c r="F464" s="6"/>
    </row>
    <row r="465" spans="2:6">
      <c r="B465" s="6"/>
      <c r="F465" s="6"/>
    </row>
    <row r="466" spans="2:6">
      <c r="B466" s="6"/>
      <c r="F466" s="6"/>
    </row>
    <row r="467" spans="2:6">
      <c r="B467" s="6"/>
      <c r="F467" s="6"/>
    </row>
    <row r="468" spans="2:6">
      <c r="B468" s="6"/>
      <c r="F468" s="6"/>
    </row>
    <row r="469" spans="2:6">
      <c r="B469" s="6"/>
      <c r="F469" s="6"/>
    </row>
    <row r="470" spans="2:6">
      <c r="B470" s="6"/>
      <c r="F470" s="6"/>
    </row>
    <row r="471" spans="2:6">
      <c r="B471" s="6"/>
      <c r="F471" s="6"/>
    </row>
    <row r="472" spans="2:6">
      <c r="B472" s="6"/>
      <c r="F472" s="6"/>
    </row>
    <row r="473" spans="2:6">
      <c r="B473" s="6"/>
      <c r="F473" s="6"/>
    </row>
    <row r="474" spans="2:6">
      <c r="B474" s="6"/>
      <c r="F474" s="6"/>
    </row>
    <row r="475" spans="2:6">
      <c r="B475" s="6"/>
      <c r="F475" s="6"/>
    </row>
    <row r="476" spans="2:6">
      <c r="B476" s="6"/>
      <c r="F476" s="6"/>
    </row>
    <row r="477" spans="2:6">
      <c r="B477" s="6"/>
      <c r="F477" s="6"/>
    </row>
    <row r="478" spans="2:6">
      <c r="B478" s="6"/>
      <c r="F478" s="6"/>
    </row>
    <row r="479" spans="2:6">
      <c r="B479" s="6"/>
      <c r="F479" s="6"/>
    </row>
    <row r="480" spans="2:6">
      <c r="B480" s="6"/>
      <c r="F480" s="6"/>
    </row>
    <row r="481" spans="2:6">
      <c r="B481" s="6"/>
      <c r="F481" s="6"/>
    </row>
    <row r="482" spans="2:6">
      <c r="B482" s="6"/>
      <c r="F482" s="6"/>
    </row>
    <row r="483" spans="2:6">
      <c r="B483" s="6"/>
      <c r="F483" s="6"/>
    </row>
    <row r="484" spans="2:6">
      <c r="B484" s="6"/>
      <c r="F484" s="6"/>
    </row>
    <row r="485" spans="2:6">
      <c r="B485" s="6"/>
      <c r="F485" s="6"/>
    </row>
    <row r="486" spans="2:6">
      <c r="B486" s="6"/>
      <c r="F486" s="6"/>
    </row>
    <row r="487" spans="2:6">
      <c r="B487" s="6"/>
      <c r="F487" s="6"/>
    </row>
    <row r="488" spans="2:6">
      <c r="B488" s="6"/>
      <c r="F488" s="6"/>
    </row>
    <row r="489" spans="2:6">
      <c r="B489" s="6"/>
      <c r="F489" s="6"/>
    </row>
    <row r="490" spans="2:6">
      <c r="B490" s="6"/>
      <c r="F490" s="6"/>
    </row>
    <row r="491" spans="2:6">
      <c r="B491" s="6"/>
      <c r="F491" s="6"/>
    </row>
    <row r="492" spans="2:6">
      <c r="B492" s="6"/>
      <c r="F492" s="6"/>
    </row>
    <row r="493" spans="2:6">
      <c r="B493" s="6"/>
      <c r="F493" s="6"/>
    </row>
    <row r="494" spans="2:6">
      <c r="B494" s="6"/>
      <c r="F494" s="6"/>
    </row>
    <row r="495" spans="2:6">
      <c r="B495" s="6"/>
      <c r="F495" s="6"/>
    </row>
    <row r="496" spans="2:6">
      <c r="B496" s="6"/>
      <c r="F496" s="6"/>
    </row>
    <row r="497" spans="2:6">
      <c r="B497" s="6"/>
      <c r="F497" s="6"/>
    </row>
    <row r="498" spans="2:6">
      <c r="B498" s="6"/>
      <c r="F498" s="6"/>
    </row>
    <row r="499" spans="2:6">
      <c r="B499" s="6"/>
      <c r="F499" s="6"/>
    </row>
    <row r="500" spans="2:6">
      <c r="B500" s="6"/>
      <c r="F500" s="6"/>
    </row>
    <row r="501" spans="2:6">
      <c r="B501" s="6"/>
      <c r="F501" s="6"/>
    </row>
    <row r="502" spans="2:6">
      <c r="B502" s="6"/>
      <c r="F502" s="6"/>
    </row>
    <row r="503" spans="2:6">
      <c r="B503" s="6"/>
      <c r="F503" s="6"/>
    </row>
    <row r="504" spans="2:6">
      <c r="B504" s="6"/>
      <c r="F504" s="6"/>
    </row>
    <row r="505" spans="2:6">
      <c r="B505" s="6"/>
      <c r="F505" s="6"/>
    </row>
    <row r="506" spans="2:6">
      <c r="B506" s="6"/>
      <c r="F506" s="6"/>
    </row>
    <row r="507" spans="2:6">
      <c r="B507" s="6"/>
      <c r="F507" s="6"/>
    </row>
    <row r="508" spans="2:6">
      <c r="B508" s="6"/>
      <c r="F508" s="6"/>
    </row>
    <row r="509" spans="2:6">
      <c r="B509" s="6"/>
      <c r="F509" s="6"/>
    </row>
    <row r="510" spans="2:6">
      <c r="B510" s="6"/>
      <c r="F510" s="6"/>
    </row>
    <row r="511" spans="2:6">
      <c r="B511" s="6"/>
      <c r="F511" s="6"/>
    </row>
    <row r="512" spans="2:6">
      <c r="B512" s="6"/>
      <c r="F512" s="6"/>
    </row>
    <row r="513" spans="2:6">
      <c r="B513" s="6"/>
      <c r="F513" s="6"/>
    </row>
    <row r="514" spans="2:6">
      <c r="B514" s="6"/>
      <c r="F514" s="6"/>
    </row>
    <row r="515" spans="2:6">
      <c r="B515" s="6"/>
      <c r="F515" s="6"/>
    </row>
    <row r="516" spans="2:6">
      <c r="B516" s="6"/>
      <c r="F516" s="6"/>
    </row>
    <row r="517" spans="2:6">
      <c r="B517" s="6"/>
      <c r="F517" s="6"/>
    </row>
    <row r="518" spans="2:6">
      <c r="B518" s="6"/>
      <c r="F518" s="6"/>
    </row>
    <row r="519" spans="2:6">
      <c r="B519" s="6"/>
      <c r="F519" s="6"/>
    </row>
    <row r="520" spans="2:6">
      <c r="B520" s="6"/>
      <c r="F520" s="6"/>
    </row>
    <row r="521" spans="2:6">
      <c r="B521" s="6"/>
      <c r="F521" s="6"/>
    </row>
    <row r="522" spans="2:6">
      <c r="B522" s="6"/>
      <c r="F522" s="6"/>
    </row>
    <row r="523" spans="2:6">
      <c r="B523" s="6"/>
      <c r="F523" s="6"/>
    </row>
    <row r="524" spans="2:6">
      <c r="B524" s="6"/>
      <c r="F524" s="6"/>
    </row>
    <row r="525" spans="2:6">
      <c r="B525" s="6"/>
      <c r="F525" s="6"/>
    </row>
    <row r="526" spans="2:6">
      <c r="B526" s="6"/>
      <c r="F526" s="6"/>
    </row>
    <row r="527" spans="2:6">
      <c r="B527" s="6"/>
      <c r="F527" s="6"/>
    </row>
    <row r="528" spans="2:6">
      <c r="B528" s="6"/>
      <c r="F528" s="6"/>
    </row>
    <row r="529" spans="2:6">
      <c r="B529" s="6"/>
      <c r="F529" s="6"/>
    </row>
    <row r="530" spans="2:6">
      <c r="B530" s="6"/>
      <c r="F530" s="6"/>
    </row>
    <row r="531" spans="2:6">
      <c r="B531" s="6"/>
      <c r="F531" s="6"/>
    </row>
    <row r="532" spans="2:6">
      <c r="B532" s="6"/>
      <c r="F532" s="6"/>
    </row>
    <row r="533" spans="2:6">
      <c r="B533" s="6"/>
      <c r="F533" s="6"/>
    </row>
    <row r="534" spans="2:6">
      <c r="B534" s="6"/>
      <c r="F534" s="6"/>
    </row>
    <row r="535" spans="2:6">
      <c r="B535" s="6"/>
      <c r="F535" s="6"/>
    </row>
    <row r="536" spans="2:6">
      <c r="B536" s="6"/>
      <c r="F536" s="6"/>
    </row>
    <row r="537" spans="2:6">
      <c r="B537" s="6"/>
      <c r="F537" s="6"/>
    </row>
    <row r="538" spans="2:6">
      <c r="B538" s="6"/>
      <c r="F538" s="6"/>
    </row>
    <row r="539" spans="2:6">
      <c r="B539" s="6"/>
      <c r="F539" s="6"/>
    </row>
    <row r="540" spans="2:6">
      <c r="B540" s="6"/>
      <c r="F540" s="6"/>
    </row>
    <row r="541" spans="2:6">
      <c r="B541" s="6"/>
      <c r="F541" s="6"/>
    </row>
    <row r="542" spans="2:6">
      <c r="B542" s="6"/>
      <c r="F542" s="6"/>
    </row>
    <row r="543" spans="2:6">
      <c r="B543" s="6"/>
      <c r="F543" s="6"/>
    </row>
    <row r="544" spans="2:6">
      <c r="B544" s="6"/>
      <c r="F544" s="6"/>
    </row>
    <row r="545" spans="2:6">
      <c r="B545" s="6"/>
      <c r="F545" s="6"/>
    </row>
    <row r="546" spans="2:6">
      <c r="B546" s="6"/>
      <c r="F546" s="6"/>
    </row>
    <row r="547" spans="2:6">
      <c r="B547" s="6"/>
      <c r="F547" s="6"/>
    </row>
    <row r="548" spans="2:6">
      <c r="B548" s="6"/>
      <c r="F548" s="6"/>
    </row>
    <row r="549" spans="2:6">
      <c r="B549" s="6"/>
      <c r="F549" s="6"/>
    </row>
    <row r="550" spans="2:6">
      <c r="B550" s="6"/>
      <c r="F550" s="6"/>
    </row>
    <row r="551" spans="2:6">
      <c r="B551" s="6"/>
      <c r="F551" s="6"/>
    </row>
    <row r="552" spans="2:6">
      <c r="B552" s="6"/>
      <c r="F552" s="6"/>
    </row>
    <row r="553" spans="2:6">
      <c r="B553" s="6"/>
      <c r="F553" s="6"/>
    </row>
    <row r="554" spans="2:6">
      <c r="B554" s="6"/>
      <c r="F554" s="6"/>
    </row>
    <row r="555" spans="2:6">
      <c r="B555" s="6"/>
      <c r="F555" s="6"/>
    </row>
    <row r="556" spans="2:6">
      <c r="B556" s="6"/>
      <c r="F556" s="6"/>
    </row>
    <row r="557" spans="2:6">
      <c r="B557" s="6"/>
      <c r="F557" s="6"/>
    </row>
    <row r="558" spans="2:6">
      <c r="B558" s="6"/>
      <c r="F558" s="6"/>
    </row>
    <row r="559" spans="2:6">
      <c r="B559" s="6"/>
      <c r="F559" s="6"/>
    </row>
    <row r="560" spans="2:6">
      <c r="B560" s="6"/>
      <c r="F560" s="6"/>
    </row>
    <row r="561" spans="2:6">
      <c r="B561" s="6"/>
      <c r="F561" s="6"/>
    </row>
    <row r="562" spans="2:6">
      <c r="B562" s="6"/>
      <c r="F562" s="6"/>
    </row>
    <row r="563" spans="2:6">
      <c r="B563" s="6"/>
      <c r="F563" s="6"/>
    </row>
    <row r="564" spans="2:6">
      <c r="B564" s="6"/>
      <c r="F564" s="6"/>
    </row>
    <row r="565" spans="2:6">
      <c r="B565" s="6"/>
      <c r="F565" s="6"/>
    </row>
    <row r="566" spans="2:6">
      <c r="B566" s="6"/>
      <c r="F566" s="6"/>
    </row>
    <row r="567" spans="2:6">
      <c r="B567" s="6"/>
      <c r="F567" s="6"/>
    </row>
    <row r="568" spans="2:6">
      <c r="B568" s="6"/>
      <c r="F568" s="6"/>
    </row>
    <row r="569" spans="2:6">
      <c r="B569" s="6"/>
      <c r="F569" s="6"/>
    </row>
    <row r="570" spans="2:6">
      <c r="B570" s="6"/>
      <c r="F570" s="6"/>
    </row>
    <row r="571" spans="2:6">
      <c r="B571" s="6"/>
      <c r="F571" s="6"/>
    </row>
    <row r="572" spans="2:6">
      <c r="B572" s="6"/>
      <c r="F572" s="6"/>
    </row>
    <row r="573" spans="2:6">
      <c r="B573" s="6"/>
      <c r="F573" s="6"/>
    </row>
    <row r="574" spans="2:6">
      <c r="B574" s="6"/>
      <c r="F574" s="6"/>
    </row>
    <row r="575" spans="2:6">
      <c r="B575" s="6"/>
      <c r="F575" s="6"/>
    </row>
    <row r="576" spans="2:6">
      <c r="B576" s="6"/>
      <c r="F576" s="6"/>
    </row>
    <row r="577" spans="2:6">
      <c r="B577" s="6"/>
      <c r="F577" s="6"/>
    </row>
    <row r="578" spans="2:6">
      <c r="B578" s="6"/>
      <c r="F578" s="6"/>
    </row>
    <row r="579" spans="2:6">
      <c r="B579" s="6"/>
      <c r="F579" s="6"/>
    </row>
    <row r="580" spans="2:6">
      <c r="B580" s="6"/>
      <c r="F580" s="6"/>
    </row>
    <row r="581" spans="2:6">
      <c r="B581" s="6"/>
      <c r="F581" s="6"/>
    </row>
    <row r="582" spans="2:6">
      <c r="B582" s="6"/>
      <c r="F582" s="6"/>
    </row>
    <row r="583" spans="2:6">
      <c r="B583" s="6"/>
      <c r="F583" s="6"/>
    </row>
    <row r="584" spans="2:6">
      <c r="B584" s="6"/>
      <c r="F584" s="6"/>
    </row>
    <row r="585" spans="2:6">
      <c r="B585" s="6"/>
      <c r="F585" s="6"/>
    </row>
    <row r="586" spans="2:6">
      <c r="B586" s="6"/>
      <c r="F586" s="6"/>
    </row>
    <row r="587" spans="2:6">
      <c r="B587" s="6"/>
      <c r="F587" s="6"/>
    </row>
    <row r="588" spans="2:6">
      <c r="B588" s="6"/>
      <c r="F588" s="6"/>
    </row>
    <row r="589" spans="2:6">
      <c r="B589" s="6"/>
      <c r="F589" s="6"/>
    </row>
    <row r="590" spans="2:6">
      <c r="B590" s="6"/>
      <c r="F590" s="6"/>
    </row>
    <row r="591" spans="2:6">
      <c r="B591" s="6"/>
      <c r="F591" s="6"/>
    </row>
    <row r="592" spans="2:6">
      <c r="B592" s="6"/>
      <c r="F592" s="6"/>
    </row>
    <row r="593" spans="2:6">
      <c r="B593" s="6"/>
      <c r="F593" s="6"/>
    </row>
    <row r="594" spans="2:6">
      <c r="B594" s="6"/>
      <c r="F594" s="6"/>
    </row>
    <row r="595" spans="2:6">
      <c r="B595" s="6"/>
      <c r="F595" s="6"/>
    </row>
    <row r="596" spans="2:6">
      <c r="B596" s="6"/>
      <c r="F596" s="6"/>
    </row>
    <row r="597" spans="2:6">
      <c r="B597" s="6"/>
      <c r="F597" s="6"/>
    </row>
    <row r="598" spans="2:6">
      <c r="B598" s="6"/>
      <c r="F598" s="6"/>
    </row>
    <row r="599" spans="2:6">
      <c r="B599" s="6"/>
      <c r="F599" s="6"/>
    </row>
    <row r="600" spans="2:6">
      <c r="B600" s="6"/>
      <c r="F600" s="6"/>
    </row>
    <row r="601" spans="2:6">
      <c r="B601" s="6"/>
      <c r="F601" s="6"/>
    </row>
    <row r="602" spans="2:6">
      <c r="B602" s="6"/>
      <c r="F602" s="6"/>
    </row>
    <row r="603" spans="2:6">
      <c r="B603" s="6"/>
      <c r="F603" s="6"/>
    </row>
    <row r="604" spans="2:6">
      <c r="B604" s="6"/>
      <c r="F604" s="6"/>
    </row>
    <row r="605" spans="2:6">
      <c r="B605" s="6"/>
      <c r="F605" s="6"/>
    </row>
    <row r="606" spans="2:6">
      <c r="B606" s="6"/>
      <c r="F606" s="6"/>
    </row>
    <row r="607" spans="2:6">
      <c r="B607" s="6"/>
      <c r="F607" s="6"/>
    </row>
    <row r="608" spans="2:6">
      <c r="B608" s="6"/>
      <c r="F608" s="6"/>
    </row>
    <row r="609" spans="2:6">
      <c r="B609" s="6"/>
      <c r="F609" s="6"/>
    </row>
    <row r="610" spans="2:6">
      <c r="B610" s="6"/>
      <c r="F610" s="6"/>
    </row>
    <row r="611" spans="2:6">
      <c r="B611" s="6"/>
      <c r="F611" s="6"/>
    </row>
    <row r="612" spans="2:6">
      <c r="B612" s="6"/>
      <c r="F612" s="6"/>
    </row>
    <row r="613" spans="2:6">
      <c r="B613" s="6"/>
      <c r="F613" s="6"/>
    </row>
    <row r="614" spans="2:6">
      <c r="B614" s="6"/>
      <c r="F614" s="6"/>
    </row>
    <row r="615" spans="2:6">
      <c r="B615" s="6"/>
      <c r="F615" s="6"/>
    </row>
    <row r="616" spans="2:6">
      <c r="B616" s="6"/>
      <c r="F616" s="6"/>
    </row>
    <row r="617" spans="2:6">
      <c r="B617" s="6"/>
      <c r="F617" s="6"/>
    </row>
    <row r="618" spans="2:6">
      <c r="B618" s="6"/>
      <c r="F618" s="6"/>
    </row>
    <row r="619" spans="2:6">
      <c r="B619" s="6"/>
      <c r="F619" s="6"/>
    </row>
    <row r="620" spans="2:6">
      <c r="B620" s="6"/>
      <c r="F620" s="6"/>
    </row>
    <row r="621" spans="2:6">
      <c r="B621" s="6"/>
      <c r="F621" s="6"/>
    </row>
    <row r="622" spans="2:6">
      <c r="B622" s="6"/>
      <c r="F622" s="6"/>
    </row>
    <row r="623" spans="2:6">
      <c r="B623" s="6"/>
      <c r="F623" s="6"/>
    </row>
    <row r="624" spans="2:6">
      <c r="B624" s="6"/>
      <c r="F624" s="6"/>
    </row>
    <row r="625" spans="2:6">
      <c r="B625" s="6"/>
      <c r="F625" s="6"/>
    </row>
    <row r="626" spans="2:6">
      <c r="B626" s="6"/>
      <c r="F626" s="6"/>
    </row>
    <row r="627" spans="2:6">
      <c r="B627" s="6"/>
      <c r="F627" s="6"/>
    </row>
    <row r="628" spans="2:6">
      <c r="B628" s="6"/>
      <c r="F628" s="6"/>
    </row>
    <row r="629" spans="2:6">
      <c r="B629" s="6"/>
      <c r="F629" s="6"/>
    </row>
    <row r="630" spans="2:6">
      <c r="B630" s="6"/>
      <c r="F630" s="6"/>
    </row>
    <row r="631" spans="2:6">
      <c r="B631" s="6"/>
      <c r="F631" s="6"/>
    </row>
    <row r="632" spans="2:6">
      <c r="B632" s="6"/>
      <c r="F632" s="6"/>
    </row>
    <row r="633" spans="2:6">
      <c r="B633" s="6"/>
      <c r="F633" s="6"/>
    </row>
    <row r="634" spans="2:6">
      <c r="B634" s="6"/>
      <c r="F634" s="6"/>
    </row>
    <row r="635" spans="2:6">
      <c r="B635" s="6"/>
      <c r="F635" s="6"/>
    </row>
    <row r="636" spans="2:6">
      <c r="B636" s="6"/>
      <c r="F636" s="6"/>
    </row>
    <row r="637" spans="2:6">
      <c r="B637" s="6"/>
      <c r="F637" s="6"/>
    </row>
    <row r="638" spans="2:6">
      <c r="B638" s="6"/>
      <c r="F638" s="6"/>
    </row>
    <row r="639" spans="2:6">
      <c r="B639" s="6"/>
      <c r="F639" s="6"/>
    </row>
    <row r="640" spans="2:6">
      <c r="B640" s="6"/>
      <c r="F640" s="6"/>
    </row>
    <row r="641" spans="2:6">
      <c r="B641" s="6"/>
      <c r="F641" s="6"/>
    </row>
    <row r="642" spans="2:6">
      <c r="B642" s="6"/>
      <c r="F642" s="6"/>
    </row>
    <row r="643" spans="2:6">
      <c r="B643" s="6"/>
      <c r="F643" s="6"/>
    </row>
    <row r="644" spans="2:6">
      <c r="B644" s="6"/>
      <c r="F644" s="6"/>
    </row>
    <row r="645" spans="2:6">
      <c r="B645" s="6"/>
      <c r="F645" s="6"/>
    </row>
    <row r="646" spans="2:6">
      <c r="B646" s="6"/>
      <c r="F646" s="6"/>
    </row>
    <row r="647" spans="2:6">
      <c r="B647" s="6"/>
      <c r="F647" s="6"/>
    </row>
    <row r="648" spans="2:6">
      <c r="B648" s="6"/>
      <c r="F648" s="6"/>
    </row>
    <row r="649" spans="2:6">
      <c r="B649" s="6"/>
      <c r="F649" s="6"/>
    </row>
    <row r="650" spans="2:6">
      <c r="B650" s="6"/>
      <c r="F650" s="6"/>
    </row>
    <row r="651" spans="2:6">
      <c r="B651" s="6"/>
      <c r="F651" s="6"/>
    </row>
    <row r="652" spans="2:6">
      <c r="B652" s="6"/>
      <c r="F652" s="6"/>
    </row>
    <row r="653" spans="2:6">
      <c r="B653" s="6"/>
      <c r="F653" s="6"/>
    </row>
    <row r="654" spans="2:6">
      <c r="B654" s="6"/>
      <c r="F654" s="6"/>
    </row>
    <row r="655" spans="2:6">
      <c r="B655" s="6"/>
      <c r="F655" s="6"/>
    </row>
    <row r="656" spans="2:6">
      <c r="B656" s="6"/>
      <c r="F656" s="6"/>
    </row>
    <row r="657" spans="2:6">
      <c r="B657" s="6"/>
      <c r="F657" s="6"/>
    </row>
    <row r="658" spans="2:6">
      <c r="B658" s="6"/>
      <c r="F658" s="6"/>
    </row>
    <row r="659" spans="2:6">
      <c r="B659" s="6"/>
      <c r="F659" s="6"/>
    </row>
    <row r="660" spans="2:6">
      <c r="B660" s="6"/>
      <c r="F660" s="6"/>
    </row>
    <row r="661" spans="2:6">
      <c r="B661" s="6"/>
      <c r="F661" s="6"/>
    </row>
    <row r="662" spans="2:6">
      <c r="B662" s="6"/>
      <c r="F662" s="6"/>
    </row>
    <row r="663" spans="2:6">
      <c r="B663" s="6"/>
      <c r="F663" s="6"/>
    </row>
    <row r="664" spans="2:6">
      <c r="B664" s="6"/>
      <c r="F664" s="6"/>
    </row>
    <row r="665" spans="2:6">
      <c r="B665" s="6"/>
      <c r="F665" s="6"/>
    </row>
    <row r="666" spans="2:6">
      <c r="B666" s="6"/>
      <c r="F666" s="6"/>
    </row>
    <row r="667" spans="2:6">
      <c r="B667" s="6"/>
      <c r="F667" s="6"/>
    </row>
    <row r="668" spans="2:6">
      <c r="B668" s="6"/>
      <c r="F668" s="6"/>
    </row>
    <row r="669" spans="2:6">
      <c r="B669" s="6"/>
      <c r="F669" s="6"/>
    </row>
    <row r="670" spans="2:6">
      <c r="B670" s="6"/>
      <c r="F670" s="6"/>
    </row>
    <row r="671" spans="2:6">
      <c r="B671" s="6"/>
      <c r="F671" s="6"/>
    </row>
    <row r="672" spans="2:6">
      <c r="B672" s="6"/>
      <c r="F672" s="6"/>
    </row>
    <row r="673" spans="2:6">
      <c r="B673" s="6"/>
      <c r="F673" s="6"/>
    </row>
    <row r="674" spans="2:6">
      <c r="B674" s="6"/>
      <c r="F674" s="6"/>
    </row>
    <row r="675" spans="2:6">
      <c r="B675" s="6"/>
      <c r="F675" s="6"/>
    </row>
    <row r="676" spans="2:6">
      <c r="B676" s="6"/>
      <c r="F676" s="6"/>
    </row>
    <row r="677" spans="2:6">
      <c r="B677" s="6"/>
      <c r="F677" s="6"/>
    </row>
    <row r="678" spans="2:6">
      <c r="B678" s="6"/>
      <c r="F678" s="6"/>
    </row>
    <row r="679" spans="2:6">
      <c r="B679" s="6"/>
      <c r="F679" s="6"/>
    </row>
    <row r="680" spans="2:6">
      <c r="B680" s="6"/>
      <c r="F680" s="6"/>
    </row>
    <row r="681" spans="2:6">
      <c r="B681" s="6"/>
      <c r="F681" s="6"/>
    </row>
    <row r="682" spans="2:6">
      <c r="B682" s="6"/>
      <c r="F682" s="6"/>
    </row>
    <row r="683" spans="2:6">
      <c r="B683" s="6"/>
      <c r="F683" s="6"/>
    </row>
    <row r="684" spans="2:6">
      <c r="B684" s="6"/>
      <c r="F684" s="6"/>
    </row>
    <row r="685" spans="2:6">
      <c r="B685" s="6"/>
      <c r="F685" s="6"/>
    </row>
    <row r="686" spans="2:6">
      <c r="B686" s="6"/>
      <c r="F686" s="6"/>
    </row>
    <row r="687" spans="2:6">
      <c r="B687" s="6"/>
      <c r="F687" s="6"/>
    </row>
    <row r="688" spans="2:6">
      <c r="B688" s="6"/>
      <c r="F688" s="6"/>
    </row>
    <row r="689" spans="2:6">
      <c r="B689" s="6"/>
      <c r="F689" s="6"/>
    </row>
    <row r="690" spans="2:6">
      <c r="B690" s="6"/>
      <c r="F690" s="6"/>
    </row>
    <row r="691" spans="2:6">
      <c r="B691" s="6"/>
      <c r="F691" s="6"/>
    </row>
    <row r="692" spans="2:6">
      <c r="B692" s="6"/>
      <c r="F692" s="6"/>
    </row>
    <row r="693" spans="2:6">
      <c r="B693" s="6"/>
      <c r="F693" s="6"/>
    </row>
    <row r="694" spans="2:6">
      <c r="B694" s="6"/>
      <c r="F694" s="6"/>
    </row>
    <row r="695" spans="2:6">
      <c r="B695" s="6"/>
      <c r="F695" s="6"/>
    </row>
    <row r="696" spans="2:6">
      <c r="B696" s="6"/>
      <c r="F696" s="6"/>
    </row>
    <row r="697" spans="2:6">
      <c r="B697" s="6"/>
      <c r="F697" s="6"/>
    </row>
    <row r="698" spans="2:6">
      <c r="B698" s="6"/>
      <c r="F698" s="6"/>
    </row>
    <row r="699" spans="2:6">
      <c r="B699" s="6"/>
      <c r="F699" s="6"/>
    </row>
    <row r="700" spans="2:6">
      <c r="B700" s="6"/>
      <c r="F700" s="6"/>
    </row>
    <row r="701" spans="2:6">
      <c r="B701" s="6"/>
      <c r="F701" s="6"/>
    </row>
    <row r="702" spans="2:6">
      <c r="B702" s="6"/>
      <c r="F702" s="6"/>
    </row>
    <row r="703" spans="2:6">
      <c r="B703" s="6"/>
      <c r="F703" s="6"/>
    </row>
    <row r="704" spans="2:6">
      <c r="B704" s="6"/>
      <c r="F704" s="6"/>
    </row>
    <row r="705" spans="2:6">
      <c r="B705" s="6"/>
      <c r="F705" s="6"/>
    </row>
    <row r="706" spans="2:6">
      <c r="B706" s="6"/>
      <c r="F706" s="6"/>
    </row>
    <row r="707" spans="2:6">
      <c r="B707" s="6"/>
      <c r="F707" s="6"/>
    </row>
    <row r="708" spans="2:6">
      <c r="B708" s="6"/>
      <c r="F708" s="6"/>
    </row>
    <row r="709" spans="2:6">
      <c r="B709" s="6"/>
      <c r="F709" s="6"/>
    </row>
    <row r="710" spans="2:6">
      <c r="B710" s="6"/>
      <c r="F710" s="6"/>
    </row>
    <row r="711" spans="2:6">
      <c r="B711" s="6"/>
      <c r="F711" s="6"/>
    </row>
    <row r="712" spans="2:6">
      <c r="B712" s="6"/>
      <c r="F712" s="6"/>
    </row>
    <row r="713" spans="2:6">
      <c r="B713" s="6"/>
      <c r="F713" s="6"/>
    </row>
    <row r="714" spans="2:6">
      <c r="B714" s="6"/>
      <c r="F714" s="6"/>
    </row>
    <row r="715" spans="2:6">
      <c r="B715" s="6"/>
      <c r="F715" s="6"/>
    </row>
    <row r="716" spans="2:6">
      <c r="B716" s="6"/>
      <c r="F716" s="6"/>
    </row>
    <row r="717" spans="2:6">
      <c r="B717" s="6"/>
      <c r="F717" s="6"/>
    </row>
    <row r="718" spans="2:6">
      <c r="B718" s="6"/>
      <c r="F718" s="6"/>
    </row>
    <row r="719" spans="2:6">
      <c r="B719" s="6"/>
      <c r="F719" s="6"/>
    </row>
    <row r="720" spans="2:6">
      <c r="B720" s="6"/>
      <c r="F720" s="6"/>
    </row>
    <row r="721" spans="2:6">
      <c r="B721" s="6"/>
      <c r="F721" s="6"/>
    </row>
    <row r="722" spans="2:6">
      <c r="B722" s="6"/>
      <c r="F722" s="6"/>
    </row>
    <row r="723" spans="2:6">
      <c r="B723" s="6"/>
      <c r="F723" s="6"/>
    </row>
    <row r="724" spans="2:6">
      <c r="B724" s="6"/>
      <c r="F724" s="6"/>
    </row>
    <row r="725" spans="2:6">
      <c r="B725" s="6"/>
      <c r="F725" s="6"/>
    </row>
    <row r="726" spans="2:6">
      <c r="B726" s="6"/>
      <c r="F726" s="6"/>
    </row>
    <row r="727" spans="2:6">
      <c r="B727" s="6"/>
      <c r="F727" s="6"/>
    </row>
    <row r="728" spans="2:6">
      <c r="B728" s="6"/>
      <c r="F728" s="6"/>
    </row>
    <row r="729" spans="2:6">
      <c r="B729" s="6"/>
      <c r="F729" s="6"/>
    </row>
    <row r="730" spans="2:6">
      <c r="B730" s="6"/>
      <c r="F730" s="6"/>
    </row>
    <row r="731" spans="2:6">
      <c r="B731" s="6"/>
      <c r="F731" s="6"/>
    </row>
    <row r="732" spans="2:6">
      <c r="B732" s="6"/>
      <c r="F732" s="6"/>
    </row>
    <row r="733" spans="2:6">
      <c r="B733" s="6"/>
      <c r="F733" s="6"/>
    </row>
    <row r="734" spans="2:6">
      <c r="B734" s="6"/>
      <c r="F734" s="6"/>
    </row>
    <row r="735" spans="2:6">
      <c r="B735" s="6"/>
      <c r="F735" s="6"/>
    </row>
    <row r="736" spans="2:6">
      <c r="B736" s="6"/>
      <c r="F736" s="6"/>
    </row>
    <row r="737" spans="2:6">
      <c r="B737" s="6"/>
      <c r="F737" s="6"/>
    </row>
    <row r="738" spans="2:6">
      <c r="B738" s="6"/>
      <c r="F738" s="6"/>
    </row>
    <row r="739" spans="2:6">
      <c r="B739" s="6"/>
      <c r="F739" s="6"/>
    </row>
    <row r="740" spans="2:6">
      <c r="B740" s="6"/>
      <c r="F740" s="6"/>
    </row>
    <row r="741" spans="2:6">
      <c r="B741" s="6"/>
      <c r="F741" s="6"/>
    </row>
    <row r="742" spans="2:6">
      <c r="B742" s="6"/>
      <c r="F742" s="6"/>
    </row>
    <row r="743" spans="2:6">
      <c r="B743" s="6"/>
      <c r="F743" s="6"/>
    </row>
    <row r="744" spans="2:6">
      <c r="B744" s="6"/>
      <c r="F744" s="6"/>
    </row>
    <row r="745" spans="2:6">
      <c r="B745" s="6"/>
      <c r="F745" s="6"/>
    </row>
    <row r="746" spans="2:6">
      <c r="B746" s="6"/>
      <c r="F746" s="6"/>
    </row>
    <row r="747" spans="2:6">
      <c r="B747" s="6"/>
      <c r="F747" s="6"/>
    </row>
    <row r="748" spans="2:6">
      <c r="B748" s="6"/>
      <c r="F748" s="6"/>
    </row>
    <row r="749" spans="2:6">
      <c r="B749" s="6"/>
      <c r="F749" s="6"/>
    </row>
    <row r="750" spans="2:6">
      <c r="B750" s="6"/>
      <c r="F750" s="6"/>
    </row>
    <row r="751" spans="2:6">
      <c r="B751" s="6"/>
      <c r="F751" s="6"/>
    </row>
    <row r="752" spans="2:6">
      <c r="B752" s="6"/>
      <c r="F752" s="6"/>
    </row>
    <row r="753" spans="2:6">
      <c r="B753" s="6"/>
      <c r="F753" s="6"/>
    </row>
    <row r="754" spans="2:6">
      <c r="B754" s="6"/>
      <c r="F754" s="6"/>
    </row>
    <row r="755" spans="2:6">
      <c r="B755" s="6"/>
      <c r="F755" s="6"/>
    </row>
    <row r="756" spans="2:6">
      <c r="B756" s="6"/>
      <c r="F756" s="6"/>
    </row>
    <row r="757" spans="2:6">
      <c r="B757" s="6"/>
      <c r="F757" s="6"/>
    </row>
    <row r="758" spans="2:6">
      <c r="B758" s="6"/>
      <c r="F758" s="6"/>
    </row>
    <row r="759" spans="2:6">
      <c r="B759" s="6"/>
      <c r="F759" s="6"/>
    </row>
    <row r="760" spans="2:6">
      <c r="B760" s="6"/>
      <c r="F760" s="6"/>
    </row>
    <row r="761" spans="2:6">
      <c r="B761" s="6"/>
      <c r="F761" s="6"/>
    </row>
    <row r="762" spans="2:6">
      <c r="B762" s="6"/>
      <c r="F762" s="6"/>
    </row>
    <row r="763" spans="2:6">
      <c r="B763" s="6"/>
      <c r="F763" s="6"/>
    </row>
    <row r="764" spans="2:6">
      <c r="B764" s="6"/>
      <c r="F764" s="6"/>
    </row>
    <row r="765" spans="2:6">
      <c r="B765" s="6"/>
      <c r="F765" s="6"/>
    </row>
    <row r="766" spans="2:6">
      <c r="B766" s="6"/>
      <c r="F766" s="6"/>
    </row>
    <row r="767" spans="2:6">
      <c r="B767" s="6"/>
      <c r="F767" s="6"/>
    </row>
    <row r="768" spans="2:6">
      <c r="B768" s="6"/>
      <c r="F768" s="6"/>
    </row>
    <row r="769" spans="2:6">
      <c r="B769" s="6"/>
      <c r="F769" s="6"/>
    </row>
    <row r="770" spans="2:6">
      <c r="B770" s="6"/>
      <c r="F770" s="6"/>
    </row>
    <row r="771" spans="2:6">
      <c r="B771" s="6"/>
      <c r="F771" s="6"/>
    </row>
    <row r="772" spans="2:6">
      <c r="B772" s="6"/>
      <c r="F772" s="6"/>
    </row>
    <row r="773" spans="2:6">
      <c r="B773" s="6"/>
      <c r="F773" s="6"/>
    </row>
    <row r="774" spans="2:6">
      <c r="B774" s="6"/>
      <c r="F774" s="6"/>
    </row>
    <row r="775" spans="2:6">
      <c r="B775" s="6"/>
      <c r="F775" s="6"/>
    </row>
    <row r="776" spans="2:6">
      <c r="B776" s="6"/>
      <c r="F776" s="6"/>
    </row>
    <row r="777" spans="2:6">
      <c r="B777" s="6"/>
      <c r="F777" s="6"/>
    </row>
    <row r="778" spans="2:6">
      <c r="B778" s="6"/>
      <c r="F778" s="6"/>
    </row>
    <row r="779" spans="2:6">
      <c r="B779" s="6"/>
      <c r="F779" s="6"/>
    </row>
    <row r="780" spans="2:6">
      <c r="B780" s="6"/>
      <c r="F780" s="6"/>
    </row>
    <row r="781" spans="2:6">
      <c r="B781" s="6"/>
      <c r="F781" s="6"/>
    </row>
    <row r="782" spans="2:6">
      <c r="B782" s="6"/>
      <c r="F782" s="6"/>
    </row>
    <row r="783" spans="2:6">
      <c r="B783" s="6"/>
      <c r="F783" s="6"/>
    </row>
    <row r="784" spans="2:6">
      <c r="B784" s="6"/>
      <c r="F784" s="6"/>
    </row>
    <row r="785" spans="2:6">
      <c r="B785" s="6"/>
      <c r="F785" s="6"/>
    </row>
    <row r="786" spans="2:6">
      <c r="B786" s="6"/>
      <c r="F786" s="6"/>
    </row>
    <row r="787" spans="2:6">
      <c r="B787" s="6"/>
      <c r="F787" s="6"/>
    </row>
    <row r="788" spans="2:6">
      <c r="B788" s="6"/>
      <c r="F788" s="6"/>
    </row>
    <row r="789" spans="2:6">
      <c r="B789" s="6"/>
      <c r="F789" s="6"/>
    </row>
    <row r="790" spans="2:6">
      <c r="B790" s="6"/>
      <c r="F790" s="6"/>
    </row>
    <row r="791" spans="2:6">
      <c r="B791" s="6"/>
      <c r="F791" s="6"/>
    </row>
  </sheetData>
  <phoneticPr fontId="7" type="noConversion"/>
  <hyperlinks>
    <hyperlink ref="P12" r:id="rId1" display="http://www.konkoly.hu/cgi-bin/IBVS?5287"/>
    <hyperlink ref="P13" r:id="rId2" display="http://var.astro.cz/oejv/issues/oejv0074.pdf"/>
    <hyperlink ref="P14" r:id="rId3" display="http://var.astro.cz/oejv/issues/oejv0074.pdf"/>
    <hyperlink ref="P15" r:id="rId4" display="http://var.astro.cz/oejv/issues/oejv0074.pdf"/>
    <hyperlink ref="P16" r:id="rId5" display="http://www.konkoly.hu/cgi-bin/IBVS?5583"/>
    <hyperlink ref="P17" r:id="rId6" display="http://www.bav-astro.de/sfs/BAVM_link.php?BAVMnr=178"/>
    <hyperlink ref="P18" r:id="rId7" display="http://www.bav-astro.de/sfs/BAVM_link.php?BAVMnr=183"/>
    <hyperlink ref="P19" r:id="rId8" display="http://www.bav-astro.de/sfs/BAVM_link.php?BAVMnr=215"/>
    <hyperlink ref="P20" r:id="rId9" display="http://www.bav-astro.de/sfs/BAVM_link.php?BAVMnr=225"/>
    <hyperlink ref="P21" r:id="rId10" display="http://www.bav-astro.de/sfs/BAVM_link.php?BAVMnr=225"/>
  </hyperlinks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6"/>
  <sheetViews>
    <sheetView workbookViewId="0">
      <selection activeCell="F32" sqref="F32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4" ht="20.25">
      <c r="A1" s="1" t="s">
        <v>31</v>
      </c>
      <c r="C1" s="14" t="s">
        <v>42</v>
      </c>
    </row>
    <row r="2" spans="1:4">
      <c r="A2" t="s">
        <v>26</v>
      </c>
      <c r="C2" s="14" t="s">
        <v>43</v>
      </c>
    </row>
    <row r="4" spans="1:4">
      <c r="A4" s="8" t="s">
        <v>0</v>
      </c>
      <c r="C4" s="3">
        <v>35044.474000000002</v>
      </c>
      <c r="D4" s="4">
        <v>0.42924466</v>
      </c>
    </row>
    <row r="6" spans="1:4">
      <c r="A6" s="8" t="s">
        <v>1</v>
      </c>
    </row>
    <row r="7" spans="1:4">
      <c r="A7" t="s">
        <v>2</v>
      </c>
      <c r="C7">
        <f>+C4</f>
        <v>35044.474000000002</v>
      </c>
    </row>
    <row r="8" spans="1:4">
      <c r="A8" t="s">
        <v>3</v>
      </c>
      <c r="C8">
        <f>+D4</f>
        <v>0.42924466</v>
      </c>
    </row>
    <row r="10" spans="1:4" ht="13.5" thickBot="1">
      <c r="C10" s="7" t="s">
        <v>21</v>
      </c>
      <c r="D10" s="7" t="s">
        <v>22</v>
      </c>
    </row>
    <row r="11" spans="1:4">
      <c r="A11" t="s">
        <v>16</v>
      </c>
      <c r="C11">
        <f>INTERCEPT(G21:G993,F21:F993)</f>
        <v>-2.9438560539988501E-2</v>
      </c>
      <c r="D11" s="6"/>
    </row>
    <row r="12" spans="1:4">
      <c r="A12" t="s">
        <v>17</v>
      </c>
      <c r="C12">
        <f>SLOPE(G21:G993,F21:F993)</f>
        <v>1.0514406303630908E-5</v>
      </c>
      <c r="D12" s="6"/>
    </row>
    <row r="13" spans="1:4">
      <c r="A13" t="s">
        <v>20</v>
      </c>
      <c r="C13" s="6" t="s">
        <v>14</v>
      </c>
      <c r="D13" s="6"/>
    </row>
    <row r="14" spans="1:4">
      <c r="A14" t="s">
        <v>25</v>
      </c>
    </row>
    <row r="15" spans="1:4">
      <c r="A15" s="5" t="s">
        <v>18</v>
      </c>
      <c r="C15" s="12">
        <v>51694.415800000002</v>
      </c>
    </row>
    <row r="16" spans="1:4">
      <c r="A16" s="8" t="s">
        <v>4</v>
      </c>
      <c r="C16">
        <f>+C8+C12</f>
        <v>0.42925517440630362</v>
      </c>
    </row>
    <row r="17" spans="1:31" ht="13.5" thickBot="1"/>
    <row r="18" spans="1:31">
      <c r="A18" s="8" t="s">
        <v>5</v>
      </c>
      <c r="C18" s="3">
        <f>+C15</f>
        <v>51694.415800000002</v>
      </c>
      <c r="D18" s="4">
        <f>+C16</f>
        <v>0.42925517440630362</v>
      </c>
    </row>
    <row r="19" spans="1:31" ht="13.5" thickTop="1">
      <c r="R19">
        <f>SUM(R21:R26)</f>
        <v>6.5809794486613475E-3</v>
      </c>
    </row>
    <row r="20" spans="1:31" ht="13.5" thickBot="1">
      <c r="A20" s="7" t="s">
        <v>6</v>
      </c>
      <c r="B20" s="7" t="s">
        <v>7</v>
      </c>
      <c r="C20" s="7" t="s">
        <v>8</v>
      </c>
      <c r="D20" s="7" t="s">
        <v>13</v>
      </c>
      <c r="E20" s="7" t="s">
        <v>9</v>
      </c>
      <c r="F20" s="7" t="s">
        <v>10</v>
      </c>
      <c r="G20" s="7" t="s">
        <v>11</v>
      </c>
      <c r="H20" s="10" t="s">
        <v>12</v>
      </c>
      <c r="I20" s="10" t="s">
        <v>30</v>
      </c>
      <c r="J20" s="10" t="s">
        <v>40</v>
      </c>
      <c r="K20" s="10" t="s">
        <v>19</v>
      </c>
      <c r="L20" s="10" t="s">
        <v>27</v>
      </c>
      <c r="M20" s="10" t="s">
        <v>28</v>
      </c>
      <c r="N20" s="10" t="s">
        <v>29</v>
      </c>
      <c r="O20" s="10" t="s">
        <v>24</v>
      </c>
      <c r="P20" s="9" t="s">
        <v>23</v>
      </c>
      <c r="Q20" s="7" t="s">
        <v>15</v>
      </c>
    </row>
    <row r="21" spans="1:31">
      <c r="A21" t="s">
        <v>12</v>
      </c>
      <c r="C21">
        <v>35044.474000000002</v>
      </c>
      <c r="D21" s="6" t="s">
        <v>14</v>
      </c>
      <c r="E21">
        <f t="shared" ref="E21:E26" si="0">+(C21-C$7)/C$8</f>
        <v>0</v>
      </c>
      <c r="F21">
        <f>ROUND(2*E21,0)/2</f>
        <v>0</v>
      </c>
      <c r="G21">
        <f t="shared" ref="G21:G26" si="1">+C21-(C$7+F21*C$8)</f>
        <v>0</v>
      </c>
      <c r="H21">
        <f>+G21</f>
        <v>0</v>
      </c>
      <c r="O21">
        <f t="shared" ref="O21:O26" si="2">+C$11+C$12*F21</f>
        <v>-2.9438560539988501E-2</v>
      </c>
      <c r="Q21" s="2">
        <f t="shared" ref="Q21:Q26" si="3">+C21-15018.5</f>
        <v>20025.974000000002</v>
      </c>
      <c r="R21">
        <f t="shared" ref="R21:R26" si="4">+(O21-G21)^2</f>
        <v>8.6662884666656806E-4</v>
      </c>
    </row>
    <row r="22" spans="1:31">
      <c r="A22" t="s">
        <v>33</v>
      </c>
      <c r="C22" s="11">
        <v>45971.303999999996</v>
      </c>
      <c r="D22" s="6"/>
      <c r="E22">
        <f t="shared" si="0"/>
        <v>25455.948595842739</v>
      </c>
      <c r="F22" s="13">
        <f>ROUND(2*E22,0)/2-0.5</f>
        <v>25455.5</v>
      </c>
      <c r="G22">
        <f t="shared" si="1"/>
        <v>0.19255736999184592</v>
      </c>
      <c r="I22">
        <f>+G22</f>
        <v>0.19255736999184592</v>
      </c>
      <c r="O22">
        <f t="shared" si="2"/>
        <v>0.23821090912208809</v>
      </c>
      <c r="Q22" s="2">
        <f t="shared" si="3"/>
        <v>30952.803999999996</v>
      </c>
      <c r="R22">
        <f t="shared" si="4"/>
        <v>2.0842456351165533E-3</v>
      </c>
      <c r="AA22">
        <v>6</v>
      </c>
      <c r="AC22" t="s">
        <v>32</v>
      </c>
      <c r="AE22" t="s">
        <v>34</v>
      </c>
    </row>
    <row r="23" spans="1:31">
      <c r="A23" t="s">
        <v>35</v>
      </c>
      <c r="C23" s="11">
        <v>46154.597000000002</v>
      </c>
      <c r="D23" s="6"/>
      <c r="E23">
        <f t="shared" si="0"/>
        <v>25882.961479357717</v>
      </c>
      <c r="F23" s="13">
        <f>ROUND(2*E23,0)/2-0.5</f>
        <v>25882.5</v>
      </c>
      <c r="G23">
        <f t="shared" si="1"/>
        <v>0.19808755000121891</v>
      </c>
      <c r="I23">
        <f>+G23</f>
        <v>0.19808755000121891</v>
      </c>
      <c r="O23">
        <f t="shared" si="2"/>
        <v>0.24270056061373851</v>
      </c>
      <c r="Q23" s="2">
        <f t="shared" si="3"/>
        <v>31136.097000000002</v>
      </c>
      <c r="R23">
        <f t="shared" si="4"/>
        <v>1.9903207159127864E-3</v>
      </c>
      <c r="AA23">
        <v>6</v>
      </c>
      <c r="AC23" t="s">
        <v>32</v>
      </c>
      <c r="AE23" t="s">
        <v>34</v>
      </c>
    </row>
    <row r="24" spans="1:31">
      <c r="A24" t="s">
        <v>37</v>
      </c>
      <c r="C24" s="11">
        <v>51024.360800000002</v>
      </c>
      <c r="D24">
        <v>1.8E-3</v>
      </c>
      <c r="E24">
        <f t="shared" si="0"/>
        <v>37227.922183120463</v>
      </c>
      <c r="F24" s="16">
        <f>ROUND(2*E24,0)/2-1</f>
        <v>37227</v>
      </c>
      <c r="G24">
        <f t="shared" si="1"/>
        <v>0.39584217999799876</v>
      </c>
      <c r="I24">
        <f>+G24</f>
        <v>0.39584217999799876</v>
      </c>
      <c r="O24">
        <f t="shared" si="2"/>
        <v>0.36198124292527933</v>
      </c>
      <c r="Q24" s="2">
        <f t="shared" si="3"/>
        <v>36005.860800000002</v>
      </c>
      <c r="R24">
        <f t="shared" si="4"/>
        <v>1.1465630594426645E-3</v>
      </c>
      <c r="AA24">
        <v>21</v>
      </c>
      <c r="AC24" t="s">
        <v>36</v>
      </c>
      <c r="AE24" t="s">
        <v>34</v>
      </c>
    </row>
    <row r="25" spans="1:31">
      <c r="A25" t="s">
        <v>38</v>
      </c>
      <c r="B25" s="6" t="s">
        <v>39</v>
      </c>
      <c r="C25" s="12">
        <v>51694.415800000002</v>
      </c>
      <c r="D25" s="12">
        <v>6.0000000000000001E-3</v>
      </c>
      <c r="E25">
        <f t="shared" si="0"/>
        <v>38788.931701561531</v>
      </c>
      <c r="F25" s="16">
        <f>ROUND(2*E25,0)/2-1</f>
        <v>38788</v>
      </c>
      <c r="G25">
        <f t="shared" si="1"/>
        <v>0.39992791999975452</v>
      </c>
      <c r="J25">
        <f>+G25</f>
        <v>0.39992791999975452</v>
      </c>
      <c r="O25">
        <f t="shared" si="2"/>
        <v>0.37839423116524717</v>
      </c>
      <c r="Q25" s="2">
        <f t="shared" si="3"/>
        <v>36675.915800000002</v>
      </c>
      <c r="R25">
        <f t="shared" si="4"/>
        <v>4.6369975482138642E-4</v>
      </c>
    </row>
    <row r="26" spans="1:31">
      <c r="A26" s="12" t="s">
        <v>41</v>
      </c>
      <c r="B26" s="15" t="s">
        <v>39</v>
      </c>
      <c r="C26" s="12">
        <v>52507.409</v>
      </c>
      <c r="D26" s="12">
        <v>4.3E-3</v>
      </c>
      <c r="E26">
        <f t="shared" si="0"/>
        <v>40682.94058684387</v>
      </c>
      <c r="F26" s="16">
        <f>ROUND(2*E26,0)/2-1</f>
        <v>40682</v>
      </c>
      <c r="G26">
        <f t="shared" si="1"/>
        <v>0.40374187999987043</v>
      </c>
      <c r="J26">
        <f>+G26</f>
        <v>0.40374187999987043</v>
      </c>
      <c r="O26">
        <f t="shared" si="2"/>
        <v>0.3983085167043241</v>
      </c>
      <c r="Q26" s="2">
        <f t="shared" si="3"/>
        <v>37488.909</v>
      </c>
      <c r="R26">
        <f t="shared" si="4"/>
        <v>2.9521436701390118E-5</v>
      </c>
    </row>
    <row r="27" spans="1:31">
      <c r="D27" s="6"/>
      <c r="Q27" s="2"/>
    </row>
    <row r="28" spans="1:31">
      <c r="D28" s="6"/>
    </row>
    <row r="29" spans="1:31">
      <c r="D29" s="6"/>
    </row>
    <row r="30" spans="1:31">
      <c r="D30" s="6"/>
    </row>
    <row r="31" spans="1:31">
      <c r="D31" s="6"/>
    </row>
    <row r="32" spans="1:31">
      <c r="D32" s="6"/>
    </row>
    <row r="33" spans="4:4">
      <c r="D33" s="6"/>
    </row>
    <row r="34" spans="4:4">
      <c r="D34" s="6"/>
    </row>
    <row r="35" spans="4:4">
      <c r="D35" s="6"/>
    </row>
    <row r="36" spans="4:4">
      <c r="D36" s="6"/>
    </row>
    <row r="37" spans="4:4">
      <c r="D37" s="6"/>
    </row>
    <row r="38" spans="4:4">
      <c r="D38" s="6"/>
    </row>
    <row r="39" spans="4:4">
      <c r="D39" s="6"/>
    </row>
    <row r="40" spans="4:4">
      <c r="D40" s="6"/>
    </row>
    <row r="41" spans="4:4">
      <c r="D41" s="6"/>
    </row>
    <row r="42" spans="4:4">
      <c r="D42" s="6"/>
    </row>
    <row r="43" spans="4:4">
      <c r="D43" s="6"/>
    </row>
    <row r="44" spans="4:4">
      <c r="D44" s="6"/>
    </row>
    <row r="45" spans="4:4">
      <c r="D45" s="6"/>
    </row>
    <row r="46" spans="4:4">
      <c r="D46" s="6"/>
    </row>
  </sheetData>
  <sheetProtection sheet="1" objects="1" scenarios="1"/>
  <phoneticPr fontId="7" type="noConversion"/>
  <pageMargins left="0.75" right="0.75" top="1" bottom="1" header="0.5" footer="0.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6"/>
  <sheetViews>
    <sheetView workbookViewId="0">
      <selection activeCell="B5" sqref="B5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4" ht="20.25">
      <c r="A1" s="1" t="s">
        <v>31</v>
      </c>
      <c r="C1" s="14" t="s">
        <v>44</v>
      </c>
    </row>
    <row r="2" spans="1:4">
      <c r="A2" t="s">
        <v>26</v>
      </c>
    </row>
    <row r="4" spans="1:4">
      <c r="A4" s="8" t="s">
        <v>0</v>
      </c>
      <c r="C4" s="3">
        <v>35044.474000000002</v>
      </c>
      <c r="D4" s="4">
        <v>0.42924466</v>
      </c>
    </row>
    <row r="6" spans="1:4">
      <c r="A6" s="8" t="s">
        <v>1</v>
      </c>
    </row>
    <row r="7" spans="1:4">
      <c r="A7" t="s">
        <v>2</v>
      </c>
      <c r="C7">
        <f>+C4</f>
        <v>35044.474000000002</v>
      </c>
    </row>
    <row r="8" spans="1:4">
      <c r="A8" t="s">
        <v>3</v>
      </c>
      <c r="C8">
        <f>+D4</f>
        <v>0.42924466</v>
      </c>
    </row>
    <row r="10" spans="1:4" ht="13.5" thickBot="1">
      <c r="C10" s="7" t="s">
        <v>21</v>
      </c>
      <c r="D10" s="7" t="s">
        <v>22</v>
      </c>
    </row>
    <row r="11" spans="1:4">
      <c r="A11" t="s">
        <v>16</v>
      </c>
      <c r="C11">
        <f>INTERCEPT(G24:G993,F24:F993)</f>
        <v>-0.11797784229522915</v>
      </c>
      <c r="D11" s="6"/>
    </row>
    <row r="12" spans="1:4">
      <c r="A12" t="s">
        <v>17</v>
      </c>
      <c r="C12">
        <f>SLOPE(G24:G993,F24:F993)</f>
        <v>2.2768768370796231E-6</v>
      </c>
      <c r="D12" s="6"/>
    </row>
    <row r="13" spans="1:4">
      <c r="A13" t="s">
        <v>20</v>
      </c>
      <c r="C13" s="6" t="s">
        <v>14</v>
      </c>
      <c r="D13" s="6"/>
    </row>
    <row r="14" spans="1:4">
      <c r="A14" t="s">
        <v>25</v>
      </c>
    </row>
    <row r="15" spans="1:4">
      <c r="A15" s="5" t="s">
        <v>18</v>
      </c>
      <c r="C15" s="12">
        <v>51694.415800000002</v>
      </c>
    </row>
    <row r="16" spans="1:4">
      <c r="A16" s="8" t="s">
        <v>4</v>
      </c>
      <c r="C16">
        <f>+C8+C12</f>
        <v>0.42924693687683707</v>
      </c>
    </row>
    <row r="17" spans="1:31" ht="13.5" thickBot="1"/>
    <row r="18" spans="1:31">
      <c r="A18" s="8" t="s">
        <v>5</v>
      </c>
      <c r="C18" s="3">
        <f>+C15</f>
        <v>51694.415800000002</v>
      </c>
      <c r="D18" s="4">
        <f>+C16</f>
        <v>0.42924693687683707</v>
      </c>
    </row>
    <row r="19" spans="1:31" ht="13.5" thickTop="1">
      <c r="R19">
        <f>SUM(R21:R26)</f>
        <v>1.7166512625873803E-2</v>
      </c>
    </row>
    <row r="20" spans="1:31" ht="13.5" thickBot="1">
      <c r="A20" s="7" t="s">
        <v>6</v>
      </c>
      <c r="B20" s="7" t="s">
        <v>7</v>
      </c>
      <c r="C20" s="7" t="s">
        <v>8</v>
      </c>
      <c r="D20" s="7" t="s">
        <v>13</v>
      </c>
      <c r="E20" s="7" t="s">
        <v>9</v>
      </c>
      <c r="F20" s="7" t="s">
        <v>10</v>
      </c>
      <c r="G20" s="7" t="s">
        <v>11</v>
      </c>
      <c r="H20" s="10" t="s">
        <v>12</v>
      </c>
      <c r="I20" s="10" t="s">
        <v>30</v>
      </c>
      <c r="J20" s="10" t="s">
        <v>40</v>
      </c>
      <c r="K20" s="10" t="s">
        <v>19</v>
      </c>
      <c r="L20" s="10" t="s">
        <v>27</v>
      </c>
      <c r="M20" s="10" t="s">
        <v>28</v>
      </c>
      <c r="N20" s="10" t="s">
        <v>29</v>
      </c>
      <c r="O20" s="10" t="s">
        <v>24</v>
      </c>
      <c r="P20" s="9" t="s">
        <v>23</v>
      </c>
      <c r="Q20" s="7" t="s">
        <v>15</v>
      </c>
    </row>
    <row r="21" spans="1:31">
      <c r="A21" t="s">
        <v>12</v>
      </c>
      <c r="C21">
        <v>35044.474000000002</v>
      </c>
      <c r="D21" s="6" t="s">
        <v>14</v>
      </c>
      <c r="E21">
        <f t="shared" ref="E21:E26" si="0">+(C21-C$7)/C$8</f>
        <v>0</v>
      </c>
      <c r="F21">
        <f t="shared" ref="F21:F26" si="1">ROUND(2*E21,0)/2</f>
        <v>0</v>
      </c>
      <c r="G21">
        <f t="shared" ref="G21:G26" si="2">+C21-(C$7+F21*C$8)</f>
        <v>0</v>
      </c>
      <c r="H21">
        <f>+G21</f>
        <v>0</v>
      </c>
      <c r="O21">
        <f t="shared" ref="O21:O26" si="3">+C$11+C$12*F21</f>
        <v>-0.11797784229522915</v>
      </c>
      <c r="Q21" s="2">
        <f t="shared" ref="Q21:Q26" si="4">+C21-15018.5</f>
        <v>20025.974000000002</v>
      </c>
      <c r="R21">
        <f t="shared" ref="R21:R26" si="5">+(O21-G21)^2</f>
        <v>1.3918771272637959E-2</v>
      </c>
    </row>
    <row r="22" spans="1:31">
      <c r="A22" t="s">
        <v>33</v>
      </c>
      <c r="C22" s="11">
        <v>45971.303999999996</v>
      </c>
      <c r="D22" s="6"/>
      <c r="E22">
        <f t="shared" si="0"/>
        <v>25455.948595842739</v>
      </c>
      <c r="F22">
        <f t="shared" si="1"/>
        <v>25456</v>
      </c>
      <c r="G22">
        <f t="shared" si="2"/>
        <v>-2.2064960001443978E-2</v>
      </c>
      <c r="I22">
        <f>+G22</f>
        <v>-2.2064960001443978E-2</v>
      </c>
      <c r="O22">
        <f t="shared" si="3"/>
        <v>-6.0017665530530263E-2</v>
      </c>
      <c r="Q22" s="2">
        <f t="shared" si="4"/>
        <v>30952.803999999996</v>
      </c>
      <c r="R22">
        <f t="shared" si="5"/>
        <v>1.4404078569775366E-3</v>
      </c>
      <c r="AA22">
        <v>6</v>
      </c>
      <c r="AC22" t="s">
        <v>32</v>
      </c>
      <c r="AE22" t="s">
        <v>34</v>
      </c>
    </row>
    <row r="23" spans="1:31">
      <c r="A23" t="s">
        <v>35</v>
      </c>
      <c r="C23" s="11">
        <v>46154.597000000002</v>
      </c>
      <c r="D23" s="6"/>
      <c r="E23">
        <f t="shared" si="0"/>
        <v>25882.961479357717</v>
      </c>
      <c r="F23">
        <f t="shared" si="1"/>
        <v>25883</v>
      </c>
      <c r="G23">
        <f t="shared" si="2"/>
        <v>-1.6534779999346938E-2</v>
      </c>
      <c r="I23">
        <f>+G23</f>
        <v>-1.6534779999346938E-2</v>
      </c>
      <c r="O23">
        <f t="shared" si="3"/>
        <v>-5.9045439121097262E-2</v>
      </c>
      <c r="Q23" s="2">
        <f t="shared" si="4"/>
        <v>31136.097000000002</v>
      </c>
      <c r="R23">
        <f t="shared" si="5"/>
        <v>1.807156138965654E-3</v>
      </c>
      <c r="AA23">
        <v>6</v>
      </c>
      <c r="AC23" t="s">
        <v>32</v>
      </c>
      <c r="AE23" t="s">
        <v>34</v>
      </c>
    </row>
    <row r="24" spans="1:31">
      <c r="A24" t="s">
        <v>37</v>
      </c>
      <c r="C24" s="11">
        <v>51024.360800000002</v>
      </c>
      <c r="D24">
        <v>1.8E-3</v>
      </c>
      <c r="E24">
        <f t="shared" si="0"/>
        <v>37227.922183120463</v>
      </c>
      <c r="F24">
        <f t="shared" si="1"/>
        <v>37228</v>
      </c>
      <c r="G24">
        <f t="shared" si="2"/>
        <v>-3.3402480003132951E-2</v>
      </c>
      <c r="I24">
        <f>+G24</f>
        <v>-3.3402480003132951E-2</v>
      </c>
      <c r="O24">
        <f t="shared" si="3"/>
        <v>-3.3214271404428938E-2</v>
      </c>
      <c r="Q24" s="2">
        <f t="shared" si="4"/>
        <v>36005.860800000002</v>
      </c>
      <c r="R24">
        <f t="shared" si="5"/>
        <v>3.5422476626127897E-8</v>
      </c>
      <c r="AA24">
        <v>21</v>
      </c>
      <c r="AC24" t="s">
        <v>36</v>
      </c>
      <c r="AE24" t="s">
        <v>34</v>
      </c>
    </row>
    <row r="25" spans="1:31">
      <c r="A25" t="s">
        <v>38</v>
      </c>
      <c r="B25" s="6" t="s">
        <v>39</v>
      </c>
      <c r="C25" s="12">
        <v>51694.415800000002</v>
      </c>
      <c r="D25" s="12">
        <v>6.0000000000000001E-3</v>
      </c>
      <c r="E25">
        <f t="shared" si="0"/>
        <v>38788.931701561531</v>
      </c>
      <c r="F25">
        <f t="shared" si="1"/>
        <v>38789</v>
      </c>
      <c r="G25">
        <f t="shared" si="2"/>
        <v>-2.9316739994101226E-2</v>
      </c>
      <c r="J25">
        <f>+G25</f>
        <v>-2.9316739994101226E-2</v>
      </c>
      <c r="O25">
        <f t="shared" si="3"/>
        <v>-2.9660066661747642E-2</v>
      </c>
      <c r="Q25" s="2">
        <f t="shared" si="4"/>
        <v>36675.915800000002</v>
      </c>
      <c r="R25">
        <f t="shared" si="5"/>
        <v>1.178732007171921E-7</v>
      </c>
    </row>
    <row r="26" spans="1:31">
      <c r="A26" s="12" t="s">
        <v>41</v>
      </c>
      <c r="B26" s="15" t="s">
        <v>39</v>
      </c>
      <c r="C26" s="12">
        <v>52507.409</v>
      </c>
      <c r="D26" s="12">
        <v>4.3E-3</v>
      </c>
      <c r="E26">
        <f t="shared" si="0"/>
        <v>40682.94058684387</v>
      </c>
      <c r="F26">
        <f t="shared" si="1"/>
        <v>40683</v>
      </c>
      <c r="G26">
        <f t="shared" si="2"/>
        <v>-2.5502780001261272E-2</v>
      </c>
      <c r="J26">
        <f>+G26</f>
        <v>-2.5502780001261272E-2</v>
      </c>
      <c r="O26">
        <f t="shared" si="3"/>
        <v>-2.5347661932318841E-2</v>
      </c>
      <c r="Q26" s="2">
        <f t="shared" si="4"/>
        <v>37488.909</v>
      </c>
      <c r="R26">
        <f t="shared" si="5"/>
        <v>2.4061615312428732E-8</v>
      </c>
    </row>
    <row r="27" spans="1:31">
      <c r="D27" s="6"/>
      <c r="Q27" s="2"/>
    </row>
    <row r="28" spans="1:31">
      <c r="D28" s="6"/>
    </row>
    <row r="29" spans="1:31">
      <c r="D29" s="6"/>
    </row>
    <row r="30" spans="1:31">
      <c r="D30" s="6"/>
    </row>
    <row r="31" spans="1:31">
      <c r="D31" s="6"/>
    </row>
    <row r="32" spans="1:31">
      <c r="D32" s="6"/>
    </row>
    <row r="33" spans="4:4">
      <c r="D33" s="6"/>
    </row>
    <row r="34" spans="4:4">
      <c r="D34" s="6"/>
    </row>
    <row r="35" spans="4:4">
      <c r="D35" s="6"/>
    </row>
    <row r="36" spans="4:4">
      <c r="D36" s="6"/>
    </row>
    <row r="37" spans="4:4">
      <c r="D37" s="6"/>
    </row>
    <row r="38" spans="4:4">
      <c r="D38" s="6"/>
    </row>
    <row r="39" spans="4:4">
      <c r="D39" s="6"/>
    </row>
    <row r="40" spans="4:4">
      <c r="D40" s="6"/>
    </row>
    <row r="41" spans="4:4">
      <c r="D41" s="6"/>
    </row>
    <row r="42" spans="4:4">
      <c r="D42" s="6"/>
    </row>
    <row r="43" spans="4:4">
      <c r="D43" s="6"/>
    </row>
    <row r="44" spans="4:4">
      <c r="D44" s="6"/>
    </row>
    <row r="45" spans="4:4">
      <c r="D45" s="6"/>
    </row>
    <row r="46" spans="4:4">
      <c r="D46" s="6"/>
    </row>
  </sheetData>
  <sheetProtection sheet="1" objects="1" scenarios="1"/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Active</vt:lpstr>
      <vt:lpstr>BAV</vt:lpstr>
      <vt:lpstr>B</vt:lpstr>
      <vt:lpstr>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2024-02-02T04:22:44Z</dcterms:modified>
</cp:coreProperties>
</file>