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24E6DF-35A5-4035-891A-1B7B10D2D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F14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G11" i="1"/>
  <c r="F11" i="1"/>
  <c r="Q30" i="1"/>
  <c r="E30" i="1"/>
  <c r="F30" i="1" s="1"/>
  <c r="G30" i="1" s="1"/>
  <c r="K30" i="1" s="1"/>
  <c r="E22" i="1"/>
  <c r="F22" i="1" s="1"/>
  <c r="G22" i="1" s="1"/>
  <c r="J22" i="1" s="1"/>
  <c r="E23" i="1"/>
  <c r="F23" i="1" s="1"/>
  <c r="G23" i="1" s="1"/>
  <c r="I23" i="1" s="1"/>
  <c r="E24" i="1"/>
  <c r="F24" i="1"/>
  <c r="G24" i="1" s="1"/>
  <c r="J24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Q24" i="1"/>
  <c r="Q25" i="1"/>
  <c r="Q26" i="1"/>
  <c r="Q27" i="1"/>
  <c r="Q28" i="1"/>
  <c r="Q29" i="1"/>
  <c r="C17" i="1"/>
  <c r="Q22" i="1"/>
  <c r="Q23" i="1"/>
  <c r="C12" i="1"/>
  <c r="F15" i="1" l="1"/>
  <c r="C16" i="1"/>
  <c r="D18" i="1" s="1"/>
  <c r="C11" i="1"/>
  <c r="O21" i="1" l="1"/>
  <c r="O64" i="1"/>
  <c r="O63" i="1"/>
  <c r="O67" i="1"/>
  <c r="O62" i="1"/>
  <c r="O66" i="1"/>
  <c r="O65" i="1"/>
  <c r="O33" i="1"/>
  <c r="O37" i="1"/>
  <c r="O41" i="1"/>
  <c r="O45" i="1"/>
  <c r="O49" i="1"/>
  <c r="O53" i="1"/>
  <c r="O57" i="1"/>
  <c r="O61" i="1"/>
  <c r="O32" i="1"/>
  <c r="O36" i="1"/>
  <c r="O40" i="1"/>
  <c r="O44" i="1"/>
  <c r="O48" i="1"/>
  <c r="O52" i="1"/>
  <c r="O56" i="1"/>
  <c r="O60" i="1"/>
  <c r="O31" i="1"/>
  <c r="O35" i="1"/>
  <c r="O39" i="1"/>
  <c r="O43" i="1"/>
  <c r="O47" i="1"/>
  <c r="O51" i="1"/>
  <c r="O55" i="1"/>
  <c r="O59" i="1"/>
  <c r="O34" i="1"/>
  <c r="O38" i="1"/>
  <c r="O42" i="1"/>
  <c r="O46" i="1"/>
  <c r="O50" i="1"/>
  <c r="O54" i="1"/>
  <c r="O58" i="1"/>
  <c r="O28" i="1"/>
  <c r="O22" i="1"/>
  <c r="O27" i="1"/>
  <c r="O26" i="1"/>
  <c r="O23" i="1"/>
  <c r="O25" i="1"/>
  <c r="O24" i="1"/>
  <c r="C15" i="1"/>
  <c r="O30" i="1"/>
  <c r="O2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<sst xmlns="http://schemas.openxmlformats.org/spreadsheetml/2006/main" count="144" uniqueCount="56">
  <si>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</si>
  <si>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</si>
  <si>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</si>
  <si>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</si>
  <si>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</si>
  <si>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</si>
  <si>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</si>
  <si>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</si>
  <si>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</si>
  <si>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</si>
  <si>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</si>
  <si>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</si>
  <si>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</si>
  <si>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</si>
  <si>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</si>
  <si>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</si>
  <si>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</si>
  <si>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</si>
  <si>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</si>
  <si>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</si>
  <si>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</si>
  <si>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</si>
  <si>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</si>
  <si>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</si>
  <si>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</si>
  <si>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</si>
  <si>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</si>
  <si>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</si>
  <si>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</si>
  <si>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V1045 Cyg / na</t>
  </si>
  <si>
    <t>EB</t>
  </si>
  <si>
    <t>Pri/Sec identification photometrically verified.</t>
  </si>
  <si>
    <t>IBVS 5690</t>
  </si>
  <si>
    <t>I</t>
  </si>
  <si>
    <t>II</t>
  </si>
  <si>
    <t># of data points:</t>
  </si>
  <si>
    <t xml:space="preserve">20 15 00.4 +52 37 21 </t>
  </si>
  <si>
    <t>OEJV 0160</t>
  </si>
  <si>
    <t>IBVS 6094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</si>
  <si>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</si>
  <si>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</si>
  <si>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</si>
  <si>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</si>
  <si>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</si>
  <si>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</si>
  <si>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</si>
  <si>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</si>
  <si>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JBAV, 76</t>
  </si>
  <si>
    <t>CCD</t>
  </si>
  <si>
    <t>Next ToM-P</t>
  </si>
  <si>
    <t>Next ToM-S</t>
  </si>
  <si>
    <t>15.80-15.40</t>
  </si>
  <si>
    <t xml:space="preserve">Mag p </t>
  </si>
  <si>
    <t>BAV 91 Feb 2024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</si>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</sst>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0"/>
    <numFmt numFmtId="167" formatCode="0.000000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/>
    <xf numFmtId="165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 vertical="top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7" fillId="0" borderId="0" xfId="0" applyFont="1">
      <alignment vertical="top"/>
    </xf>
    <xf numFmtId="0" fontId="9" fillId="0" borderId="0" xfId="0" applyFo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left"/>
    </xf>
    <xf numFmtId="167" fontId="11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V1045 Cyg - O-C Diagr.</a:t>
            </a:r>
          </a:p>
        </c:rich>
      </c:tx>
      <c:layout>
        <c:manualLayout>
          <c:xMode val="edge"/>
          <c:yMode val="edge"/>
          <c:x val="0.357027802865514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9264078041749"/>
          <c:y val="0.14906854902912253"/>
          <c:w val="0.83459625486728317"/>
          <c:h val="0.67020166366351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1-4D59-A594-FCF8CE7F56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2">
                  <c:v>-5.3000000007159542E-2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1-4D59-A594-FCF8CE7F56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-5.2029999998921994E-2</c:v>
                </c:pt>
                <c:pt idx="3">
                  <c:v>-1.9899999999324791E-2</c:v>
                </c:pt>
                <c:pt idx="4">
                  <c:v>-2.0579999996698461E-2</c:v>
                </c:pt>
                <c:pt idx="5">
                  <c:v>-1.9659999998111743E-2</c:v>
                </c:pt>
                <c:pt idx="6">
                  <c:v>-1.8960000001243316E-2</c:v>
                </c:pt>
                <c:pt idx="7">
                  <c:v>-2.1619999999529682E-2</c:v>
                </c:pt>
                <c:pt idx="8">
                  <c:v>-1.7459999995480757E-2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1-4D59-A594-FCF8CE7F56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9">
                  <c:v>-1.7269999996642582E-2</c:v>
                </c:pt>
                <c:pt idx="10">
                  <c:v>-4.4999999954598024E-4</c:v>
                </c:pt>
                <c:pt idx="11">
                  <c:v>2.2000000171829015E-4</c:v>
                </c:pt>
                <c:pt idx="12">
                  <c:v>1.1099999974248931E-3</c:v>
                </c:pt>
                <c:pt idx="13">
                  <c:v>1.5100000018719584E-3</c:v>
                </c:pt>
                <c:pt idx="14">
                  <c:v>2.2899999967194162E-3</c:v>
                </c:pt>
                <c:pt idx="15">
                  <c:v>4.4100000013713725E-3</c:v>
                </c:pt>
                <c:pt idx="16">
                  <c:v>4.4899999993504025E-3</c:v>
                </c:pt>
                <c:pt idx="17">
                  <c:v>4.8400000014225952E-3</c:v>
                </c:pt>
                <c:pt idx="18">
                  <c:v>5.2100000029895455E-3</c:v>
                </c:pt>
                <c:pt idx="19">
                  <c:v>4.3799999984912574E-3</c:v>
                </c:pt>
                <c:pt idx="20">
                  <c:v>5.2500000019790605E-3</c:v>
                </c:pt>
                <c:pt idx="21">
                  <c:v>3.5399999978835694E-3</c:v>
                </c:pt>
                <c:pt idx="22">
                  <c:v>7.2799999979906715E-3</c:v>
                </c:pt>
                <c:pt idx="23">
                  <c:v>1.0460000004968606E-2</c:v>
                </c:pt>
                <c:pt idx="24">
                  <c:v>1.0539999995671678E-2</c:v>
                </c:pt>
                <c:pt idx="25">
                  <c:v>9.5999999975902028E-3</c:v>
                </c:pt>
                <c:pt idx="26">
                  <c:v>1.6499999997904524E-2</c:v>
                </c:pt>
                <c:pt idx="27">
                  <c:v>1.5540000000328291E-2</c:v>
                </c:pt>
                <c:pt idx="28">
                  <c:v>1.6079999993962701E-2</c:v>
                </c:pt>
                <c:pt idx="29">
                  <c:v>1.5869999995629769E-2</c:v>
                </c:pt>
                <c:pt idx="30">
                  <c:v>1.8600000003061723E-2</c:v>
                </c:pt>
                <c:pt idx="31">
                  <c:v>1.8720000000030268E-2</c:v>
                </c:pt>
                <c:pt idx="32">
                  <c:v>1.9529999997757841E-2</c:v>
                </c:pt>
                <c:pt idx="33">
                  <c:v>2.1000000000640284E-2</c:v>
                </c:pt>
                <c:pt idx="34">
                  <c:v>1.9369999994523823E-2</c:v>
                </c:pt>
                <c:pt idx="35">
                  <c:v>2.1889999996346887E-2</c:v>
                </c:pt>
                <c:pt idx="36">
                  <c:v>1.9119999997201376E-2</c:v>
                </c:pt>
                <c:pt idx="37">
                  <c:v>2.1659999998519197E-2</c:v>
                </c:pt>
                <c:pt idx="38">
                  <c:v>2.2030000000086147E-2</c:v>
                </c:pt>
                <c:pt idx="39">
                  <c:v>2.2650000006251503E-2</c:v>
                </c:pt>
                <c:pt idx="40">
                  <c:v>2.5820000002568122E-2</c:v>
                </c:pt>
                <c:pt idx="41">
                  <c:v>3.0539999999746215E-2</c:v>
                </c:pt>
                <c:pt idx="42">
                  <c:v>2.5509999999485444E-2</c:v>
                </c:pt>
                <c:pt idx="43">
                  <c:v>2.9780000004393514E-2</c:v>
                </c:pt>
                <c:pt idx="44">
                  <c:v>2.6859999998123385E-2</c:v>
                </c:pt>
                <c:pt idx="45">
                  <c:v>2.682999999524327E-2</c:v>
                </c:pt>
                <c:pt idx="46">
                  <c:v>2.5479999996605329E-2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1-4D59-A594-FCF8CE7F56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1-4D59-A594-FCF8CE7F56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41-4D59-A594-FCF8CE7F56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2.0000000000000001E-4</c:v>
                  </c:pt>
                  <c:pt idx="2">
                    <c:v>1.1999999999999999E-3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41-4D59-A594-FCF8CE7F56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34855.5</c:v>
                </c:pt>
                <c:pt idx="2">
                  <c:v>34860</c:v>
                </c:pt>
                <c:pt idx="3">
                  <c:v>40495.5</c:v>
                </c:pt>
                <c:pt idx="4">
                  <c:v>40502</c:v>
                </c:pt>
                <c:pt idx="5">
                  <c:v>40763</c:v>
                </c:pt>
                <c:pt idx="6">
                  <c:v>40763</c:v>
                </c:pt>
                <c:pt idx="7">
                  <c:v>41304</c:v>
                </c:pt>
                <c:pt idx="8">
                  <c:v>41328.5</c:v>
                </c:pt>
                <c:pt idx="9">
                  <c:v>41364.5</c:v>
                </c:pt>
                <c:pt idx="10">
                  <c:v>44467.5</c:v>
                </c:pt>
                <c:pt idx="11">
                  <c:v>44483</c:v>
                </c:pt>
                <c:pt idx="12">
                  <c:v>44536.5</c:v>
                </c:pt>
                <c:pt idx="13">
                  <c:v>44576.5</c:v>
                </c:pt>
                <c:pt idx="14">
                  <c:v>44728.5</c:v>
                </c:pt>
                <c:pt idx="15">
                  <c:v>45231.5</c:v>
                </c:pt>
                <c:pt idx="16">
                  <c:v>45318.5</c:v>
                </c:pt>
                <c:pt idx="17">
                  <c:v>45336</c:v>
                </c:pt>
                <c:pt idx="18">
                  <c:v>45336.5</c:v>
                </c:pt>
                <c:pt idx="19">
                  <c:v>45372</c:v>
                </c:pt>
                <c:pt idx="20">
                  <c:v>45427.5</c:v>
                </c:pt>
                <c:pt idx="21">
                  <c:v>45441</c:v>
                </c:pt>
                <c:pt idx="22">
                  <c:v>45452</c:v>
                </c:pt>
                <c:pt idx="23">
                  <c:v>46154</c:v>
                </c:pt>
                <c:pt idx="24">
                  <c:v>46156</c:v>
                </c:pt>
                <c:pt idx="25">
                  <c:v>46205</c:v>
                </c:pt>
                <c:pt idx="26">
                  <c:v>47105</c:v>
                </c:pt>
                <c:pt idx="27">
                  <c:v>47771</c:v>
                </c:pt>
                <c:pt idx="28">
                  <c:v>47807</c:v>
                </c:pt>
                <c:pt idx="29">
                  <c:v>47880.5</c:v>
                </c:pt>
                <c:pt idx="30">
                  <c:v>47965</c:v>
                </c:pt>
                <c:pt idx="31">
                  <c:v>48553</c:v>
                </c:pt>
                <c:pt idx="32">
                  <c:v>48604.5</c:v>
                </c:pt>
                <c:pt idx="33">
                  <c:v>48700</c:v>
                </c:pt>
                <c:pt idx="34">
                  <c:v>48780.5</c:v>
                </c:pt>
                <c:pt idx="35">
                  <c:v>49388.5</c:v>
                </c:pt>
                <c:pt idx="36">
                  <c:v>49413</c:v>
                </c:pt>
                <c:pt idx="37">
                  <c:v>49444</c:v>
                </c:pt>
                <c:pt idx="38">
                  <c:v>49444.5</c:v>
                </c:pt>
                <c:pt idx="39">
                  <c:v>49477.5</c:v>
                </c:pt>
                <c:pt idx="40">
                  <c:v>49558</c:v>
                </c:pt>
                <c:pt idx="41">
                  <c:v>50206</c:v>
                </c:pt>
                <c:pt idx="42">
                  <c:v>50241.5</c:v>
                </c:pt>
                <c:pt idx="43">
                  <c:v>50242</c:v>
                </c:pt>
                <c:pt idx="44">
                  <c:v>50284</c:v>
                </c:pt>
                <c:pt idx="45">
                  <c:v>50284.5</c:v>
                </c:pt>
                <c:pt idx="46">
                  <c:v>50362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-0.2234201684158354</c:v>
                </c:pt>
                <c:pt idx="1">
                  <c:v>-4.8908659799341975E-2</c:v>
                </c:pt>
                <c:pt idx="2">
                  <c:v>-4.888612958778929E-2</c:v>
                </c:pt>
                <c:pt idx="3">
                  <c:v>-2.0670794653324165E-2</c:v>
                </c:pt>
                <c:pt idx="4">
                  <c:v>-2.0638251014414771E-2</c:v>
                </c:pt>
                <c:pt idx="5">
                  <c:v>-1.9331498744359688E-2</c:v>
                </c:pt>
                <c:pt idx="6">
                  <c:v>-1.9331498744359688E-2</c:v>
                </c:pt>
                <c:pt idx="7">
                  <c:v>-1.6622866644360468E-2</c:v>
                </c:pt>
                <c:pt idx="8">
                  <c:v>-1.6500202159240335E-2</c:v>
                </c:pt>
                <c:pt idx="9">
                  <c:v>-1.6319960466818967E-2</c:v>
                </c:pt>
                <c:pt idx="10">
                  <c:v>-7.8412792283080734E-4</c:v>
                </c:pt>
                <c:pt idx="11">
                  <c:v>-7.0652386081604401E-4</c:v>
                </c:pt>
                <c:pt idx="12">
                  <c:v>-4.3866467902314854E-4</c:v>
                </c:pt>
                <c:pt idx="13">
                  <c:v>-2.3839613188825215E-4</c:v>
                </c:pt>
                <c:pt idx="14">
                  <c:v>5.2262434722427642E-4</c:v>
                </c:pt>
                <c:pt idx="15">
                  <c:v>3.041001327445364E-3</c:v>
                </c:pt>
                <c:pt idx="16">
                  <c:v>3.4765854174637345E-3</c:v>
                </c:pt>
                <c:pt idx="17">
                  <c:v>3.5642029068352343E-3</c:v>
                </c:pt>
                <c:pt idx="18">
                  <c:v>3.5667062636744185E-3</c:v>
                </c:pt>
                <c:pt idx="19">
                  <c:v>3.74444459925663E-3</c:v>
                </c:pt>
                <c:pt idx="20">
                  <c:v>4.0223172084062619E-3</c:v>
                </c:pt>
                <c:pt idx="21">
                  <c:v>4.0899078430642888E-3</c:v>
                </c:pt>
                <c:pt idx="22">
                  <c:v>4.144981693526395E-3</c:v>
                </c:pt>
                <c:pt idx="23">
                  <c:v>7.6596946957434853E-3</c:v>
                </c:pt>
                <c:pt idx="24">
                  <c:v>7.6697081231002218E-3</c:v>
                </c:pt>
                <c:pt idx="25">
                  <c:v>7.9150370933404601E-3</c:v>
                </c:pt>
                <c:pt idx="26">
                  <c:v>1.2421079403875213E-2</c:v>
                </c:pt>
                <c:pt idx="27">
                  <c:v>1.5755550713670935E-2</c:v>
                </c:pt>
                <c:pt idx="28">
                  <c:v>1.5935792406092331E-2</c:v>
                </c:pt>
                <c:pt idx="29">
                  <c:v>1.6303785861452647E-2</c:v>
                </c:pt>
                <c:pt idx="30">
                  <c:v>1.6726853167275096E-2</c:v>
                </c:pt>
                <c:pt idx="31">
                  <c:v>1.967080081015779E-2</c:v>
                </c:pt>
                <c:pt idx="32">
                  <c:v>1.9928646564593949E-2</c:v>
                </c:pt>
                <c:pt idx="33">
                  <c:v>2.0406787720878478E-2</c:v>
                </c:pt>
                <c:pt idx="34">
                  <c:v>2.0809828171987399E-2</c:v>
                </c:pt>
                <c:pt idx="35">
                  <c:v>2.3853910088437569E-2</c:v>
                </c:pt>
                <c:pt idx="36">
                  <c:v>2.3976574573557674E-2</c:v>
                </c:pt>
                <c:pt idx="37">
                  <c:v>2.4131782697587201E-2</c:v>
                </c:pt>
                <c:pt idx="38">
                  <c:v>2.4134286054426385E-2</c:v>
                </c:pt>
                <c:pt idx="39">
                  <c:v>2.4299507605812648E-2</c:v>
                </c:pt>
                <c:pt idx="40">
                  <c:v>2.4702548056921597E-2</c:v>
                </c:pt>
                <c:pt idx="41">
                  <c:v>2.7946898520506636E-2</c:v>
                </c:pt>
                <c:pt idx="42">
                  <c:v>2.8124636856088847E-2</c:v>
                </c:pt>
                <c:pt idx="43">
                  <c:v>2.8127140212928003E-2</c:v>
                </c:pt>
                <c:pt idx="44">
                  <c:v>2.8337422187419636E-2</c:v>
                </c:pt>
                <c:pt idx="45">
                  <c:v>2.8339925544258848E-2</c:v>
                </c:pt>
                <c:pt idx="46">
                  <c:v>2.8727945854332637E-2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41-4D59-A594-FCF8CE7F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94432"/>
        <c:axId val="1"/>
      </c:scatterChart>
      <c:valAx>
        <c:axId val="71389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6099099200582758"/>
              <c:y val="0.8688427582915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83513380569916E-2"/>
              <c:y val="0.36646014859427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94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46013990740429"/>
          <c:y val="0.93597478998510764"/>
          <c:w val="0.74636561382977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17</xdr:col>
      <xdr:colOff>523875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39C2B3-4A51-0FA4-DDD6-A52297B9A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0"/>
  <sheetViews>
    <sheetView tabSelected="1" workbookViewId="0">
      <pane xSplit="12" ySplit="22" topLeftCell="M47" activePane="bottomRight" state="frozen"/>
      <selection pane="topRight" activeCell="M1" sqref="M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8.7109375" customWidth="1"/>
    <col min="2" max="2" width="7.42578125" customWidth="1"/>
    <col min="3" max="3" width="14.140625" customWidth="1"/>
    <col min="4" max="4" width="10.7109375" customWidth="1"/>
    <col min="5" max="5" width="13.42578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29</v>
      </c>
      <c r="B1" s="1"/>
      <c r="C1" s="20" t="s">
        <v>36</v>
      </c>
    </row>
    <row r="2" spans="1:7" ht="12.95" customHeight="1">
      <c r="A2" t="s">
        <v>25</v>
      </c>
      <c r="B2" t="s">
        <v>30</v>
      </c>
    </row>
    <row r="3" spans="1:7" ht="12.95" customHeight="1">
      <c r="C3" s="11" t="s">
        <v>31</v>
      </c>
    </row>
    <row r="4" spans="1:7" ht="12.95" customHeight="1">
      <c r="A4" s="8" t="s">
        <v>0</v>
      </c>
      <c r="B4" s="8"/>
      <c r="C4" s="3">
        <v>37668.273000000001</v>
      </c>
      <c r="D4" s="4">
        <v>0.44766</v>
      </c>
    </row>
    <row r="5" spans="1:7" ht="12.95" customHeight="1"/>
    <row r="6" spans="1:7" ht="12.95" customHeight="1">
      <c r="A6" s="8" t="s">
        <v>1</v>
      </c>
      <c r="B6" s="8"/>
      <c r="E6" s="55" t="s">
        <v>32</v>
      </c>
    </row>
    <row r="7" spans="1:7" ht="12.95" customHeight="1">
      <c r="A7" t="s">
        <v>2</v>
      </c>
      <c r="C7" s="12">
        <v>37668.273000000001</v>
      </c>
      <c r="D7" s="53" t="s">
        <v>54</v>
      </c>
      <c r="E7" s="56">
        <v>53271.634100000003</v>
      </c>
    </row>
    <row r="8" spans="1:7" ht="12.95" customHeight="1">
      <c r="A8" t="s">
        <v>3</v>
      </c>
      <c r="C8" s="13">
        <v>0.44766</v>
      </c>
      <c r="D8" s="53" t="s">
        <v>54</v>
      </c>
      <c r="E8" s="57">
        <v>0.447664915</v>
      </c>
    </row>
    <row r="9" spans="1:7" ht="12.95" customHeight="1">
      <c r="A9" s="28" t="s">
        <v>40</v>
      </c>
      <c r="B9" s="29"/>
      <c r="C9" s="30">
        <v>-9.5</v>
      </c>
      <c r="D9" s="29" t="s">
        <v>41</v>
      </c>
    </row>
    <row r="10" spans="1:7" ht="12.95" customHeight="1" thickBot="1">
      <c r="C10" s="7" t="s">
        <v>20</v>
      </c>
      <c r="D10" s="7" t="s">
        <v>21</v>
      </c>
    </row>
    <row r="11" spans="1:7" ht="12.95" customHeight="1">
      <c r="A11" t="s">
        <v>16</v>
      </c>
      <c r="C11" s="33">
        <f ca="1">INTERCEPT(INDIRECT($G$11):G991,INDIRECT($F$11):F991)</f>
        <v>-0.2234201684158354</v>
      </c>
      <c r="D11" s="6"/>
      <c r="F11" s="27" t="str">
        <f>"F"&amp;E19</f>
        <v>F23</v>
      </c>
      <c r="G11" s="11" t="str">
        <f>"G"&amp;E19</f>
        <v>G23</v>
      </c>
    </row>
    <row r="12" spans="1:7" ht="12.95" customHeight="1">
      <c r="A12" t="s">
        <v>17</v>
      </c>
      <c r="C12" s="33">
        <f ca="1">SLOPE(INDIRECT($G$11):G991,INDIRECT($F$11):F991)</f>
        <v>5.006713678371948E-6</v>
      </c>
      <c r="D12" s="6"/>
      <c r="E12" s="46" t="s">
        <v>52</v>
      </c>
      <c r="F12" s="47" t="s">
        <v>51</v>
      </c>
    </row>
    <row r="13" spans="1:7" ht="12.95" customHeight="1">
      <c r="A13" t="s">
        <v>19</v>
      </c>
      <c r="C13" s="6" t="s">
        <v>14</v>
      </c>
      <c r="D13" s="34"/>
      <c r="E13" s="43" t="s">
        <v>43</v>
      </c>
      <c r="F13" s="48">
        <v>1</v>
      </c>
    </row>
    <row r="14" spans="1:7" ht="12.95" customHeight="1">
      <c r="A14" t="s">
        <v>24</v>
      </c>
      <c r="D14" s="34"/>
      <c r="E14" s="43" t="s">
        <v>44</v>
      </c>
      <c r="F14" s="49">
        <f ca="1">NOW()+15018.5+$C$9/24</f>
        <v>60544.631139004625</v>
      </c>
    </row>
    <row r="15" spans="1:7" ht="12.95" customHeight="1">
      <c r="A15" s="5" t="s">
        <v>18</v>
      </c>
      <c r="B15" s="5"/>
      <c r="C15" s="16">
        <f ca="1">(C7+C11)+(C8+C12)*INT(MAX(F21:F3532))</f>
        <v>60213.354647945853</v>
      </c>
      <c r="D15" s="34"/>
      <c r="E15" s="43" t="s">
        <v>45</v>
      </c>
      <c r="F15" s="49">
        <f ca="1">ROUND(2*($F$14-$C$7)/$C$8,0)/2+$F$13</f>
        <v>51103</v>
      </c>
    </row>
    <row r="16" spans="1:7" ht="12.95" customHeight="1">
      <c r="A16" s="8" t="s">
        <v>4</v>
      </c>
      <c r="B16" s="8"/>
      <c r="C16" s="17">
        <f ca="1">+C8+C12</f>
        <v>0.44766500671367837</v>
      </c>
      <c r="D16" s="34"/>
      <c r="E16" s="43" t="s">
        <v>46</v>
      </c>
      <c r="F16" s="49">
        <f ca="1">ROUND(2*($F$14-$C$15)/$C$16,0)/2+$F$13</f>
        <v>741</v>
      </c>
    </row>
    <row r="17" spans="1:17" ht="12.95" customHeight="1" thickBot="1">
      <c r="A17" s="19" t="s">
        <v>35</v>
      </c>
      <c r="C17">
        <f>COUNT(C21:C2190)</f>
        <v>47</v>
      </c>
      <c r="D17" s="34"/>
      <c r="E17" s="44" t="s">
        <v>49</v>
      </c>
      <c r="F17" s="50">
        <f ca="1">+$C$15+$C$16*$F$16-15018.5-$C$9/24</f>
        <v>45526.970251254024</v>
      </c>
    </row>
    <row r="18" spans="1:17" ht="12.95" customHeight="1">
      <c r="A18" s="8" t="s">
        <v>5</v>
      </c>
      <c r="B18" s="8"/>
      <c r="C18" s="3">
        <f ca="1">+C15</f>
        <v>60213.354647945853</v>
      </c>
      <c r="D18" s="4">
        <f ca="1">+C16</f>
        <v>0.44766500671367837</v>
      </c>
      <c r="E18" s="45" t="s">
        <v>50</v>
      </c>
      <c r="F18" s="51">
        <f ca="1">+($C$15+$C$16*$F$16)-($C$16/2)-15018.5-$C$9/24</f>
        <v>45526.74641875067</v>
      </c>
    </row>
    <row r="19" spans="1:17" ht="12.95" customHeight="1" thickTop="1">
      <c r="A19" s="31" t="s">
        <v>42</v>
      </c>
      <c r="E19" s="32">
        <v>23</v>
      </c>
    </row>
    <row r="20" spans="1:17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54</v>
      </c>
      <c r="J20" s="10" t="s">
        <v>55</v>
      </c>
      <c r="K20" s="10" t="s">
        <v>48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ht="12.95" customHeight="1">
      <c r="A21" s="54" t="s">
        <v>54</v>
      </c>
      <c r="C21" s="42">
        <v>37668.273000000001</v>
      </c>
      <c r="D21" s="42"/>
      <c r="E21" s="14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-0.2234201684158354</v>
      </c>
      <c r="Q21" s="2">
        <f>+C21-15018.5</f>
        <v>22649.773000000001</v>
      </c>
    </row>
    <row r="22" spans="1:17" ht="12.95" customHeight="1">
      <c r="A22" s="15" t="s">
        <v>32</v>
      </c>
      <c r="B22" s="6" t="s">
        <v>33</v>
      </c>
      <c r="C22" s="37">
        <v>53271.634100000003</v>
      </c>
      <c r="D22" s="18">
        <v>2.0000000000000001E-4</v>
      </c>
      <c r="E22" s="14">
        <f>+(C22-C$7)/C$8</f>
        <v>34855.383773399459</v>
      </c>
      <c r="F22">
        <f>ROUND(2*E22,0)/2</f>
        <v>34855.5</v>
      </c>
      <c r="G22">
        <f>+C22-(C$7+F22*C$8)</f>
        <v>-5.2029999998921994E-2</v>
      </c>
      <c r="J22">
        <f>+G22</f>
        <v>-5.2029999998921994E-2</v>
      </c>
      <c r="O22">
        <f ca="1">+C$11+C$12*$F22</f>
        <v>-4.8908659799341975E-2</v>
      </c>
      <c r="Q22" s="2">
        <f>+C22-15018.5</f>
        <v>38253.134100000003</v>
      </c>
    </row>
    <row r="23" spans="1:17" ht="12.95" customHeight="1">
      <c r="A23" s="15" t="s">
        <v>32</v>
      </c>
      <c r="B23" s="6" t="s">
        <v>34</v>
      </c>
      <c r="C23" s="37">
        <v>53273.647599999997</v>
      </c>
      <c r="D23" s="18">
        <v>1.1999999999999999E-3</v>
      </c>
      <c r="E23" s="14">
        <f>+(C23-C$7)/C$8</f>
        <v>34859.881606576411</v>
      </c>
      <c r="F23">
        <f>ROUND(2*E23,0)/2</f>
        <v>34860</v>
      </c>
      <c r="G23">
        <f>+C23-(C$7+F23*C$8)</f>
        <v>-5.3000000007159542E-2</v>
      </c>
      <c r="I23">
        <f>+G23</f>
        <v>-5.3000000007159542E-2</v>
      </c>
      <c r="O23">
        <f ca="1">+C$11+C$12*$F23</f>
        <v>-4.888612958778929E-2</v>
      </c>
      <c r="Q23" s="2">
        <f>+C23-15018.5</f>
        <v>38255.147599999997</v>
      </c>
    </row>
    <row r="24" spans="1:17" ht="12.95" customHeight="1">
      <c r="A24" s="21" t="s">
        <v>37</v>
      </c>
      <c r="B24" s="22" t="s">
        <v>34</v>
      </c>
      <c r="C24" s="38">
        <v>55796.468630000003</v>
      </c>
      <c r="D24" s="23">
        <v>2.9999999999999997E-4</v>
      </c>
      <c r="E24" s="14">
        <f>+(C24-C$7)/C$8</f>
        <v>40495.455546620207</v>
      </c>
      <c r="F24">
        <f>ROUND(2*E24,0)/2</f>
        <v>40495.5</v>
      </c>
      <c r="G24">
        <f>+C24-(C$7+F24*C$8)</f>
        <v>-1.9899999999324791E-2</v>
      </c>
      <c r="J24">
        <f>+G24</f>
        <v>-1.9899999999324791E-2</v>
      </c>
      <c r="O24">
        <f ca="1">+C$11+C$12*$F24</f>
        <v>-2.0670794653324165E-2</v>
      </c>
      <c r="Q24" s="2">
        <f>+C24-15018.5</f>
        <v>40777.968630000003</v>
      </c>
    </row>
    <row r="25" spans="1:17" ht="12.95" customHeight="1">
      <c r="A25" s="21" t="s">
        <v>37</v>
      </c>
      <c r="B25" s="22" t="s">
        <v>33</v>
      </c>
      <c r="C25" s="38">
        <v>55799.377740000004</v>
      </c>
      <c r="D25" s="23">
        <v>4.0000000000000002E-4</v>
      </c>
      <c r="E25" s="14">
        <f>+(C25-C$7)/C$8</f>
        <v>40501.954027610249</v>
      </c>
      <c r="F25">
        <f>ROUND(2*E25,0)/2</f>
        <v>40502</v>
      </c>
      <c r="G25">
        <f>+C25-(C$7+F25*C$8)</f>
        <v>-2.0579999996698461E-2</v>
      </c>
      <c r="J25">
        <f>+G25</f>
        <v>-2.0579999996698461E-2</v>
      </c>
      <c r="O25">
        <f ca="1">+C$11+C$12*$F25</f>
        <v>-2.0638251014414771E-2</v>
      </c>
      <c r="Q25" s="2">
        <f>+C25-15018.5</f>
        <v>40780.877740000004</v>
      </c>
    </row>
    <row r="26" spans="1:17" ht="12.95" customHeight="1">
      <c r="A26" s="21" t="s">
        <v>37</v>
      </c>
      <c r="B26" s="22" t="s">
        <v>33</v>
      </c>
      <c r="C26" s="38">
        <v>55916.217920000003</v>
      </c>
      <c r="D26" s="23">
        <v>5.0000000000000001E-4</v>
      </c>
      <c r="E26" s="14">
        <f>+(C26-C$7)/C$8</f>
        <v>40762.956082741373</v>
      </c>
      <c r="F26">
        <f>ROUND(2*E26,0)/2</f>
        <v>40763</v>
      </c>
      <c r="G26">
        <f>+C26-(C$7+F26*C$8)</f>
        <v>-1.9659999998111743E-2</v>
      </c>
      <c r="J26">
        <f>+G26</f>
        <v>-1.9659999998111743E-2</v>
      </c>
      <c r="O26">
        <f ca="1">+C$11+C$12*$F26</f>
        <v>-1.9331498744359688E-2</v>
      </c>
      <c r="Q26" s="2">
        <f>+C26-15018.5</f>
        <v>40897.717920000003</v>
      </c>
    </row>
    <row r="27" spans="1:17" ht="12.95" customHeight="1">
      <c r="A27" s="21" t="s">
        <v>37</v>
      </c>
      <c r="B27" s="22" t="s">
        <v>33</v>
      </c>
      <c r="C27" s="38">
        <v>55916.21862</v>
      </c>
      <c r="D27" s="23">
        <v>5.9999999999999995E-4</v>
      </c>
      <c r="E27" s="14">
        <f>+(C27-C$7)/C$8</f>
        <v>40762.957646428091</v>
      </c>
      <c r="F27">
        <f>ROUND(2*E27,0)/2</f>
        <v>40763</v>
      </c>
      <c r="G27">
        <f>+C27-(C$7+F27*C$8)</f>
        <v>-1.8960000001243316E-2</v>
      </c>
      <c r="J27">
        <f>+G27</f>
        <v>-1.8960000001243316E-2</v>
      </c>
      <c r="O27">
        <f ca="1">+C$11+C$12*$F27</f>
        <v>-1.9331498744359688E-2</v>
      </c>
      <c r="Q27" s="2">
        <f>+C27-15018.5</f>
        <v>40897.71862</v>
      </c>
    </row>
    <row r="28" spans="1:17" ht="12.95" customHeight="1">
      <c r="A28" s="21" t="s">
        <v>37</v>
      </c>
      <c r="B28" s="22" t="s">
        <v>33</v>
      </c>
      <c r="C28" s="38">
        <v>56158.400020000001</v>
      </c>
      <c r="D28" s="23">
        <v>5.9999999999999995E-4</v>
      </c>
      <c r="E28" s="14">
        <f>+(C28-C$7)/C$8</f>
        <v>41303.951704418534</v>
      </c>
      <c r="F28">
        <f>ROUND(2*E28,0)/2</f>
        <v>41304</v>
      </c>
      <c r="G28">
        <f>+C28-(C$7+F28*C$8)</f>
        <v>-2.1619999999529682E-2</v>
      </c>
      <c r="J28">
        <f>+G28</f>
        <v>-2.1619999999529682E-2</v>
      </c>
      <c r="O28">
        <f ca="1">+C$11+C$12*$F28</f>
        <v>-1.6622866644360468E-2</v>
      </c>
      <c r="Q28" s="2">
        <f>+C28-15018.5</f>
        <v>41139.900020000001</v>
      </c>
    </row>
    <row r="29" spans="1:17" ht="12.95" customHeight="1">
      <c r="A29" s="21" t="s">
        <v>37</v>
      </c>
      <c r="B29" s="22" t="s">
        <v>34</v>
      </c>
      <c r="C29" s="38">
        <v>56169.371850000003</v>
      </c>
      <c r="D29" s="23">
        <v>5.0000000000000001E-4</v>
      </c>
      <c r="E29" s="14">
        <f>+(C29-C$7)/C$8</f>
        <v>41328.460997185372</v>
      </c>
      <c r="F29">
        <f>ROUND(2*E29,0)/2</f>
        <v>41328.5</v>
      </c>
      <c r="G29">
        <f>+C29-(C$7+F29*C$8)</f>
        <v>-1.7459999995480757E-2</v>
      </c>
      <c r="J29">
        <f>+G29</f>
        <v>-1.7459999995480757E-2</v>
      </c>
      <c r="O29">
        <f ca="1">+C$11+C$12*$F29</f>
        <v>-1.6500202159240335E-2</v>
      </c>
      <c r="Q29" s="2">
        <f>+C29-15018.5</f>
        <v>41150.871850000003</v>
      </c>
    </row>
    <row r="30" spans="1:17" ht="12.95" customHeight="1">
      <c r="A30" s="24" t="s">
        <v>38</v>
      </c>
      <c r="B30" s="25" t="s">
        <v>39</v>
      </c>
      <c r="C30" s="39">
        <v>56185.487800000003</v>
      </c>
      <c r="D30" s="26">
        <v>5.0000000000000001E-4</v>
      </c>
      <c r="E30" s="14">
        <f>+(C30-C$7)/C$8</f>
        <v>41364.461421614622</v>
      </c>
      <c r="F30">
        <f>ROUND(2*E30,0)/2</f>
        <v>41364.5</v>
      </c>
      <c r="G30">
        <f>+C30-(C$7+F30*C$8)</f>
        <v>-1.7269999996642582E-2</v>
      </c>
      <c r="K30">
        <f>+G30</f>
        <v>-1.7269999996642582E-2</v>
      </c>
      <c r="O30">
        <f ca="1">+C$11+C$12*$F30</f>
        <v>-1.6319960466818967E-2</v>
      </c>
      <c r="Q30" s="2">
        <f>+C30-15018.5</f>
        <v>41166.987800000003</v>
      </c>
    </row>
    <row r="31" spans="1:17" ht="12.95" customHeight="1">
      <c r="A31" s="35" t="s">
        <v>47</v>
      </c>
      <c r="B31" s="36" t="s">
        <v>33</v>
      </c>
      <c r="C31" s="40">
        <v>57574.5936</v>
      </c>
      <c r="D31" s="41">
        <v>3.5000000000000001E-3</v>
      </c>
      <c r="E31" s="14">
        <f>+(C31-C$7)/C$8</f>
        <v>44467.498994772817</v>
      </c>
      <c r="F31">
        <f>ROUND(2*E31,0)/2</f>
        <v>44467.5</v>
      </c>
      <c r="G31">
        <f>+C31-(C$7+F31*C$8)</f>
        <v>-4.4999999954598024E-4</v>
      </c>
      <c r="K31">
        <f>+G31</f>
        <v>-4.4999999954598024E-4</v>
      </c>
      <c r="O31">
        <f ca="1">+C$11+C$12*$F31</f>
        <v>-7.8412792283080734E-4</v>
      </c>
      <c r="Q31" s="2">
        <f>+C31-15018.5</f>
        <v>42556.0936</v>
      </c>
    </row>
    <row r="32" spans="1:17" ht="12.95" customHeight="1">
      <c r="A32" s="35" t="s">
        <v>47</v>
      </c>
      <c r="B32" s="36" t="s">
        <v>33</v>
      </c>
      <c r="C32" s="40">
        <v>57581.533000000003</v>
      </c>
      <c r="D32" s="41">
        <v>3.5000000000000001E-3</v>
      </c>
      <c r="E32" s="14">
        <f>+(C32-C$7)/C$8</f>
        <v>44483.000491444407</v>
      </c>
      <c r="F32">
        <f>ROUND(2*E32,0)/2</f>
        <v>44483</v>
      </c>
      <c r="G32">
        <f>+C32-(C$7+F32*C$8)</f>
        <v>2.2000000171829015E-4</v>
      </c>
      <c r="K32">
        <f>+G32</f>
        <v>2.2000000171829015E-4</v>
      </c>
      <c r="O32">
        <f ca="1">+C$11+C$12*$F32</f>
        <v>-7.0652386081604401E-4</v>
      </c>
      <c r="Q32" s="2">
        <f>+C32-15018.5</f>
        <v>42563.033000000003</v>
      </c>
    </row>
    <row r="33" spans="1:17" ht="12.95" customHeight="1">
      <c r="A33" s="35" t="s">
        <v>47</v>
      </c>
      <c r="B33" s="36" t="s">
        <v>33</v>
      </c>
      <c r="C33" s="40">
        <v>57605.483699999997</v>
      </c>
      <c r="D33" s="41">
        <v>3.5000000000000001E-3</v>
      </c>
      <c r="E33" s="14">
        <f>+(C33-C$7)/C$8</f>
        <v>44536.502479560375</v>
      </c>
      <c r="F33">
        <f>ROUND(2*E33,0)/2</f>
        <v>44536.5</v>
      </c>
      <c r="G33">
        <f>+C33-(C$7+F33*C$8)</f>
        <v>1.1099999974248931E-3</v>
      </c>
      <c r="K33">
        <f>+G33</f>
        <v>1.1099999974248931E-3</v>
      </c>
      <c r="O33">
        <f ca="1">+C$11+C$12*$F33</f>
        <v>-4.3866467902314854E-4</v>
      </c>
      <c r="Q33" s="2">
        <f>+C33-15018.5</f>
        <v>42586.983699999997</v>
      </c>
    </row>
    <row r="34" spans="1:17" ht="12.95" customHeight="1">
      <c r="A34" s="35" t="s">
        <v>47</v>
      </c>
      <c r="B34" s="36" t="s">
        <v>33</v>
      </c>
      <c r="C34" s="40">
        <v>57623.390500000001</v>
      </c>
      <c r="D34" s="41">
        <v>3.5000000000000001E-3</v>
      </c>
      <c r="E34" s="14">
        <f>+(C34-C$7)/C$8</f>
        <v>44576.503373095657</v>
      </c>
      <c r="F34">
        <f>ROUND(2*E34,0)/2</f>
        <v>44576.5</v>
      </c>
      <c r="G34">
        <f>+C34-(C$7+F34*C$8)</f>
        <v>1.5100000018719584E-3</v>
      </c>
      <c r="K34">
        <f>+G34</f>
        <v>1.5100000018719584E-3</v>
      </c>
      <c r="O34">
        <f ca="1">+C$11+C$12*$F34</f>
        <v>-2.3839613188825215E-4</v>
      </c>
      <c r="Q34" s="2">
        <f>+C34-15018.5</f>
        <v>42604.890500000001</v>
      </c>
    </row>
    <row r="35" spans="1:17" ht="12.95" customHeight="1">
      <c r="A35" s="35" t="s">
        <v>47</v>
      </c>
      <c r="B35" s="36" t="s">
        <v>33</v>
      </c>
      <c r="C35" s="40">
        <v>57691.435599999997</v>
      </c>
      <c r="D35" s="41">
        <v>3.5000000000000001E-3</v>
      </c>
      <c r="E35" s="14">
        <f>+(C35-C$7)/C$8</f>
        <v>44728.505115489424</v>
      </c>
      <c r="F35">
        <f>ROUND(2*E35,0)/2</f>
        <v>44728.5</v>
      </c>
      <c r="G35">
        <f>+C35-(C$7+F35*C$8)</f>
        <v>2.2899999967194162E-3</v>
      </c>
      <c r="K35">
        <f>+G35</f>
        <v>2.2899999967194162E-3</v>
      </c>
      <c r="O35">
        <f ca="1">+C$11+C$12*$F35</f>
        <v>5.2262434722427642E-4</v>
      </c>
      <c r="Q35" s="2">
        <f>+C35-15018.5</f>
        <v>42672.935599999997</v>
      </c>
    </row>
    <row r="36" spans="1:17" ht="12.95" customHeight="1">
      <c r="A36" s="35" t="s">
        <v>47</v>
      </c>
      <c r="B36" s="36" t="s">
        <v>33</v>
      </c>
      <c r="C36" s="40">
        <v>57916.610699999997</v>
      </c>
      <c r="D36" s="41">
        <v>3.5000000000000001E-3</v>
      </c>
      <c r="E36" s="14">
        <f>+(C36-C$7)/C$8</f>
        <v>45231.509851226372</v>
      </c>
      <c r="F36">
        <f>ROUND(2*E36,0)/2</f>
        <v>45231.5</v>
      </c>
      <c r="G36">
        <f>+C36-(C$7+F36*C$8)</f>
        <v>4.4100000013713725E-3</v>
      </c>
      <c r="K36">
        <f>+G36</f>
        <v>4.4100000013713725E-3</v>
      </c>
      <c r="O36">
        <f ca="1">+C$11+C$12*$F36</f>
        <v>3.041001327445364E-3</v>
      </c>
      <c r="Q36" s="2">
        <f>+C36-15018.5</f>
        <v>42898.110699999997</v>
      </c>
    </row>
    <row r="37" spans="1:17" ht="12.95" customHeight="1">
      <c r="A37" s="35" t="s">
        <v>47</v>
      </c>
      <c r="B37" s="36" t="s">
        <v>33</v>
      </c>
      <c r="C37" s="40">
        <v>57955.557200000003</v>
      </c>
      <c r="D37" s="41">
        <v>3.5000000000000001E-3</v>
      </c>
      <c r="E37" s="14">
        <f>+(C37-C$7)/C$8</f>
        <v>45318.510029933437</v>
      </c>
      <c r="F37">
        <f>ROUND(2*E37,0)/2</f>
        <v>45318.5</v>
      </c>
      <c r="G37">
        <f>+C37-(C$7+F37*C$8)</f>
        <v>4.4899999993504025E-3</v>
      </c>
      <c r="K37">
        <f>+G37</f>
        <v>4.4899999993504025E-3</v>
      </c>
      <c r="O37">
        <f ca="1">+C$11+C$12*$F37</f>
        <v>3.4765854174637345E-3</v>
      </c>
      <c r="Q37" s="2">
        <f>+C37-15018.5</f>
        <v>42937.057200000003</v>
      </c>
    </row>
    <row r="38" spans="1:17" ht="12.95" customHeight="1">
      <c r="A38" s="35" t="s">
        <v>47</v>
      </c>
      <c r="B38" s="36" t="s">
        <v>33</v>
      </c>
      <c r="C38" s="40">
        <v>57963.391600000003</v>
      </c>
      <c r="D38" s="41">
        <v>3.5000000000000001E-3</v>
      </c>
      <c r="E38" s="14">
        <f>+(C38-C$7)/C$8</f>
        <v>45336.010811776796</v>
      </c>
      <c r="F38">
        <f>ROUND(2*E38,0)/2</f>
        <v>45336</v>
      </c>
      <c r="G38">
        <f>+C38-(C$7+F38*C$8)</f>
        <v>4.8400000014225952E-3</v>
      </c>
      <c r="K38">
        <f>+G38</f>
        <v>4.8400000014225952E-3</v>
      </c>
      <c r="O38">
        <f ca="1">+C$11+C$12*$F38</f>
        <v>3.5642029068352343E-3</v>
      </c>
      <c r="Q38" s="2">
        <f>+C38-15018.5</f>
        <v>42944.891600000003</v>
      </c>
    </row>
    <row r="39" spans="1:17" ht="12.95" customHeight="1">
      <c r="A39" s="35" t="s">
        <v>47</v>
      </c>
      <c r="B39" s="36" t="s">
        <v>33</v>
      </c>
      <c r="C39" s="40">
        <v>57963.6158</v>
      </c>
      <c r="D39" s="41">
        <v>3.5000000000000001E-3</v>
      </c>
      <c r="E39" s="14">
        <f>+(C39-C$7)/C$8</f>
        <v>45336.511638296921</v>
      </c>
      <c r="F39">
        <f>ROUND(2*E39,0)/2</f>
        <v>45336.5</v>
      </c>
      <c r="G39">
        <f>+C39-(C$7+F39*C$8)</f>
        <v>5.2100000029895455E-3</v>
      </c>
      <c r="K39">
        <f>+G39</f>
        <v>5.2100000029895455E-3</v>
      </c>
      <c r="O39">
        <f ca="1">+C$11+C$12*$F39</f>
        <v>3.5667062636744185E-3</v>
      </c>
      <c r="Q39" s="2">
        <f>+C39-15018.5</f>
        <v>42945.1158</v>
      </c>
    </row>
    <row r="40" spans="1:17" ht="12.95" customHeight="1">
      <c r="A40" s="35" t="s">
        <v>47</v>
      </c>
      <c r="B40" s="36" t="s">
        <v>33</v>
      </c>
      <c r="C40" s="40">
        <v>57979.5069</v>
      </c>
      <c r="D40" s="41">
        <v>3.5000000000000001E-3</v>
      </c>
      <c r="E40" s="14">
        <f>+(C40-C$7)/C$8</f>
        <v>45372.00978421123</v>
      </c>
      <c r="F40">
        <f>ROUND(2*E40,0)/2</f>
        <v>45372</v>
      </c>
      <c r="G40">
        <f>+C40-(C$7+F40*C$8)</f>
        <v>4.3799999984912574E-3</v>
      </c>
      <c r="K40">
        <f>+G40</f>
        <v>4.3799999984912574E-3</v>
      </c>
      <c r="O40">
        <f ca="1">+C$11+C$12*$F40</f>
        <v>3.74444459925663E-3</v>
      </c>
      <c r="Q40" s="2">
        <f>+C40-15018.5</f>
        <v>42961.0069</v>
      </c>
    </row>
    <row r="41" spans="1:17" ht="12.95" customHeight="1">
      <c r="A41" s="35" t="s">
        <v>47</v>
      </c>
      <c r="B41" s="36" t="s">
        <v>33</v>
      </c>
      <c r="C41" s="40">
        <v>58004.352899999998</v>
      </c>
      <c r="D41" s="41">
        <v>3.5000000000000001E-3</v>
      </c>
      <c r="E41" s="14">
        <f>+(C41-C$7)/C$8</f>
        <v>45427.511727650439</v>
      </c>
      <c r="F41">
        <f>ROUND(2*E41,0)/2</f>
        <v>45427.5</v>
      </c>
      <c r="G41">
        <f>+C41-(C$7+F41*C$8)</f>
        <v>5.2500000019790605E-3</v>
      </c>
      <c r="K41">
        <f>+G41</f>
        <v>5.2500000019790605E-3</v>
      </c>
      <c r="O41">
        <f ca="1">+C$11+C$12*$F41</f>
        <v>4.0223172084062619E-3</v>
      </c>
      <c r="Q41" s="2">
        <f>+C41-15018.5</f>
        <v>42985.852899999998</v>
      </c>
    </row>
    <row r="42" spans="1:17" ht="12.95" customHeight="1">
      <c r="A42" s="35" t="s">
        <v>47</v>
      </c>
      <c r="B42" s="36" t="s">
        <v>33</v>
      </c>
      <c r="C42" s="40">
        <v>58010.3946</v>
      </c>
      <c r="D42" s="41">
        <v>3.5000000000000001E-3</v>
      </c>
      <c r="E42" s="14">
        <f>+(C42-C$7)/C$8</f>
        <v>45441.007907787156</v>
      </c>
      <c r="F42">
        <f>ROUND(2*E42,0)/2</f>
        <v>45441</v>
      </c>
      <c r="G42">
        <f>+C42-(C$7+F42*C$8)</f>
        <v>3.5399999978835694E-3</v>
      </c>
      <c r="K42">
        <f>+G42</f>
        <v>3.5399999978835694E-3</v>
      </c>
      <c r="O42">
        <f ca="1">+C$11+C$12*$F42</f>
        <v>4.0899078430642888E-3</v>
      </c>
      <c r="Q42" s="2">
        <f>+C42-15018.5</f>
        <v>42991.8946</v>
      </c>
    </row>
    <row r="43" spans="1:17" ht="12.95" customHeight="1">
      <c r="A43" s="35" t="s">
        <v>47</v>
      </c>
      <c r="B43" s="36" t="s">
        <v>33</v>
      </c>
      <c r="C43" s="40">
        <v>58015.3226</v>
      </c>
      <c r="D43" s="41">
        <v>3.5000000000000001E-3</v>
      </c>
      <c r="E43" s="14">
        <f>+(C43-C$7)/C$8</f>
        <v>45452.016262341953</v>
      </c>
      <c r="F43">
        <f>ROUND(2*E43,0)/2</f>
        <v>45452</v>
      </c>
      <c r="G43">
        <f>+C43-(C$7+F43*C$8)</f>
        <v>7.2799999979906715E-3</v>
      </c>
      <c r="K43">
        <f>+G43</f>
        <v>7.2799999979906715E-3</v>
      </c>
      <c r="O43">
        <f ca="1">+C$11+C$12*$F43</f>
        <v>4.144981693526395E-3</v>
      </c>
      <c r="Q43" s="2">
        <f>+C43-15018.5</f>
        <v>42996.8226</v>
      </c>
    </row>
    <row r="44" spans="1:17" ht="12.95" customHeight="1">
      <c r="A44" s="35" t="s">
        <v>47</v>
      </c>
      <c r="B44" s="36" t="s">
        <v>33</v>
      </c>
      <c r="C44" s="40">
        <v>58329.583100000003</v>
      </c>
      <c r="D44" s="41">
        <v>3.5000000000000001E-3</v>
      </c>
      <c r="E44" s="14">
        <f>+(C44-C$7)/C$8</f>
        <v>46154.023365947374</v>
      </c>
      <c r="F44">
        <f>ROUND(2*E44,0)/2</f>
        <v>46154</v>
      </c>
      <c r="G44">
        <f>+C44-(C$7+F44*C$8)</f>
        <v>1.0460000004968606E-2</v>
      </c>
      <c r="K44">
        <f>+G44</f>
        <v>1.0460000004968606E-2</v>
      </c>
      <c r="O44">
        <f ca="1">+C$11+C$12*$F44</f>
        <v>7.6596946957434853E-3</v>
      </c>
      <c r="Q44" s="2">
        <f>+C44-15018.5</f>
        <v>43311.083100000003</v>
      </c>
    </row>
    <row r="45" spans="1:17" ht="12.95" customHeight="1">
      <c r="A45" s="35" t="s">
        <v>47</v>
      </c>
      <c r="B45" s="36" t="s">
        <v>33</v>
      </c>
      <c r="C45" s="40">
        <v>58330.478499999997</v>
      </c>
      <c r="D45" s="41">
        <v>3.5000000000000001E-3</v>
      </c>
      <c r="E45" s="14">
        <f>+(C45-C$7)/C$8</f>
        <v>46156.023544654417</v>
      </c>
      <c r="F45">
        <f>ROUND(2*E45,0)/2</f>
        <v>46156</v>
      </c>
      <c r="G45">
        <f>+C45-(C$7+F45*C$8)</f>
        <v>1.0539999995671678E-2</v>
      </c>
      <c r="K45">
        <f>+G45</f>
        <v>1.0539999995671678E-2</v>
      </c>
      <c r="O45">
        <f ca="1">+C$11+C$12*$F45</f>
        <v>7.6697081231002218E-3</v>
      </c>
      <c r="Q45" s="2">
        <f>+C45-15018.5</f>
        <v>43311.978499999997</v>
      </c>
    </row>
    <row r="46" spans="1:17" ht="12.95" customHeight="1">
      <c r="A46" s="35" t="s">
        <v>47</v>
      </c>
      <c r="B46" s="36" t="s">
        <v>33</v>
      </c>
      <c r="C46" s="40">
        <v>58352.412900000003</v>
      </c>
      <c r="D46" s="41">
        <v>3.5000000000000001E-3</v>
      </c>
      <c r="E46" s="14">
        <f>+(C46-C$7)/C$8</f>
        <v>46205.021444846541</v>
      </c>
      <c r="F46">
        <f>ROUND(2*E46,0)/2</f>
        <v>46205</v>
      </c>
      <c r="G46">
        <f>+C46-(C$7+F46*C$8)</f>
        <v>9.5999999975902028E-3</v>
      </c>
      <c r="K46">
        <f>+G46</f>
        <v>9.5999999975902028E-3</v>
      </c>
      <c r="O46">
        <f ca="1">+C$11+C$12*$F46</f>
        <v>7.9150370933404601E-3</v>
      </c>
      <c r="Q46" s="2">
        <f>+C46-15018.5</f>
        <v>43333.912900000003</v>
      </c>
    </row>
    <row r="47" spans="1:17" ht="12.95" customHeight="1">
      <c r="A47" s="35" t="s">
        <v>47</v>
      </c>
      <c r="B47" s="36" t="s">
        <v>33</v>
      </c>
      <c r="C47" s="40">
        <v>58755.313800000004</v>
      </c>
      <c r="D47" s="41">
        <v>3.5000000000000001E-3</v>
      </c>
      <c r="E47" s="14">
        <f>+(C47-C$7)/C$8</f>
        <v>47105.036858329986</v>
      </c>
      <c r="F47">
        <f>ROUND(2*E47,0)/2</f>
        <v>47105</v>
      </c>
      <c r="G47">
        <f>+C47-(C$7+F47*C$8)</f>
        <v>1.6499999997904524E-2</v>
      </c>
      <c r="K47">
        <f>+G47</f>
        <v>1.6499999997904524E-2</v>
      </c>
      <c r="O47">
        <f ca="1">+C$11+C$12*$F47</f>
        <v>1.2421079403875213E-2</v>
      </c>
      <c r="Q47" s="2">
        <f>+C47-15018.5</f>
        <v>43736.813800000004</v>
      </c>
    </row>
    <row r="48" spans="1:17" ht="12.95" customHeight="1">
      <c r="A48" s="35" t="s">
        <v>47</v>
      </c>
      <c r="B48" s="36" t="s">
        <v>33</v>
      </c>
      <c r="C48" s="40">
        <v>59053.454400000002</v>
      </c>
      <c r="D48" s="41">
        <v>3.5000000000000001E-3</v>
      </c>
      <c r="E48" s="14">
        <f>+(C48-C$7)/C$8</f>
        <v>47771.034713845329</v>
      </c>
      <c r="F48">
        <f>ROUND(2*E48,0)/2</f>
        <v>47771</v>
      </c>
      <c r="G48">
        <f>+C48-(C$7+F48*C$8)</f>
        <v>1.5540000000328291E-2</v>
      </c>
      <c r="K48">
        <f>+G48</f>
        <v>1.5540000000328291E-2</v>
      </c>
      <c r="O48">
        <f ca="1">+C$11+C$12*$F48</f>
        <v>1.5755550713670935E-2</v>
      </c>
      <c r="Q48" s="2">
        <f>+C48-15018.5</f>
        <v>44034.954400000002</v>
      </c>
    </row>
    <row r="49" spans="1:17" ht="12.95" customHeight="1">
      <c r="A49" s="35" t="s">
        <v>47</v>
      </c>
      <c r="B49" s="36" t="s">
        <v>33</v>
      </c>
      <c r="C49" s="40">
        <v>59069.570699999997</v>
      </c>
      <c r="D49" s="41">
        <v>3.5000000000000001E-3</v>
      </c>
      <c r="E49" s="14">
        <f>+(C49-C$7)/C$8</f>
        <v>47807.035920117938</v>
      </c>
      <c r="F49">
        <f>ROUND(2*E49,0)/2</f>
        <v>47807</v>
      </c>
      <c r="G49">
        <f>+C49-(C$7+F49*C$8)</f>
        <v>1.6079999993962701E-2</v>
      </c>
      <c r="K49">
        <f>+G49</f>
        <v>1.6079999993962701E-2</v>
      </c>
      <c r="O49">
        <f ca="1">+C$11+C$12*$F49</f>
        <v>1.5935792406092331E-2</v>
      </c>
      <c r="Q49" s="2">
        <f>+C49-15018.5</f>
        <v>44051.070699999997</v>
      </c>
    </row>
    <row r="50" spans="1:17" ht="12.95" customHeight="1">
      <c r="A50" s="35" t="s">
        <v>47</v>
      </c>
      <c r="B50" s="36" t="s">
        <v>33</v>
      </c>
      <c r="C50" s="40">
        <v>59102.4735</v>
      </c>
      <c r="D50" s="41">
        <v>3.5000000000000001E-3</v>
      </c>
      <c r="E50" s="14">
        <f>+(C50-C$7)/C$8</f>
        <v>47880.535451011929</v>
      </c>
      <c r="F50">
        <f>ROUND(2*E50,0)/2</f>
        <v>47880.5</v>
      </c>
      <c r="G50">
        <f>+C50-(C$7+F50*C$8)</f>
        <v>1.5869999995629769E-2</v>
      </c>
      <c r="K50">
        <f>+G50</f>
        <v>1.5869999995629769E-2</v>
      </c>
      <c r="O50">
        <f ca="1">+C$11+C$12*$F50</f>
        <v>1.6303785861452647E-2</v>
      </c>
      <c r="Q50" s="2">
        <f>+C50-15018.5</f>
        <v>44083.9735</v>
      </c>
    </row>
    <row r="51" spans="1:17">
      <c r="A51" s="35" t="s">
        <v>47</v>
      </c>
      <c r="B51" s="36" t="s">
        <v>33</v>
      </c>
      <c r="C51" s="40">
        <v>59140.303500000002</v>
      </c>
      <c r="D51" s="41">
        <v>3.5000000000000001E-3</v>
      </c>
      <c r="E51" s="14">
        <f>+(C51-C$7)/C$8</f>
        <v>47965.04154939016</v>
      </c>
      <c r="F51">
        <f>ROUND(2*E51,0)/2</f>
        <v>47965</v>
      </c>
      <c r="G51">
        <f>+C51-(C$7+F51*C$8)</f>
        <v>1.8600000003061723E-2</v>
      </c>
      <c r="K51">
        <f>+G51</f>
        <v>1.8600000003061723E-2</v>
      </c>
      <c r="O51">
        <f ca="1">+C$11+C$12*$F51</f>
        <v>1.6726853167275096E-2</v>
      </c>
      <c r="Q51" s="2">
        <f>+C51-15018.5</f>
        <v>44121.803500000002</v>
      </c>
    </row>
    <row r="52" spans="1:17">
      <c r="A52" s="35" t="s">
        <v>47</v>
      </c>
      <c r="B52" s="36" t="s">
        <v>33</v>
      </c>
      <c r="C52" s="40">
        <v>59403.527699999999</v>
      </c>
      <c r="D52" s="41">
        <v>3.5000000000000001E-3</v>
      </c>
      <c r="E52" s="14">
        <f>+(C52-C$7)/C$8</f>
        <v>48553.041817450736</v>
      </c>
      <c r="F52">
        <f>ROUND(2*E52,0)/2</f>
        <v>48553</v>
      </c>
      <c r="G52">
        <f>+C52-(C$7+F52*C$8)</f>
        <v>1.8720000000030268E-2</v>
      </c>
      <c r="K52">
        <f>+G52</f>
        <v>1.8720000000030268E-2</v>
      </c>
      <c r="O52">
        <f ca="1">+C$11+C$12*$F52</f>
        <v>1.967080081015779E-2</v>
      </c>
      <c r="Q52" s="2">
        <f>+C52-15018.5</f>
        <v>44385.027699999999</v>
      </c>
    </row>
    <row r="53" spans="1:17">
      <c r="A53" s="35" t="s">
        <v>47</v>
      </c>
      <c r="B53" s="36" t="s">
        <v>33</v>
      </c>
      <c r="C53" s="40">
        <v>59426.582999999999</v>
      </c>
      <c r="D53" s="41">
        <v>3.5000000000000001E-3</v>
      </c>
      <c r="E53" s="14">
        <f>+(C53-C$7)/C$8</f>
        <v>48604.543626859668</v>
      </c>
      <c r="F53">
        <f>ROUND(2*E53,0)/2</f>
        <v>48604.5</v>
      </c>
      <c r="G53">
        <f>+C53-(C$7+F53*C$8)</f>
        <v>1.9529999997757841E-2</v>
      </c>
      <c r="K53">
        <f>+G53</f>
        <v>1.9529999997757841E-2</v>
      </c>
      <c r="O53">
        <f ca="1">+C$11+C$12*$F53</f>
        <v>1.9928646564593949E-2</v>
      </c>
      <c r="Q53" s="2">
        <f>+C53-15018.5</f>
        <v>44408.082999999999</v>
      </c>
    </row>
    <row r="54" spans="1:17">
      <c r="A54" s="35" t="s">
        <v>47</v>
      </c>
      <c r="B54" s="36" t="s">
        <v>33</v>
      </c>
      <c r="C54" s="40">
        <v>59469.336000000003</v>
      </c>
      <c r="D54" s="41">
        <v>3.5000000000000001E-3</v>
      </c>
      <c r="E54" s="14">
        <f>+(C54-C$7)/C$8</f>
        <v>48700.046910601799</v>
      </c>
      <c r="F54">
        <f>ROUND(2*E54,0)/2</f>
        <v>48700</v>
      </c>
      <c r="G54">
        <f>+C54-(C$7+F54*C$8)</f>
        <v>2.1000000000640284E-2</v>
      </c>
      <c r="K54">
        <f>+G54</f>
        <v>2.1000000000640284E-2</v>
      </c>
      <c r="O54">
        <f ca="1">+C$11+C$12*$F54</f>
        <v>2.0406787720878478E-2</v>
      </c>
      <c r="Q54" s="2">
        <f>+C54-15018.5</f>
        <v>44450.836000000003</v>
      </c>
    </row>
    <row r="55" spans="1:17" ht="12.95" customHeight="1">
      <c r="A55" s="35" t="s">
        <v>47</v>
      </c>
      <c r="B55" s="36" t="s">
        <v>33</v>
      </c>
      <c r="C55" s="40">
        <v>59505.370999999999</v>
      </c>
      <c r="D55" s="41">
        <v>3.5000000000000001E-3</v>
      </c>
      <c r="E55" s="14">
        <f>+(C55-C$7)/C$8</f>
        <v>48780.543269445559</v>
      </c>
      <c r="F55">
        <f>ROUND(2*E55,0)/2</f>
        <v>48780.5</v>
      </c>
      <c r="G55">
        <f>+C55-(C$7+F55*C$8)</f>
        <v>1.9369999994523823E-2</v>
      </c>
      <c r="K55">
        <f>+G55</f>
        <v>1.9369999994523823E-2</v>
      </c>
      <c r="O55">
        <f ca="1">+C$11+C$12*$F55</f>
        <v>2.0809828171987399E-2</v>
      </c>
      <c r="Q55" s="2">
        <f>+C55-15018.5</f>
        <v>44486.870999999999</v>
      </c>
    </row>
    <row r="56" spans="1:17" ht="12.95" customHeight="1">
      <c r="A56" s="35" t="s">
        <v>47</v>
      </c>
      <c r="B56" s="36" t="s">
        <v>33</v>
      </c>
      <c r="C56" s="40">
        <v>59777.550799999997</v>
      </c>
      <c r="D56" s="41">
        <v>3.5000000000000001E-3</v>
      </c>
      <c r="E56" s="14">
        <f>+(C56-C$7)/C$8</f>
        <v>49388.548898717767</v>
      </c>
      <c r="F56">
        <f>ROUND(2*E56,0)/2</f>
        <v>49388.5</v>
      </c>
      <c r="G56">
        <f>+C56-(C$7+F56*C$8)</f>
        <v>2.1889999996346887E-2</v>
      </c>
      <c r="K56">
        <f>+G56</f>
        <v>2.1889999996346887E-2</v>
      </c>
      <c r="O56">
        <f ca="1">+C$11+C$12*$F56</f>
        <v>2.3853910088437569E-2</v>
      </c>
      <c r="Q56" s="2">
        <f>+C56-15018.5</f>
        <v>44759.050799999997</v>
      </c>
    </row>
    <row r="57" spans="1:17" ht="12.95" customHeight="1">
      <c r="A57" s="35" t="s">
        <v>47</v>
      </c>
      <c r="B57" s="36" t="s">
        <v>33</v>
      </c>
      <c r="C57" s="40">
        <v>59788.515700000004</v>
      </c>
      <c r="D57" s="41">
        <v>3.5000000000000001E-3</v>
      </c>
      <c r="E57" s="14">
        <f>+(C57-C$7)/C$8</f>
        <v>49413.042710986025</v>
      </c>
      <c r="F57">
        <f>ROUND(2*E57,0)/2</f>
        <v>49413</v>
      </c>
      <c r="G57">
        <f>+C57-(C$7+F57*C$8)</f>
        <v>1.9119999997201376E-2</v>
      </c>
      <c r="K57">
        <f>+G57</f>
        <v>1.9119999997201376E-2</v>
      </c>
      <c r="O57">
        <f ca="1">+C$11+C$12*$F57</f>
        <v>2.3976574573557674E-2</v>
      </c>
      <c r="Q57" s="2">
        <f>+C57-15018.5</f>
        <v>44770.015700000004</v>
      </c>
    </row>
    <row r="58" spans="1:17" ht="12.95" customHeight="1">
      <c r="A58" s="35" t="s">
        <v>47</v>
      </c>
      <c r="B58" s="36" t="s">
        <v>33</v>
      </c>
      <c r="C58" s="40">
        <v>59802.395700000001</v>
      </c>
      <c r="D58" s="41">
        <v>3.5000000000000001E-3</v>
      </c>
      <c r="E58" s="14">
        <f>+(C58-C$7)/C$8</f>
        <v>49444.048384934991</v>
      </c>
      <c r="F58">
        <f>ROUND(2*E58,0)/2</f>
        <v>49444</v>
      </c>
      <c r="G58">
        <f>+C58-(C$7+F58*C$8)</f>
        <v>2.1659999998519197E-2</v>
      </c>
      <c r="K58">
        <f>+G58</f>
        <v>2.1659999998519197E-2</v>
      </c>
      <c r="O58">
        <f ca="1">+C$11+C$12*$F58</f>
        <v>2.4131782697587201E-2</v>
      </c>
      <c r="Q58" s="2">
        <f>+C58-15018.5</f>
        <v>44783.895700000001</v>
      </c>
    </row>
    <row r="59" spans="1:17" ht="12.95" customHeight="1">
      <c r="A59" s="35" t="s">
        <v>47</v>
      </c>
      <c r="B59" s="36" t="s">
        <v>33</v>
      </c>
      <c r="C59" s="40">
        <v>59802.619899999998</v>
      </c>
      <c r="D59" s="41">
        <v>3.5000000000000001E-3</v>
      </c>
      <c r="E59" s="14">
        <f>+(C59-C$7)/C$8</f>
        <v>49444.549211455116</v>
      </c>
      <c r="F59">
        <f>ROUND(2*E59,0)/2</f>
        <v>49444.5</v>
      </c>
      <c r="G59">
        <f>+C59-(C$7+F59*C$8)</f>
        <v>2.2030000000086147E-2</v>
      </c>
      <c r="K59">
        <f>+G59</f>
        <v>2.2030000000086147E-2</v>
      </c>
      <c r="O59">
        <f ca="1">+C$11+C$12*$F59</f>
        <v>2.4134286054426385E-2</v>
      </c>
      <c r="Q59" s="2">
        <f>+C59-15018.5</f>
        <v>44784.119899999998</v>
      </c>
    </row>
    <row r="60" spans="1:17" ht="12.95" customHeight="1">
      <c r="A60" s="35" t="s">
        <v>47</v>
      </c>
      <c r="B60" s="36" t="s">
        <v>33</v>
      </c>
      <c r="C60" s="40">
        <v>59817.393300000003</v>
      </c>
      <c r="D60" s="41">
        <v>3.5000000000000001E-3</v>
      </c>
      <c r="E60" s="14">
        <f>+(C60-C$7)/C$8</f>
        <v>49477.550596434798</v>
      </c>
      <c r="F60">
        <f>ROUND(2*E60,0)/2</f>
        <v>49477.5</v>
      </c>
      <c r="G60">
        <f>+C60-(C$7+F60*C$8)</f>
        <v>2.2650000006251503E-2</v>
      </c>
      <c r="K60">
        <f>+G60</f>
        <v>2.2650000006251503E-2</v>
      </c>
      <c r="O60">
        <f ca="1">+C$11+C$12*$F60</f>
        <v>2.4299507605812648E-2</v>
      </c>
      <c r="Q60" s="2">
        <f>+C60-15018.5</f>
        <v>44798.893300000003</v>
      </c>
    </row>
    <row r="61" spans="1:17" ht="12.95" customHeight="1">
      <c r="A61" s="35" t="s">
        <v>47</v>
      </c>
      <c r="B61" s="36" t="s">
        <v>33</v>
      </c>
      <c r="C61" s="40">
        <v>59853.433100000002</v>
      </c>
      <c r="D61" s="41">
        <v>3.5000000000000001E-3</v>
      </c>
      <c r="E61" s="14">
        <f>+(C61-C$7)/C$8</f>
        <v>49558.057677701829</v>
      </c>
      <c r="F61">
        <f>ROUND(2*E61,0)/2</f>
        <v>49558</v>
      </c>
      <c r="G61">
        <f>+C61-(C$7+F61*C$8)</f>
        <v>2.5820000002568122E-2</v>
      </c>
      <c r="K61">
        <f>+G61</f>
        <v>2.5820000002568122E-2</v>
      </c>
      <c r="O61">
        <f ca="1">+C$11+C$12*$F61</f>
        <v>2.4702548056921597E-2</v>
      </c>
      <c r="Q61" s="2">
        <f>+C61-15018.5</f>
        <v>44834.933100000002</v>
      </c>
    </row>
    <row r="62" spans="1:17" ht="12.95" customHeight="1">
      <c r="A62" s="41" t="s">
        <v>53</v>
      </c>
      <c r="B62" s="52" t="s">
        <v>33</v>
      </c>
      <c r="C62" s="41">
        <v>60143.521500000003</v>
      </c>
      <c r="D62" s="41">
        <v>3.5000000000000001E-3</v>
      </c>
      <c r="E62" s="14">
        <f>+(C62-C$7)/C$8</f>
        <v>50206.068221418042</v>
      </c>
      <c r="F62">
        <f>ROUND(2*E62,0)/2</f>
        <v>50206</v>
      </c>
      <c r="G62">
        <f>+C62-(C$7+F62*C$8)</f>
        <v>3.0539999999746215E-2</v>
      </c>
      <c r="K62">
        <f>+G62</f>
        <v>3.0539999999746215E-2</v>
      </c>
      <c r="O62">
        <f ca="1">+C$11+C$12*$F62</f>
        <v>2.7946898520506636E-2</v>
      </c>
      <c r="Q62" s="2">
        <f>+C62-15018.5</f>
        <v>45125.021500000003</v>
      </c>
    </row>
    <row r="63" spans="1:17" ht="12.95" customHeight="1">
      <c r="A63" s="41" t="s">
        <v>53</v>
      </c>
      <c r="B63" s="52" t="s">
        <v>33</v>
      </c>
      <c r="C63" s="41">
        <v>60159.4084</v>
      </c>
      <c r="D63" s="41">
        <v>3.5000000000000001E-3</v>
      </c>
      <c r="E63" s="14">
        <f>+(C63-C$7)/C$8</f>
        <v>50241.556985211988</v>
      </c>
      <c r="F63">
        <f>ROUND(2*E63,0)/2</f>
        <v>50241.5</v>
      </c>
      <c r="G63">
        <f>+C63-(C$7+F63*C$8)</f>
        <v>2.5509999999485444E-2</v>
      </c>
      <c r="K63">
        <f>+G63</f>
        <v>2.5509999999485444E-2</v>
      </c>
      <c r="O63">
        <f ca="1">+C$11+C$12*$F63</f>
        <v>2.8124636856088847E-2</v>
      </c>
      <c r="Q63" s="2">
        <f>+C63-15018.5</f>
        <v>45140.9084</v>
      </c>
    </row>
    <row r="64" spans="1:17" ht="12.95" customHeight="1">
      <c r="A64" s="41" t="s">
        <v>53</v>
      </c>
      <c r="B64" s="52" t="s">
        <v>33</v>
      </c>
      <c r="C64" s="41">
        <v>60159.636500000001</v>
      </c>
      <c r="D64" s="41">
        <v>3.5000000000000001E-3</v>
      </c>
      <c r="E64" s="14">
        <f>+(C64-C$7)/C$8</f>
        <v>50242.066523701025</v>
      </c>
      <c r="F64">
        <f>ROUND(2*E64,0)/2</f>
        <v>50242</v>
      </c>
      <c r="G64">
        <f>+C64-(C$7+F64*C$8)</f>
        <v>2.9780000004393514E-2</v>
      </c>
      <c r="K64">
        <f>+G64</f>
        <v>2.9780000004393514E-2</v>
      </c>
      <c r="O64">
        <f ca="1">+C$11+C$12*$F64</f>
        <v>2.8127140212928003E-2</v>
      </c>
      <c r="Q64" s="2">
        <f>+C64-15018.5</f>
        <v>45141.136500000001</v>
      </c>
    </row>
    <row r="65" spans="1:17" ht="12.95" customHeight="1">
      <c r="A65" s="41" t="s">
        <v>53</v>
      </c>
      <c r="B65" s="52" t="s">
        <v>33</v>
      </c>
      <c r="C65" s="41">
        <v>60178.435299999997</v>
      </c>
      <c r="D65" s="41">
        <v>3.5000000000000001E-3</v>
      </c>
      <c r="E65" s="14">
        <f>+(C65-C$7)/C$8</f>
        <v>50284.060000893529</v>
      </c>
      <c r="F65">
        <f>ROUND(2*E65,0)/2</f>
        <v>50284</v>
      </c>
      <c r="G65">
        <f>+C65-(C$7+F65*C$8)</f>
        <v>2.6859999998123385E-2</v>
      </c>
      <c r="K65">
        <f>+G65</f>
        <v>2.6859999998123385E-2</v>
      </c>
      <c r="O65">
        <f ca="1">+C$11+C$12*$F65</f>
        <v>2.8337422187419636E-2</v>
      </c>
      <c r="Q65" s="2">
        <f>+C65-15018.5</f>
        <v>45159.935299999997</v>
      </c>
    </row>
    <row r="66" spans="1:17" ht="12.95" customHeight="1">
      <c r="A66" s="41" t="s">
        <v>53</v>
      </c>
      <c r="B66" s="52" t="s">
        <v>33</v>
      </c>
      <c r="C66" s="41">
        <v>60178.659099999997</v>
      </c>
      <c r="D66" s="41">
        <v>3.5000000000000001E-3</v>
      </c>
      <c r="E66" s="14">
        <f>+(C66-C$7)/C$8</f>
        <v>50284.55993387838</v>
      </c>
      <c r="F66">
        <f>ROUND(2*E66,0)/2</f>
        <v>50284.5</v>
      </c>
      <c r="G66">
        <f>+C66-(C$7+F66*C$8)</f>
        <v>2.682999999524327E-2</v>
      </c>
      <c r="K66">
        <f>+G66</f>
        <v>2.682999999524327E-2</v>
      </c>
      <c r="O66">
        <f ca="1">+C$11+C$12*$F66</f>
        <v>2.8339925544258848E-2</v>
      </c>
      <c r="Q66" s="2">
        <f>+C66-15018.5</f>
        <v>45160.159099999997</v>
      </c>
    </row>
    <row r="67" spans="1:17" ht="12.95" customHeight="1">
      <c r="A67" s="41" t="s">
        <v>53</v>
      </c>
      <c r="B67" s="52" t="s">
        <v>33</v>
      </c>
      <c r="C67" s="41">
        <v>60213.3514</v>
      </c>
      <c r="D67" s="41">
        <v>3.5000000000000001E-3</v>
      </c>
      <c r="E67" s="14">
        <f>+(C67-C$7)/C$8</f>
        <v>50362.056918196846</v>
      </c>
      <c r="F67">
        <f>ROUND(2*E67,0)/2</f>
        <v>50362</v>
      </c>
      <c r="G67">
        <f>+C67-(C$7+F67*C$8)</f>
        <v>2.5479999996605329E-2</v>
      </c>
      <c r="K67">
        <f>+G67</f>
        <v>2.5479999996605329E-2</v>
      </c>
      <c r="O67">
        <f ca="1">+C$11+C$12*$F67</f>
        <v>2.8727945854332637E-2</v>
      </c>
      <c r="Q67" s="2">
        <f>+C67-15018.5</f>
        <v>45194.8514</v>
      </c>
    </row>
    <row r="68" spans="1:17" ht="12.95" customHeight="1">
      <c r="C68" s="42"/>
      <c r="D68" s="42"/>
    </row>
    <row r="69" spans="1:17" ht="12.95" customHeight="1">
      <c r="C69" s="42"/>
      <c r="D69" s="42"/>
    </row>
    <row r="70" spans="1:17" ht="12.95" customHeight="1">
      <c r="C70" s="42"/>
      <c r="D70" s="42"/>
    </row>
    <row r="71" spans="1:17" ht="12.95" customHeight="1">
      <c r="C71" s="42"/>
      <c r="D71" s="42"/>
    </row>
    <row r="72" spans="1:17" ht="12.95" customHeight="1">
      <c r="C72" s="42"/>
      <c r="D72" s="42"/>
    </row>
    <row r="73" spans="1:17" ht="12.95" customHeight="1">
      <c r="C73" s="42"/>
      <c r="D73" s="42"/>
    </row>
    <row r="74" spans="1:17" ht="12.95" customHeight="1">
      <c r="C74" s="42"/>
      <c r="D74" s="42"/>
    </row>
    <row r="75" spans="1:17" ht="12.95" customHeight="1">
      <c r="C75" s="42"/>
      <c r="D75" s="42"/>
    </row>
    <row r="76" spans="1:17" ht="12.95" customHeight="1">
      <c r="C76" s="42"/>
      <c r="D76" s="42"/>
    </row>
    <row r="77" spans="1:17" ht="12.95" customHeight="1">
      <c r="C77" s="42"/>
      <c r="D77" s="42"/>
    </row>
    <row r="78" spans="1:17" ht="12.95" customHeight="1">
      <c r="C78" s="42"/>
      <c r="D78" s="42"/>
    </row>
    <row r="79" spans="1:17" ht="12.95" customHeight="1">
      <c r="C79" s="42"/>
      <c r="D79" s="42"/>
    </row>
    <row r="80" spans="1:17" ht="12.95" customHeight="1">
      <c r="C80" s="42"/>
      <c r="D80" s="42"/>
    </row>
    <row r="81" spans="3:4" ht="12.95" customHeight="1">
      <c r="C81" s="42"/>
      <c r="D81" s="42"/>
    </row>
    <row r="82" spans="3:4">
      <c r="C82" s="42"/>
      <c r="D82" s="42"/>
    </row>
    <row r="83" spans="3:4">
      <c r="C83" s="42"/>
      <c r="D83" s="42"/>
    </row>
    <row r="84" spans="3:4">
      <c r="C84" s="42"/>
      <c r="D84" s="42"/>
    </row>
    <row r="85" spans="3:4">
      <c r="C85" s="42"/>
      <c r="D85" s="42"/>
    </row>
    <row r="86" spans="3:4">
      <c r="C86" s="42"/>
      <c r="D86" s="42"/>
    </row>
    <row r="87" spans="3:4">
      <c r="C87" s="42"/>
      <c r="D87" s="42"/>
    </row>
    <row r="88" spans="3:4">
      <c r="C88" s="42"/>
      <c r="D88" s="42"/>
    </row>
    <row r="89" spans="3:4">
      <c r="C89" s="42"/>
      <c r="D89" s="42"/>
    </row>
    <row r="90" spans="3:4">
      <c r="C90" s="42"/>
      <c r="D90" s="42"/>
    </row>
    <row r="91" spans="3:4">
      <c r="C91" s="42"/>
      <c r="D91" s="42"/>
    </row>
    <row r="92" spans="3:4">
      <c r="C92" s="42"/>
      <c r="D92" s="42"/>
    </row>
    <row r="93" spans="3:4">
      <c r="C93" s="42"/>
      <c r="D93" s="42"/>
    </row>
    <row r="94" spans="3:4">
      <c r="C94" s="42"/>
      <c r="D94" s="42"/>
    </row>
    <row r="95" spans="3:4">
      <c r="C95" s="42"/>
      <c r="D95" s="42"/>
    </row>
    <row r="96" spans="3:4">
      <c r="C96" s="42"/>
      <c r="D96" s="42"/>
    </row>
    <row r="97" spans="3:4">
      <c r="C97" s="42"/>
      <c r="D97" s="42"/>
    </row>
    <row r="98" spans="3:4">
      <c r="C98" s="42"/>
      <c r="D98" s="42"/>
    </row>
    <row r="99" spans="3:4">
      <c r="C99" s="42"/>
      <c r="D99" s="42"/>
    </row>
    <row r="100" spans="3:4">
      <c r="C100" s="42"/>
      <c r="D100" s="42"/>
    </row>
    <row r="101" spans="3:4">
      <c r="C101" s="42"/>
      <c r="D101" s="42"/>
    </row>
    <row r="102" spans="3:4">
      <c r="C102" s="42"/>
      <c r="D102" s="42"/>
    </row>
    <row r="103" spans="3:4">
      <c r="C103" s="42"/>
      <c r="D103" s="42"/>
    </row>
    <row r="104" spans="3:4">
      <c r="C104" s="42"/>
      <c r="D104" s="42"/>
    </row>
    <row r="105" spans="3:4">
      <c r="C105" s="42"/>
      <c r="D105" s="42"/>
    </row>
    <row r="106" spans="3:4">
      <c r="C106" s="42"/>
      <c r="D106" s="42"/>
    </row>
    <row r="107" spans="3:4">
      <c r="C107" s="42"/>
      <c r="D107" s="42"/>
    </row>
    <row r="108" spans="3:4">
      <c r="C108" s="42"/>
      <c r="D108" s="42"/>
    </row>
    <row r="109" spans="3:4">
      <c r="C109" s="42"/>
      <c r="D109" s="42"/>
    </row>
    <row r="110" spans="3:4">
      <c r="C110" s="42"/>
      <c r="D110" s="42"/>
    </row>
    <row r="111" spans="3:4">
      <c r="C111" s="42"/>
      <c r="D111" s="42"/>
    </row>
    <row r="112" spans="3:4">
      <c r="C112" s="42"/>
      <c r="D112" s="42"/>
    </row>
    <row r="113" spans="3:4">
      <c r="C113" s="42"/>
      <c r="D113" s="42"/>
    </row>
    <row r="114" spans="3:4">
      <c r="C114" s="42"/>
      <c r="D114" s="42"/>
    </row>
    <row r="115" spans="3:4">
      <c r="C115" s="42"/>
      <c r="D115" s="42"/>
    </row>
    <row r="116" spans="3:4">
      <c r="C116" s="42"/>
      <c r="D116" s="42"/>
    </row>
    <row r="117" spans="3:4">
      <c r="C117" s="42"/>
      <c r="D117" s="42"/>
    </row>
    <row r="118" spans="3:4">
      <c r="C118" s="42"/>
      <c r="D118" s="42"/>
    </row>
    <row r="119" spans="3:4">
      <c r="C119" s="42"/>
      <c r="D119" s="42"/>
    </row>
    <row r="120" spans="3:4">
      <c r="C120" s="42"/>
      <c r="D120" s="42"/>
    </row>
    <row r="121" spans="3:4">
      <c r="C121" s="42"/>
      <c r="D121" s="42"/>
    </row>
    <row r="122" spans="3:4">
      <c r="C122" s="42"/>
      <c r="D122" s="42"/>
    </row>
    <row r="123" spans="3:4">
      <c r="C123" s="42"/>
      <c r="D123" s="42"/>
    </row>
    <row r="124" spans="3:4">
      <c r="C124" s="42"/>
      <c r="D124" s="42"/>
    </row>
    <row r="125" spans="3:4">
      <c r="C125" s="42"/>
      <c r="D125" s="42"/>
    </row>
    <row r="126" spans="3:4">
      <c r="C126" s="42"/>
      <c r="D126" s="42"/>
    </row>
    <row r="127" spans="3:4">
      <c r="C127" s="42"/>
      <c r="D127" s="42"/>
    </row>
    <row r="128" spans="3:4">
      <c r="C128" s="42"/>
      <c r="D128" s="42"/>
    </row>
    <row r="129" spans="3:4">
      <c r="C129" s="42"/>
      <c r="D129" s="42"/>
    </row>
    <row r="130" spans="3:4">
      <c r="C130" s="42"/>
      <c r="D130" s="42"/>
    </row>
    <row r="131" spans="3:4">
      <c r="C131" s="42"/>
      <c r="D131" s="42"/>
    </row>
    <row r="132" spans="3:4">
      <c r="C132" s="42"/>
      <c r="D132" s="42"/>
    </row>
    <row r="133" spans="3:4">
      <c r="C133" s="42"/>
      <c r="D133" s="42"/>
    </row>
    <row r="134" spans="3:4">
      <c r="C134" s="42"/>
      <c r="D134" s="42"/>
    </row>
    <row r="135" spans="3:4">
      <c r="C135" s="42"/>
      <c r="D135" s="42"/>
    </row>
    <row r="136" spans="3:4">
      <c r="C136" s="42"/>
      <c r="D136" s="42"/>
    </row>
    <row r="137" spans="3:4">
      <c r="C137" s="42"/>
      <c r="D137" s="42"/>
    </row>
    <row r="138" spans="3:4">
      <c r="C138" s="42"/>
      <c r="D138" s="42"/>
    </row>
    <row r="139" spans="3:4">
      <c r="C139" s="42"/>
      <c r="D139" s="42"/>
    </row>
    <row r="140" spans="3:4">
      <c r="C140" s="42"/>
      <c r="D140" s="42"/>
    </row>
    <row r="141" spans="3:4">
      <c r="C141" s="42"/>
      <c r="D141" s="42"/>
    </row>
    <row r="142" spans="3:4">
      <c r="C142" s="42"/>
      <c r="D142" s="42"/>
    </row>
    <row r="143" spans="3:4">
      <c r="C143" s="42"/>
      <c r="D143" s="42"/>
    </row>
    <row r="144" spans="3:4">
      <c r="C144" s="42"/>
      <c r="D144" s="42"/>
    </row>
    <row r="145" spans="3:4">
      <c r="C145" s="42"/>
      <c r="D145" s="42"/>
    </row>
    <row r="146" spans="3:4">
      <c r="C146" s="42"/>
      <c r="D146" s="42"/>
    </row>
    <row r="147" spans="3:4">
      <c r="C147" s="42"/>
      <c r="D147" s="42"/>
    </row>
    <row r="148" spans="3:4">
      <c r="C148" s="42"/>
      <c r="D148" s="42"/>
    </row>
    <row r="149" spans="3:4">
      <c r="C149" s="42"/>
      <c r="D149" s="42"/>
    </row>
    <row r="150" spans="3:4">
      <c r="C150" s="42"/>
      <c r="D150" s="42"/>
    </row>
    <row r="151" spans="3:4">
      <c r="C151" s="42"/>
      <c r="D151" s="42"/>
    </row>
    <row r="152" spans="3:4">
      <c r="C152" s="42"/>
      <c r="D152" s="42"/>
    </row>
    <row r="153" spans="3:4">
      <c r="C153" s="42"/>
      <c r="D153" s="42"/>
    </row>
    <row r="154" spans="3:4">
      <c r="C154" s="42"/>
      <c r="D154" s="42"/>
    </row>
    <row r="155" spans="3:4">
      <c r="C155" s="42"/>
      <c r="D155" s="42"/>
    </row>
    <row r="156" spans="3:4">
      <c r="C156" s="42"/>
      <c r="D156" s="42"/>
    </row>
    <row r="157" spans="3:4">
      <c r="C157" s="42"/>
      <c r="D157" s="42"/>
    </row>
    <row r="158" spans="3:4">
      <c r="C158" s="42"/>
      <c r="D158" s="42"/>
    </row>
    <row r="159" spans="3:4">
      <c r="C159" s="42"/>
      <c r="D159" s="42"/>
    </row>
    <row r="160" spans="3:4">
      <c r="C160" s="42"/>
      <c r="D160" s="42"/>
    </row>
    <row r="161" spans="3:4">
      <c r="C161" s="42"/>
      <c r="D161" s="42"/>
    </row>
    <row r="162" spans="3:4">
      <c r="C162" s="42"/>
      <c r="D162" s="42"/>
    </row>
    <row r="163" spans="3:4">
      <c r="C163" s="42"/>
      <c r="D163" s="42"/>
    </row>
    <row r="164" spans="3:4">
      <c r="C164" s="42"/>
      <c r="D164" s="42"/>
    </row>
    <row r="165" spans="3:4">
      <c r="C165" s="42"/>
      <c r="D165" s="42"/>
    </row>
    <row r="166" spans="3:4">
      <c r="C166" s="42"/>
      <c r="D166" s="42"/>
    </row>
    <row r="167" spans="3:4">
      <c r="C167" s="42"/>
      <c r="D167" s="42"/>
    </row>
    <row r="168" spans="3:4">
      <c r="C168" s="42"/>
      <c r="D168" s="42"/>
    </row>
    <row r="169" spans="3:4">
      <c r="C169" s="42"/>
      <c r="D169" s="42"/>
    </row>
    <row r="170" spans="3:4">
      <c r="C170" s="42"/>
      <c r="D170" s="42"/>
    </row>
    <row r="171" spans="3:4">
      <c r="C171" s="42"/>
      <c r="D171" s="42"/>
    </row>
    <row r="172" spans="3:4">
      <c r="C172" s="42"/>
      <c r="D172" s="42"/>
    </row>
    <row r="173" spans="3:4">
      <c r="C173" s="42"/>
      <c r="D173" s="42"/>
    </row>
    <row r="174" spans="3:4">
      <c r="C174" s="42"/>
      <c r="D174" s="42"/>
    </row>
    <row r="175" spans="3:4">
      <c r="C175" s="42"/>
      <c r="D175" s="42"/>
    </row>
    <row r="176" spans="3:4">
      <c r="C176" s="42"/>
      <c r="D176" s="42"/>
    </row>
    <row r="177" spans="3:4">
      <c r="C177" s="42"/>
      <c r="D177" s="42"/>
    </row>
    <row r="178" spans="3:4">
      <c r="C178" s="42"/>
      <c r="D178" s="42"/>
    </row>
    <row r="179" spans="3:4">
      <c r="C179" s="42"/>
      <c r="D179" s="42"/>
    </row>
    <row r="180" spans="3:4">
      <c r="C180" s="42"/>
      <c r="D180" s="42"/>
    </row>
  </sheetData>
  <sortState xmlns:xlrd2="http://schemas.microsoft.com/office/spreadsheetml/2017/richdata2" ref="A21:U70">
    <sortCondition ref="C21:C70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2024-08-22T03:08:50Z</dcterms:modified>
</cp:coreProperties>
</file>