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24C00C-9D74-4CEC-A1F1-3E35FFD573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4" i="1" l="1"/>
  <c r="C7" i="1"/>
  <c r="E54" i="1"/>
  <c r="F54" i="1"/>
  <c r="C8" i="1"/>
  <c r="E22" i="1"/>
  <c r="F22" i="1"/>
  <c r="G22" i="1"/>
  <c r="J22" i="1"/>
  <c r="E23" i="1"/>
  <c r="F23" i="1"/>
  <c r="D9" i="1"/>
  <c r="C9" i="1"/>
  <c r="E27" i="1"/>
  <c r="F27" i="1"/>
  <c r="E29" i="1"/>
  <c r="F29" i="1"/>
  <c r="G29" i="1"/>
  <c r="J29" i="1"/>
  <c r="E30" i="1"/>
  <c r="F30" i="1"/>
  <c r="E31" i="1"/>
  <c r="F31" i="1"/>
  <c r="G31" i="1"/>
  <c r="E32" i="1"/>
  <c r="F32" i="1"/>
  <c r="G32" i="1"/>
  <c r="J32" i="1"/>
  <c r="E33" i="1"/>
  <c r="F33" i="1"/>
  <c r="G33" i="1"/>
  <c r="J33" i="1"/>
  <c r="E34" i="1"/>
  <c r="F34" i="1"/>
  <c r="G34" i="1"/>
  <c r="J34" i="1"/>
  <c r="E36" i="1"/>
  <c r="F36" i="1"/>
  <c r="G36" i="1"/>
  <c r="J36" i="1"/>
  <c r="E37" i="1"/>
  <c r="F37" i="1"/>
  <c r="G37" i="1"/>
  <c r="E45" i="1"/>
  <c r="F45" i="1"/>
  <c r="G45" i="1"/>
  <c r="J45" i="1"/>
  <c r="E60" i="1"/>
  <c r="F60" i="1"/>
  <c r="G60" i="1"/>
  <c r="J60" i="1"/>
  <c r="E39" i="1"/>
  <c r="F39" i="1"/>
  <c r="G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E47" i="1"/>
  <c r="F47" i="1"/>
  <c r="G47" i="1"/>
  <c r="K47" i="1"/>
  <c r="E35" i="1"/>
  <c r="F35" i="1"/>
  <c r="E25" i="1"/>
  <c r="F25" i="1"/>
  <c r="G25" i="1"/>
  <c r="E26" i="1"/>
  <c r="F26" i="1"/>
  <c r="G26" i="1"/>
  <c r="J26" i="1"/>
  <c r="Q51" i="1"/>
  <c r="Q48" i="1"/>
  <c r="Q46" i="1"/>
  <c r="Q38" i="1"/>
  <c r="Q23" i="1"/>
  <c r="Q22" i="1"/>
  <c r="Q21" i="1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52" i="2"/>
  <c r="C52" i="2"/>
  <c r="E52" i="2"/>
  <c r="G28" i="2"/>
  <c r="C28" i="2"/>
  <c r="G27" i="2"/>
  <c r="C27" i="2"/>
  <c r="G51" i="2"/>
  <c r="C51" i="2"/>
  <c r="G26" i="2"/>
  <c r="C26" i="2"/>
  <c r="G25" i="2"/>
  <c r="C25" i="2"/>
  <c r="G50" i="2"/>
  <c r="C50" i="2"/>
  <c r="G49" i="2"/>
  <c r="C49" i="2"/>
  <c r="E49" i="2"/>
  <c r="G48" i="2"/>
  <c r="C48" i="2"/>
  <c r="G24" i="2"/>
  <c r="C24" i="2"/>
  <c r="E24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E12" i="2"/>
  <c r="G11" i="2"/>
  <c r="C11" i="2"/>
  <c r="E11" i="2"/>
  <c r="G40" i="2"/>
  <c r="C40" i="2"/>
  <c r="E40" i="2"/>
  <c r="G39" i="2"/>
  <c r="C39" i="2"/>
  <c r="E39" i="2"/>
  <c r="G38" i="2"/>
  <c r="C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52" i="2"/>
  <c r="B52" i="2"/>
  <c r="D52" i="2"/>
  <c r="A52" i="2"/>
  <c r="H28" i="2"/>
  <c r="B28" i="2"/>
  <c r="D28" i="2"/>
  <c r="A28" i="2"/>
  <c r="H27" i="2"/>
  <c r="B27" i="2"/>
  <c r="D27" i="2"/>
  <c r="A27" i="2"/>
  <c r="H51" i="2"/>
  <c r="B51" i="2"/>
  <c r="D51" i="2"/>
  <c r="A51" i="2"/>
  <c r="H26" i="2"/>
  <c r="B26" i="2"/>
  <c r="D26" i="2"/>
  <c r="A26" i="2"/>
  <c r="H25" i="2"/>
  <c r="B25" i="2"/>
  <c r="D25" i="2"/>
  <c r="A25" i="2"/>
  <c r="H50" i="2"/>
  <c r="B50" i="2"/>
  <c r="D50" i="2"/>
  <c r="A50" i="2"/>
  <c r="H49" i="2"/>
  <c r="B49" i="2"/>
  <c r="D49" i="2"/>
  <c r="A49" i="2"/>
  <c r="H48" i="2"/>
  <c r="B48" i="2"/>
  <c r="D48" i="2"/>
  <c r="A48" i="2"/>
  <c r="H24" i="2"/>
  <c r="B24" i="2"/>
  <c r="D24" i="2"/>
  <c r="A24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0" i="2"/>
  <c r="B40" i="2"/>
  <c r="D40" i="2"/>
  <c r="A40" i="2"/>
  <c r="H39" i="2"/>
  <c r="B39" i="2"/>
  <c r="D39" i="2"/>
  <c r="A39" i="2"/>
  <c r="H38" i="2"/>
  <c r="B38" i="2"/>
  <c r="D38" i="2"/>
  <c r="A38" i="2"/>
  <c r="Q45" i="1"/>
  <c r="Q58" i="1"/>
  <c r="Q62" i="1"/>
  <c r="Q59" i="1"/>
  <c r="Q61" i="1"/>
  <c r="Q63" i="1"/>
  <c r="Q60" i="1"/>
  <c r="Q56" i="1"/>
  <c r="Q55" i="1"/>
  <c r="Q50" i="1"/>
  <c r="Q49" i="1"/>
  <c r="Q53" i="1"/>
  <c r="Q52" i="1"/>
  <c r="Q57" i="1"/>
  <c r="Q47" i="1"/>
  <c r="Q44" i="1"/>
  <c r="K44" i="1"/>
  <c r="Q43" i="1"/>
  <c r="Q42" i="1"/>
  <c r="Q41" i="1"/>
  <c r="Q40" i="1"/>
  <c r="Q39" i="1"/>
  <c r="K39" i="1"/>
  <c r="E24" i="1"/>
  <c r="F24" i="1"/>
  <c r="F16" i="1"/>
  <c r="C17" i="1"/>
  <c r="Q36" i="1"/>
  <c r="Q37" i="1"/>
  <c r="K37" i="1"/>
  <c r="J25" i="1"/>
  <c r="Q25" i="1"/>
  <c r="Q26" i="1"/>
  <c r="Q27" i="1"/>
  <c r="Q28" i="1"/>
  <c r="Q29" i="1"/>
  <c r="Q30" i="1"/>
  <c r="J31" i="1"/>
  <c r="Q31" i="1"/>
  <c r="Q32" i="1"/>
  <c r="Q33" i="1"/>
  <c r="Q34" i="1"/>
  <c r="Q35" i="1"/>
  <c r="Q24" i="1"/>
  <c r="E28" i="2"/>
  <c r="E48" i="2"/>
  <c r="E33" i="2"/>
  <c r="E36" i="2"/>
  <c r="E31" i="2"/>
  <c r="G59" i="1"/>
  <c r="K59" i="1"/>
  <c r="G58" i="1"/>
  <c r="K58" i="1"/>
  <c r="G53" i="1"/>
  <c r="K53" i="1"/>
  <c r="G21" i="1"/>
  <c r="J21" i="1"/>
  <c r="G30" i="1"/>
  <c r="J30" i="1"/>
  <c r="E28" i="1"/>
  <c r="E48" i="1"/>
  <c r="F48" i="1"/>
  <c r="G48" i="1"/>
  <c r="K48" i="1"/>
  <c r="E56" i="1"/>
  <c r="F56" i="1"/>
  <c r="G56" i="1"/>
  <c r="K56" i="1"/>
  <c r="E50" i="1"/>
  <c r="F50" i="1"/>
  <c r="G50" i="1"/>
  <c r="K50" i="1"/>
  <c r="E63" i="1"/>
  <c r="F63" i="1"/>
  <c r="G63" i="1"/>
  <c r="K63" i="1"/>
  <c r="E59" i="1"/>
  <c r="F59" i="1"/>
  <c r="E58" i="1"/>
  <c r="F58" i="1"/>
  <c r="E53" i="1"/>
  <c r="F53" i="1"/>
  <c r="E51" i="1"/>
  <c r="F51" i="1"/>
  <c r="G51" i="1"/>
  <c r="K51" i="1"/>
  <c r="E38" i="1"/>
  <c r="F38" i="1"/>
  <c r="G38" i="1"/>
  <c r="G27" i="1"/>
  <c r="J27" i="1"/>
  <c r="G23" i="1"/>
  <c r="J23" i="1"/>
  <c r="E21" i="1"/>
  <c r="F21" i="1"/>
  <c r="G54" i="1"/>
  <c r="K54" i="1"/>
  <c r="E55" i="1"/>
  <c r="F55" i="1"/>
  <c r="G55" i="1"/>
  <c r="K55" i="1"/>
  <c r="E49" i="1"/>
  <c r="F49" i="1"/>
  <c r="G49" i="1"/>
  <c r="K49" i="1"/>
  <c r="E61" i="1"/>
  <c r="F61" i="1"/>
  <c r="G61" i="1"/>
  <c r="K61" i="1"/>
  <c r="E62" i="1"/>
  <c r="F62" i="1"/>
  <c r="G62" i="1"/>
  <c r="K62" i="1"/>
  <c r="E57" i="1"/>
  <c r="F57" i="1"/>
  <c r="G57" i="1"/>
  <c r="K57" i="1"/>
  <c r="E52" i="1"/>
  <c r="F52" i="1"/>
  <c r="G52" i="1"/>
  <c r="K52" i="1"/>
  <c r="E46" i="1"/>
  <c r="F46" i="1"/>
  <c r="G46" i="1"/>
  <c r="K46" i="1"/>
  <c r="K38" i="1"/>
  <c r="E14" i="2"/>
  <c r="F28" i="1"/>
  <c r="G28" i="1"/>
  <c r="J28" i="1"/>
  <c r="E35" i="2"/>
  <c r="E50" i="2"/>
  <c r="E30" i="2"/>
  <c r="E32" i="2"/>
  <c r="E41" i="2"/>
  <c r="E27" i="2"/>
  <c r="E26" i="2"/>
  <c r="E29" i="2"/>
  <c r="E38" i="2"/>
  <c r="E37" i="2"/>
  <c r="E25" i="2"/>
  <c r="E51" i="2"/>
  <c r="C11" i="1"/>
  <c r="C12" i="1"/>
  <c r="C16" i="1" l="1"/>
  <c r="D18" i="1" s="1"/>
  <c r="O50" i="1"/>
  <c r="O54" i="1"/>
  <c r="O61" i="1"/>
  <c r="O56" i="1"/>
  <c r="O40" i="1"/>
  <c r="O57" i="1"/>
  <c r="O48" i="1"/>
  <c r="O22" i="1"/>
  <c r="O59" i="1"/>
  <c r="O53" i="1"/>
  <c r="O31" i="1"/>
  <c r="O58" i="1"/>
  <c r="O46" i="1"/>
  <c r="O49" i="1"/>
  <c r="O39" i="1"/>
  <c r="O23" i="1"/>
  <c r="O36" i="1"/>
  <c r="O34" i="1"/>
  <c r="O63" i="1"/>
  <c r="O60" i="1"/>
  <c r="O47" i="1"/>
  <c r="O37" i="1"/>
  <c r="O44" i="1"/>
  <c r="O55" i="1"/>
  <c r="O62" i="1"/>
  <c r="O45" i="1"/>
  <c r="O52" i="1"/>
  <c r="C15" i="1"/>
  <c r="O38" i="1"/>
  <c r="O43" i="1"/>
  <c r="O32" i="1"/>
  <c r="O42" i="1"/>
  <c r="O41" i="1"/>
  <c r="O33" i="1"/>
  <c r="O21" i="1"/>
  <c r="O51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<sst xmlns="http://schemas.openxmlformats.org/spreadsheetml/2006/main" count="469" uniqueCount="238">
  <si>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</si>
  <si>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</si>
  <si>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</si>
  <si>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</si>
  <si>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</si>
  <si>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</si>
  <si>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</si>
  <si>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</si>
  <si>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</si>
  <si>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</si>
  <si>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</si>
  <si>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</si>
  <si>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</si>
  <si>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</si>
  <si>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</si>
  <si>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</si>
  <si>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</si>
  <si>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</si>
  <si>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</si>
  <si>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</si>
  <si>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</si>
  <si>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</si>
  <si>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</si>
  <si>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</si>
  <si>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</si>
  <si>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</si>
  <si>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</si>
  <si>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GCVS 4</t>
  </si>
  <si>
    <t>IBVS 4133</t>
  </si>
  <si>
    <t>IBVS 4606</t>
  </si>
  <si>
    <t>IBVS 4711</t>
  </si>
  <si>
    <t>IBVS 5016</t>
  </si>
  <si>
    <t>IBVS 5296</t>
  </si>
  <si>
    <t>EA/DM</t>
  </si>
  <si>
    <t>IBVS 5657</t>
  </si>
  <si>
    <t># of data points:</t>
  </si>
  <si>
    <t>V1187 Cyg / gsc 3159-1512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</si>
  <si>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</si>
  <si>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</si>
  <si>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</si>
  <si>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</si>
  <si>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</si>
  <si>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</si>
  <si>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Add cycle</t>
  </si>
  <si>
    <t>Old Cycle</t>
  </si>
  <si>
    <t>Start of linear fit &gt;&gt;&gt;&gt;&gt;&gt;&gt;&gt;&gt;&gt;&gt;&gt;&gt;&gt;&gt;&gt;&gt;&gt;&gt;&gt;&gt;</t>
  </si>
  <si>
    <t>OEJV 0137</t>
  </si>
  <si>
    <t>I</t>
  </si>
  <si>
    <t>II</t>
  </si>
  <si>
    <t>IBVS 6033</t>
  </si>
  <si>
    <t>IBVS 6050</t>
  </si>
  <si>
    <t>OEJV 0160</t>
  </si>
  <si>
    <t>IBVS 6070</t>
  </si>
  <si>
    <t>IBVS 6094</t>
  </si>
  <si>
    <t>i</t>
  </si>
  <si>
    <t>IBVS 6095</t>
  </si>
  <si>
    <t>IBVS 6114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</si>
  <si>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</si>
  <si>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</si>
  <si>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</si>
  <si>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</si>
  <si>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</si>
  <si>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</si>
  <si>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</si>
  <si>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</si>
  <si>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</si>
  <si>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</si>
  <si>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</si>
  <si>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</si>
  <si>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2438634.5462 </t>
  </si>
  <si>
    <t> 27.08.1964 01:06 </t>
  </si>
  <si>
    <t> 0.0000 </t>
  </si>
  <si>
    <t>E </t>
  </si>
  <si>
    <t>?</t>
  </si>
  <si>
    <t> P.Mayer </t>
  </si>
  <si>
    <t> BAC 16.255 </t>
  </si>
  <si>
    <t>2438653.392 </t>
  </si>
  <si>
    <t> 14.09.1964 21:24 </t>
  </si>
  <si>
    <t> 0.008 </t>
  </si>
  <si>
    <t>2438668.459 </t>
  </si>
  <si>
    <t> 29.09.1964 23:00 </t>
  </si>
  <si>
    <t> 0.005 </t>
  </si>
  <si>
    <t>2449168.4910 </t>
  </si>
  <si>
    <t> 29.06.1993 23:47 </t>
  </si>
  <si>
    <t> 0.0148 </t>
  </si>
  <si>
    <t>o</t>
  </si>
  <si>
    <t> F.Agerer </t>
  </si>
  <si>
    <t>BAVM 68 </t>
  </si>
  <si>
    <t>2449217.4681 </t>
  </si>
  <si>
    <t> 17.08.1993 23:14 </t>
  </si>
  <si>
    <t> 0.0144 </t>
  </si>
  <si>
    <t>2449587.439 </t>
  </si>
  <si>
    <t> 22.08.1994 22:32 </t>
  </si>
  <si>
    <t> 0.770 </t>
  </si>
  <si>
    <t>BAVM 73 </t>
  </si>
  <si>
    <t>2449599.4897 </t>
  </si>
  <si>
    <t> 03.09.1994 23:45 </t>
  </si>
  <si>
    <t> 1.5185 </t>
  </si>
  <si>
    <t>2449608.528 </t>
  </si>
  <si>
    <t> 13.09.1994 00:40 </t>
  </si>
  <si>
    <t> 3.022 </t>
  </si>
  <si>
    <t>2449621.3428 </t>
  </si>
  <si>
    <t> 25.09.1994 20:13 </t>
  </si>
  <si>
    <t> 0.7666 </t>
  </si>
  <si>
    <t>2450672.4663 </t>
  </si>
  <si>
    <t> 11.08.1997 23:11 </t>
  </si>
  <si>
    <t> 4.5251 </t>
  </si>
  <si>
    <t>BAVM 111 </t>
  </si>
  <si>
    <t>2451165.2517 </t>
  </si>
  <si>
    <t> 17.12.1998 18:02 </t>
  </si>
  <si>
    <t> 3.7680 </t>
  </si>
  <si>
    <t>BAVM 117 </t>
  </si>
  <si>
    <t>2451433.4971 </t>
  </si>
  <si>
    <t> 11.09.1999 23:55 </t>
  </si>
  <si>
    <t> 4.5209 </t>
  </si>
  <si>
    <t>BAVM 132 </t>
  </si>
  <si>
    <t>2451797.4368 </t>
  </si>
  <si>
    <t> 09.09.2000 22:28 </t>
  </si>
  <si>
    <t> 6.7806 </t>
  </si>
  <si>
    <t>B;V</t>
  </si>
  <si>
    <t>BAVM 152 </t>
  </si>
  <si>
    <t>2452075.4714 </t>
  </si>
  <si>
    <t> 14.06.2001 23:18 </t>
  </si>
  <si>
    <t> 6.0202 </t>
  </si>
  <si>
    <t>2453258.4717 </t>
  </si>
  <si>
    <t> 09.09.2004 23:19 </t>
  </si>
  <si>
    <t> 6.0255 </t>
  </si>
  <si>
    <t>BAVM 173 </t>
  </si>
  <si>
    <t>2454049.6475 </t>
  </si>
  <si>
    <t> 10.11.2006 03:32 </t>
  </si>
  <si>
    <t> 6.0263 </t>
  </si>
  <si>
    <t>C </t>
  </si>
  <si>
    <t>R</t>
  </si>
  <si>
    <t> R. Nelson </t>
  </si>
  <si>
    <t>IBVS 5760 </t>
  </si>
  <si>
    <t>2455034.47375 </t>
  </si>
  <si>
    <t> 21.07.2009 23:22 </t>
  </si>
  <si>
    <t> 3.76755 </t>
  </si>
  <si>
    <t> R.Uhlar </t>
  </si>
  <si>
    <t>IBVS 6007 </t>
  </si>
  <si>
    <t>2455059.3367 </t>
  </si>
  <si>
    <t> 15.08.2009 20:04 </t>
  </si>
  <si>
    <t> L.Šmelcer </t>
  </si>
  <si>
    <t>OEJV 0137 </t>
  </si>
  <si>
    <t>2455059.3385 </t>
  </si>
  <si>
    <t> 15.08.2009 20:07 </t>
  </si>
  <si>
    <t> 6.0273 </t>
  </si>
  <si>
    <t>2455059.3393 </t>
  </si>
  <si>
    <t> 15.08.2009 20:08 </t>
  </si>
  <si>
    <t> 6.0281 </t>
  </si>
  <si>
    <t>2455358.4780 </t>
  </si>
  <si>
    <t> 10.06.2010 23:28 </t>
  </si>
  <si>
    <t> 7.5343 </t>
  </si>
  <si>
    <t>2455358.4784 </t>
  </si>
  <si>
    <t> 7.5347 </t>
  </si>
  <si>
    <t>2455358.4790 </t>
  </si>
  <si>
    <t> 10.06.2010 23:29 </t>
  </si>
  <si>
    <t> 7.5353 </t>
  </si>
  <si>
    <t>2455398.4129 </t>
  </si>
  <si>
    <t> 20.07.2010 21:54 </t>
  </si>
  <si>
    <t> 6.0267 </t>
  </si>
  <si>
    <t>-I</t>
  </si>
  <si>
    <t>BAVM 215 </t>
  </si>
  <si>
    <t>2455413.48497 </t>
  </si>
  <si>
    <t> 04.08.2010 23:38 </t>
  </si>
  <si>
    <t> 6.02877 </t>
  </si>
  <si>
    <t>2455441.3626 </t>
  </si>
  <si>
    <t> 01.09.2010 20:42 </t>
  </si>
  <si>
    <t> 7.5339 </t>
  </si>
  <si>
    <t> G.Corfini </t>
  </si>
  <si>
    <t>2455740.5046 </t>
  </si>
  <si>
    <t> 28.06.2011 00:06 </t>
  </si>
  <si>
    <t> 9.0434 </t>
  </si>
  <si>
    <t>BAVM 220 </t>
  </si>
  <si>
    <t>2455805.3049 </t>
  </si>
  <si>
    <t> 31.08.2011 19:19 </t>
  </si>
  <si>
    <t> 6.0287 </t>
  </si>
  <si>
    <t>OEJV 0160 </t>
  </si>
  <si>
    <t>2455805.306 </t>
  </si>
  <si>
    <t> 31.08.2011 19:20 </t>
  </si>
  <si>
    <t> 6.030 </t>
  </si>
  <si>
    <t>2455817.36114 </t>
  </si>
  <si>
    <t> 12.09.2011 20:40 </t>
  </si>
  <si>
    <t> 6.78244 </t>
  </si>
  <si>
    <t>2455826.4039 </t>
  </si>
  <si>
    <t> 21.09.2011 21:41 </t>
  </si>
  <si>
    <t> 4.5227 </t>
  </si>
  <si>
    <t> M.Banfi </t>
  </si>
  <si>
    <t>IBVS 6033 </t>
  </si>
  <si>
    <t>2455835.4441 </t>
  </si>
  <si>
    <t> 30.09.2011 22:39 </t>
  </si>
  <si>
    <t> 6.0279 </t>
  </si>
  <si>
    <t> R.Zambelli </t>
  </si>
  <si>
    <t>2455848.2539 </t>
  </si>
  <si>
    <t> 13.10.2011 18:05 </t>
  </si>
  <si>
    <t> 3.7677 </t>
  </si>
  <si>
    <t>m</t>
  </si>
  <si>
    <t> A.Liakos &amp; P.Niarchos </t>
  </si>
  <si>
    <t>IBVS 6005 </t>
  </si>
  <si>
    <t>2455851.26683 </t>
  </si>
  <si>
    <t> 16.10.2011 18:24 </t>
  </si>
  <si>
    <t> 6.78063 </t>
  </si>
  <si>
    <t>2455851.26743 </t>
  </si>
  <si>
    <t> 16.10.2011 18:25 </t>
  </si>
  <si>
    <t> 6.78123 </t>
  </si>
  <si>
    <t>2456011.0094 </t>
  </si>
  <si>
    <t> 24.03.2012 12:13 </t>
  </si>
  <si>
    <t> 8.2882 </t>
  </si>
  <si>
    <t> R.Nelson </t>
  </si>
  <si>
    <t>IBVS 6050 </t>
  </si>
  <si>
    <t>2456138.3541 </t>
  </si>
  <si>
    <t> 29.07.2012 20:29 </t>
  </si>
  <si>
    <t> 7.5379 </t>
  </si>
  <si>
    <t>IBVS 6094 </t>
  </si>
  <si>
    <t>2456168.4935 </t>
  </si>
  <si>
    <t> 28.08.2012 23:50 </t>
  </si>
  <si>
    <t> 7.5373 </t>
  </si>
  <si>
    <t> A.Liakos et al. </t>
  </si>
  <si>
    <t>IBVS 6095 </t>
  </si>
  <si>
    <t>2456168.4943 </t>
  </si>
  <si>
    <t> 28.08.2012 23:51 </t>
  </si>
  <si>
    <t> 7.5381 </t>
  </si>
  <si>
    <t> M.&amp; K.Rätz </t>
  </si>
  <si>
    <t>BAVM 231 </t>
  </si>
  <si>
    <t>2456171.5095 </t>
  </si>
  <si>
    <t> 01.09.2012 00:13 </t>
  </si>
  <si>
    <t> 6.7858 </t>
  </si>
  <si>
    <t>2456523.3895 </t>
  </si>
  <si>
    <t> 18.08.2013 21:20 </t>
  </si>
  <si>
    <t> 8.2883 </t>
  </si>
  <si>
    <t> G.Marino </t>
  </si>
  <si>
    <t>2456563.32657 </t>
  </si>
  <si>
    <t> 27.09.2013 19:50 </t>
  </si>
  <si>
    <t> 6.78287 </t>
  </si>
  <si>
    <t>IBVS 6114 </t>
  </si>
  <si>
    <t>BAD?</t>
  </si>
  <si>
    <t>IBVS 6005</t>
  </si>
  <si>
    <t>IBVS 6007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</si>
</sst>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82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5" fillId="2" borderId="14" xfId="0" applyNumberFormat="1" applyFont="1" applyFill="1" applyBorder="1" applyAlignment="1">
      <alignment horizontal="center" vertical="top" wrapText="1"/>
    </xf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6" fillId="0" borderId="0" xfId="0" applyFont="1" applyFill="1" applyAlignment="1">
      <alignment vertical="top"/>
    </xf>
    <xf numFmtId="0" fontId="19" fillId="0" borderId="15" xfId="0" applyFont="1" applyBorder="1" applyAlignment="1">
      <alignment horizontal="left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9" fillId="0" borderId="1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left" wrapText="1"/>
    </xf>
    <xf numFmtId="0" fontId="19" fillId="0" borderId="15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Cyg - O-C Diagr.</a:t>
            </a:r>
          </a:p>
        </c:rich>
      </c:tx>
      <c:layout>
        <c:manualLayout>
          <c:xMode val="edge"/>
          <c:yMode val="edge"/>
          <c:x val="0.359177215189873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4050632911392"/>
          <c:y val="0.14769252958613219"/>
          <c:w val="0.8164556962025316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2-4BD0-948A-987EEC4B6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2-4BD0-948A-987EEC4B6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0">
                  <c:v>-0.25074046599911526</c:v>
                </c:pt>
                <c:pt idx="1">
                  <c:v>-0.24230264099605847</c:v>
                </c:pt>
                <c:pt idx="2">
                  <c:v>-0.24519238099310314</c:v>
                </c:pt>
                <c:pt idx="4">
                  <c:v>-0.15886872599367052</c:v>
                </c:pt>
                <c:pt idx="5">
                  <c:v>-0.15891038099653088</c:v>
                </c:pt>
                <c:pt idx="6">
                  <c:v>-0.15380349799670512</c:v>
                </c:pt>
                <c:pt idx="7">
                  <c:v>-0.15901529000257142</c:v>
                </c:pt>
                <c:pt idx="8">
                  <c:v>-0.16264913399936631</c:v>
                </c:pt>
                <c:pt idx="9">
                  <c:v>-0.15725541299616452</c:v>
                </c:pt>
                <c:pt idx="10">
                  <c:v>-0.15856477800116409</c:v>
                </c:pt>
                <c:pt idx="11">
                  <c:v>-0.15855927599477582</c:v>
                </c:pt>
                <c:pt idx="12">
                  <c:v>-0.15719664799689781</c:v>
                </c:pt>
                <c:pt idx="13">
                  <c:v>-0.15533386899187462</c:v>
                </c:pt>
                <c:pt idx="14">
                  <c:v>-0.16019957199750934</c:v>
                </c:pt>
                <c:pt idx="15">
                  <c:v>-0.1462441619951278</c:v>
                </c:pt>
                <c:pt idx="24">
                  <c:v>-0.1293872419919353</c:v>
                </c:pt>
                <c:pt idx="39">
                  <c:v>-0.11935295599687379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22-4BD0-948A-987EEC4B6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6">
                  <c:v>-0.13965551200089976</c:v>
                </c:pt>
                <c:pt idx="17">
                  <c:v>-0.13070002099993872</c:v>
                </c:pt>
                <c:pt idx="18">
                  <c:v>-0.13300809200154617</c:v>
                </c:pt>
                <c:pt idx="19">
                  <c:v>-0.13120809200336225</c:v>
                </c:pt>
                <c:pt idx="20">
                  <c:v>-0.13040809200174408</c:v>
                </c:pt>
                <c:pt idx="21">
                  <c:v>-0.12902943100198172</c:v>
                </c:pt>
                <c:pt idx="22">
                  <c:v>-0.12862943099753466</c:v>
                </c:pt>
                <c:pt idx="23">
                  <c:v>-0.12802943099814001</c:v>
                </c:pt>
                <c:pt idx="25">
                  <c:v>-0.1272069820042816</c:v>
                </c:pt>
                <c:pt idx="26">
                  <c:v>-0.12882300099590793</c:v>
                </c:pt>
                <c:pt idx="27">
                  <c:v>-0.12418433999846457</c:v>
                </c:pt>
                <c:pt idx="28">
                  <c:v>-0.12441022199345753</c:v>
                </c:pt>
                <c:pt idx="29">
                  <c:v>-0.12331022199941799</c:v>
                </c:pt>
                <c:pt idx="30">
                  <c:v>-0.1240820140010328</c:v>
                </c:pt>
                <c:pt idx="31">
                  <c:v>-0.12325585800135741</c:v>
                </c:pt>
                <c:pt idx="32">
                  <c:v>-0.12498970199521864</c:v>
                </c:pt>
                <c:pt idx="33">
                  <c:v>-0.12459598099667346</c:v>
                </c:pt>
                <c:pt idx="34">
                  <c:v>-0.12564392899366794</c:v>
                </c:pt>
                <c:pt idx="35">
                  <c:v>-0.1250439289942733</c:v>
                </c:pt>
                <c:pt idx="36">
                  <c:v>-0.12390517299354542</c:v>
                </c:pt>
                <c:pt idx="37">
                  <c:v>-0.11977347599895438</c:v>
                </c:pt>
                <c:pt idx="38">
                  <c:v>-0.12015295599849196</c:v>
                </c:pt>
                <c:pt idx="40">
                  <c:v>-0.11813090399664361</c:v>
                </c:pt>
                <c:pt idx="41">
                  <c:v>-0.1200563329985016</c:v>
                </c:pt>
                <c:pt idx="42">
                  <c:v>-0.11819414400088135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22-4BD0-948A-987EEC4B6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22-4BD0-948A-987EEC4B6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22-4BD0-948A-987EEC4B6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22-4BD0-948A-987EEC4B6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-0.28011521018740848</c:v>
                </c:pt>
                <c:pt idx="1">
                  <c:v>-0.27994437379871656</c:v>
                </c:pt>
                <c:pt idx="2">
                  <c:v>-0.279807704687763</c:v>
                </c:pt>
                <c:pt idx="10">
                  <c:v>-0.1709439243577319</c:v>
                </c:pt>
                <c:pt idx="11">
                  <c:v>-0.1664748444295516</c:v>
                </c:pt>
                <c:pt idx="12">
                  <c:v>-0.16404213425457884</c:v>
                </c:pt>
                <c:pt idx="13">
                  <c:v>-0.16074157522505117</c:v>
                </c:pt>
                <c:pt idx="14">
                  <c:v>-0.15822003012795863</c:v>
                </c:pt>
                <c:pt idx="15">
                  <c:v>-0.14749150491810686</c:v>
                </c:pt>
                <c:pt idx="16">
                  <c:v>-0.14031637659304674</c:v>
                </c:pt>
                <c:pt idx="17">
                  <c:v>-0.13138505019223382</c:v>
                </c:pt>
                <c:pt idx="18">
                  <c:v>-0.13115954615916048</c:v>
                </c:pt>
                <c:pt idx="19">
                  <c:v>-0.13115954615916048</c:v>
                </c:pt>
                <c:pt idx="20">
                  <c:v>-0.13115954615916048</c:v>
                </c:pt>
                <c:pt idx="21">
                  <c:v>-0.12844666430673302</c:v>
                </c:pt>
                <c:pt idx="22">
                  <c:v>-0.12844666430673302</c:v>
                </c:pt>
                <c:pt idx="23">
                  <c:v>-0.12844666430673302</c:v>
                </c:pt>
                <c:pt idx="24">
                  <c:v>-0.12808449116270615</c:v>
                </c:pt>
                <c:pt idx="25">
                  <c:v>-0.12794782205175265</c:v>
                </c:pt>
                <c:pt idx="26">
                  <c:v>-0.12769498419648861</c:v>
                </c:pt>
                <c:pt idx="27">
                  <c:v>-0.12498210234406111</c:v>
                </c:pt>
                <c:pt idx="28">
                  <c:v>-0.12439442516696096</c:v>
                </c:pt>
                <c:pt idx="29">
                  <c:v>-0.12439442516696096</c:v>
                </c:pt>
                <c:pt idx="30">
                  <c:v>-0.12428508987819814</c:v>
                </c:pt>
                <c:pt idx="31">
                  <c:v>-0.12420308841162601</c:v>
                </c:pt>
                <c:pt idx="32">
                  <c:v>-0.1241210869450539</c:v>
                </c:pt>
                <c:pt idx="33">
                  <c:v>-0.1240049182007434</c:v>
                </c:pt>
                <c:pt idx="34">
                  <c:v>-0.1239775843785527</c:v>
                </c:pt>
                <c:pt idx="35">
                  <c:v>-0.1239775843785527</c:v>
                </c:pt>
                <c:pt idx="36">
                  <c:v>-0.12252889180244532</c:v>
                </c:pt>
                <c:pt idx="37">
                  <c:v>-0.12137403781488804</c:v>
                </c:pt>
                <c:pt idx="38">
                  <c:v>-0.12110069959298098</c:v>
                </c:pt>
                <c:pt idx="39">
                  <c:v>-0.12110069959298098</c:v>
                </c:pt>
                <c:pt idx="40">
                  <c:v>-0.12107336577079028</c:v>
                </c:pt>
                <c:pt idx="41">
                  <c:v>-0.11788214203002545</c:v>
                </c:pt>
                <c:pt idx="42">
                  <c:v>-0.1175199688859986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22-4BD0-948A-987EEC4B66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22-4BD0-948A-987EEC4B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1592"/>
        <c:axId val="1"/>
      </c:scatterChart>
      <c:valAx>
        <c:axId val="856081592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987341772152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1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5063291139242"/>
          <c:y val="0.92000129214617399"/>
          <c:w val="0.761075949367088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Cyg - O-C Diagr.</a:t>
            </a:r>
          </a:p>
        </c:rich>
      </c:tx>
      <c:layout>
        <c:manualLayout>
          <c:xMode val="edge"/>
          <c:yMode val="edge"/>
          <c:x val="0.360190071027851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723926380368099"/>
          <c:w val="0.8120075718422502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0-4538-BBD2-C851711A85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0-4538-BBD2-C851711A85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0">
                  <c:v>-0.25074046599911526</c:v>
                </c:pt>
                <c:pt idx="1">
                  <c:v>-0.24230264099605847</c:v>
                </c:pt>
                <c:pt idx="2">
                  <c:v>-0.24519238099310314</c:v>
                </c:pt>
                <c:pt idx="4">
                  <c:v>-0.15886872599367052</c:v>
                </c:pt>
                <c:pt idx="5">
                  <c:v>-0.15891038099653088</c:v>
                </c:pt>
                <c:pt idx="6">
                  <c:v>-0.15380349799670512</c:v>
                </c:pt>
                <c:pt idx="7">
                  <c:v>-0.15901529000257142</c:v>
                </c:pt>
                <c:pt idx="8">
                  <c:v>-0.16264913399936631</c:v>
                </c:pt>
                <c:pt idx="9">
                  <c:v>-0.15725541299616452</c:v>
                </c:pt>
                <c:pt idx="10">
                  <c:v>-0.15856477800116409</c:v>
                </c:pt>
                <c:pt idx="11">
                  <c:v>-0.15855927599477582</c:v>
                </c:pt>
                <c:pt idx="12">
                  <c:v>-0.15719664799689781</c:v>
                </c:pt>
                <c:pt idx="13">
                  <c:v>-0.15533386899187462</c:v>
                </c:pt>
                <c:pt idx="14">
                  <c:v>-0.16019957199750934</c:v>
                </c:pt>
                <c:pt idx="15">
                  <c:v>-0.1462441619951278</c:v>
                </c:pt>
                <c:pt idx="24">
                  <c:v>-0.1293872419919353</c:v>
                </c:pt>
                <c:pt idx="39">
                  <c:v>-0.11935295599687379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0-4538-BBD2-C851711A85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6">
                  <c:v>-0.13965551200089976</c:v>
                </c:pt>
                <c:pt idx="17">
                  <c:v>-0.13070002099993872</c:v>
                </c:pt>
                <c:pt idx="18">
                  <c:v>-0.13300809200154617</c:v>
                </c:pt>
                <c:pt idx="19">
                  <c:v>-0.13120809200336225</c:v>
                </c:pt>
                <c:pt idx="20">
                  <c:v>-0.13040809200174408</c:v>
                </c:pt>
                <c:pt idx="21">
                  <c:v>-0.12902943100198172</c:v>
                </c:pt>
                <c:pt idx="22">
                  <c:v>-0.12862943099753466</c:v>
                </c:pt>
                <c:pt idx="23">
                  <c:v>-0.12802943099814001</c:v>
                </c:pt>
                <c:pt idx="25">
                  <c:v>-0.1272069820042816</c:v>
                </c:pt>
                <c:pt idx="26">
                  <c:v>-0.12882300099590793</c:v>
                </c:pt>
                <c:pt idx="27">
                  <c:v>-0.12418433999846457</c:v>
                </c:pt>
                <c:pt idx="28">
                  <c:v>-0.12441022199345753</c:v>
                </c:pt>
                <c:pt idx="29">
                  <c:v>-0.12331022199941799</c:v>
                </c:pt>
                <c:pt idx="30">
                  <c:v>-0.1240820140010328</c:v>
                </c:pt>
                <c:pt idx="31">
                  <c:v>-0.12325585800135741</c:v>
                </c:pt>
                <c:pt idx="32">
                  <c:v>-0.12498970199521864</c:v>
                </c:pt>
                <c:pt idx="33">
                  <c:v>-0.12459598099667346</c:v>
                </c:pt>
                <c:pt idx="34">
                  <c:v>-0.12564392899366794</c:v>
                </c:pt>
                <c:pt idx="35">
                  <c:v>-0.1250439289942733</c:v>
                </c:pt>
                <c:pt idx="36">
                  <c:v>-0.12390517299354542</c:v>
                </c:pt>
                <c:pt idx="37">
                  <c:v>-0.11977347599895438</c:v>
                </c:pt>
                <c:pt idx="38">
                  <c:v>-0.12015295599849196</c:v>
                </c:pt>
                <c:pt idx="40">
                  <c:v>-0.11813090399664361</c:v>
                </c:pt>
                <c:pt idx="41">
                  <c:v>-0.1200563329985016</c:v>
                </c:pt>
                <c:pt idx="42">
                  <c:v>-0.11819414400088135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0-4538-BBD2-C851711A85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0-4538-BBD2-C851711A85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0-4538-BBD2-C851711A85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5.9999999999999995E-4</c:v>
                  </c:pt>
                  <c:pt idx="20">
                    <c:v>1.1999999999999999E-3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2.3E-3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1.6000000000000001E-3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1.1999999999999999E-3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1.1999999999999999E-3</c:v>
                  </c:pt>
                  <c:pt idx="40">
                    <c:v>5.0000000000000001E-4</c:v>
                  </c:pt>
                  <c:pt idx="41">
                    <c:v>1.6999999999999999E-3</c:v>
                  </c:pt>
                  <c:pt idx="42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0-4538-BBD2-C851711A85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-0.28011521018740848</c:v>
                </c:pt>
                <c:pt idx="1">
                  <c:v>-0.27994437379871656</c:v>
                </c:pt>
                <c:pt idx="2">
                  <c:v>-0.279807704687763</c:v>
                </c:pt>
                <c:pt idx="10">
                  <c:v>-0.1709439243577319</c:v>
                </c:pt>
                <c:pt idx="11">
                  <c:v>-0.1664748444295516</c:v>
                </c:pt>
                <c:pt idx="12">
                  <c:v>-0.16404213425457884</c:v>
                </c:pt>
                <c:pt idx="13">
                  <c:v>-0.16074157522505117</c:v>
                </c:pt>
                <c:pt idx="14">
                  <c:v>-0.15822003012795863</c:v>
                </c:pt>
                <c:pt idx="15">
                  <c:v>-0.14749150491810686</c:v>
                </c:pt>
                <c:pt idx="16">
                  <c:v>-0.14031637659304674</c:v>
                </c:pt>
                <c:pt idx="17">
                  <c:v>-0.13138505019223382</c:v>
                </c:pt>
                <c:pt idx="18">
                  <c:v>-0.13115954615916048</c:v>
                </c:pt>
                <c:pt idx="19">
                  <c:v>-0.13115954615916048</c:v>
                </c:pt>
                <c:pt idx="20">
                  <c:v>-0.13115954615916048</c:v>
                </c:pt>
                <c:pt idx="21">
                  <c:v>-0.12844666430673302</c:v>
                </c:pt>
                <c:pt idx="22">
                  <c:v>-0.12844666430673302</c:v>
                </c:pt>
                <c:pt idx="23">
                  <c:v>-0.12844666430673302</c:v>
                </c:pt>
                <c:pt idx="24">
                  <c:v>-0.12808449116270615</c:v>
                </c:pt>
                <c:pt idx="25">
                  <c:v>-0.12794782205175265</c:v>
                </c:pt>
                <c:pt idx="26">
                  <c:v>-0.12769498419648861</c:v>
                </c:pt>
                <c:pt idx="27">
                  <c:v>-0.12498210234406111</c:v>
                </c:pt>
                <c:pt idx="28">
                  <c:v>-0.12439442516696096</c:v>
                </c:pt>
                <c:pt idx="29">
                  <c:v>-0.12439442516696096</c:v>
                </c:pt>
                <c:pt idx="30">
                  <c:v>-0.12428508987819814</c:v>
                </c:pt>
                <c:pt idx="31">
                  <c:v>-0.12420308841162601</c:v>
                </c:pt>
                <c:pt idx="32">
                  <c:v>-0.1241210869450539</c:v>
                </c:pt>
                <c:pt idx="33">
                  <c:v>-0.1240049182007434</c:v>
                </c:pt>
                <c:pt idx="34">
                  <c:v>-0.1239775843785527</c:v>
                </c:pt>
                <c:pt idx="35">
                  <c:v>-0.1239775843785527</c:v>
                </c:pt>
                <c:pt idx="36">
                  <c:v>-0.12252889180244532</c:v>
                </c:pt>
                <c:pt idx="37">
                  <c:v>-0.12137403781488804</c:v>
                </c:pt>
                <c:pt idx="38">
                  <c:v>-0.12110069959298098</c:v>
                </c:pt>
                <c:pt idx="39">
                  <c:v>-0.12110069959298098</c:v>
                </c:pt>
                <c:pt idx="40">
                  <c:v>-0.12107336577079028</c:v>
                </c:pt>
                <c:pt idx="41">
                  <c:v>-0.11788214203002545</c:v>
                </c:pt>
                <c:pt idx="42">
                  <c:v>-0.1175199688859986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0-4538-BBD2-C851711A85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-3441</c:v>
                </c:pt>
                <c:pt idx="1">
                  <c:v>-3428.5</c:v>
                </c:pt>
                <c:pt idx="2">
                  <c:v>-3418.5</c:v>
                </c:pt>
                <c:pt idx="3">
                  <c:v>0</c:v>
                </c:pt>
                <c:pt idx="4">
                  <c:v>3549</c:v>
                </c:pt>
                <c:pt idx="5">
                  <c:v>3581.5</c:v>
                </c:pt>
                <c:pt idx="6">
                  <c:v>3827</c:v>
                </c:pt>
                <c:pt idx="7">
                  <c:v>3835</c:v>
                </c:pt>
                <c:pt idx="8">
                  <c:v>3841</c:v>
                </c:pt>
                <c:pt idx="9">
                  <c:v>3849.5</c:v>
                </c:pt>
                <c:pt idx="10">
                  <c:v>4547</c:v>
                </c:pt>
                <c:pt idx="11">
                  <c:v>4874</c:v>
                </c:pt>
                <c:pt idx="12">
                  <c:v>5052</c:v>
                </c:pt>
                <c:pt idx="13">
                  <c:v>5293.5</c:v>
                </c:pt>
                <c:pt idx="14">
                  <c:v>5478</c:v>
                </c:pt>
                <c:pt idx="15">
                  <c:v>6263</c:v>
                </c:pt>
                <c:pt idx="16">
                  <c:v>6788</c:v>
                </c:pt>
                <c:pt idx="17">
                  <c:v>7441.5</c:v>
                </c:pt>
                <c:pt idx="18">
                  <c:v>7458</c:v>
                </c:pt>
                <c:pt idx="19">
                  <c:v>7458</c:v>
                </c:pt>
                <c:pt idx="20">
                  <c:v>7458</c:v>
                </c:pt>
                <c:pt idx="21">
                  <c:v>7656.5</c:v>
                </c:pt>
                <c:pt idx="22">
                  <c:v>7656.5</c:v>
                </c:pt>
                <c:pt idx="23">
                  <c:v>7656.5</c:v>
                </c:pt>
                <c:pt idx="24">
                  <c:v>7683</c:v>
                </c:pt>
                <c:pt idx="25">
                  <c:v>7693</c:v>
                </c:pt>
                <c:pt idx="26">
                  <c:v>7711.5</c:v>
                </c:pt>
                <c:pt idx="27">
                  <c:v>7910</c:v>
                </c:pt>
                <c:pt idx="28">
                  <c:v>7953</c:v>
                </c:pt>
                <c:pt idx="29">
                  <c:v>7953</c:v>
                </c:pt>
                <c:pt idx="30">
                  <c:v>7961</c:v>
                </c:pt>
                <c:pt idx="31">
                  <c:v>7967</c:v>
                </c:pt>
                <c:pt idx="32">
                  <c:v>7973</c:v>
                </c:pt>
                <c:pt idx="33">
                  <c:v>7981.5</c:v>
                </c:pt>
                <c:pt idx="34">
                  <c:v>7983.5</c:v>
                </c:pt>
                <c:pt idx="35">
                  <c:v>7983.5</c:v>
                </c:pt>
                <c:pt idx="36">
                  <c:v>8089.5</c:v>
                </c:pt>
                <c:pt idx="37">
                  <c:v>8174</c:v>
                </c:pt>
                <c:pt idx="38">
                  <c:v>8194</c:v>
                </c:pt>
                <c:pt idx="39">
                  <c:v>8194</c:v>
                </c:pt>
                <c:pt idx="40">
                  <c:v>8196</c:v>
                </c:pt>
                <c:pt idx="41">
                  <c:v>8429.5</c:v>
                </c:pt>
                <c:pt idx="42">
                  <c:v>8456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0-4538-BBD2-C851711A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3896"/>
        <c:axId val="1"/>
      </c:scatterChart>
      <c:valAx>
        <c:axId val="84993389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19622428712997"/>
          <c:y val="0.92024539877300615"/>
          <c:w val="0.759874778685839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371475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8E21B6D-A3C0-BBFF-411B-B38A69F22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542925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73ABBCE-4760-87EA-A645-1033D14B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www.konkoly.hu/cgi-bin/IBVS?5760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bav-astro.de/sfs/BAVM_link.php?BAVMnr=73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www.konkoly.hu/cgi-bin/IBVS?6094" TargetMode="External"/><Relationship Id="rId7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50" TargetMode="External"/><Relationship Id="rId38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7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bav-astro.de/sfs/BAVM_link.php?BAVMnr=73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www.konkoly.hu/cgi-bin/IBVS?6033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73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6007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konkoly.hu/cgi-bin/IBVS?6007" TargetMode="External"/><Relationship Id="rId30" Type="http://schemas.openxmlformats.org/officeDocument/2006/relationships/hyperlink" Target="http://www.konkoly.hu/cgi-bin/IBVS?6005" TargetMode="External"/><Relationship Id="rId35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2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1" t="s">
        <v>36</v>
      </c>
      <c r="B1" s="9"/>
      <c r="C1" s="9"/>
      <c r="D1" s="9"/>
      <c r="E1" s="9"/>
      <c r="F1" s="9"/>
    </row>
    <row r="2" spans="1:6" x14ac:dyDescent="0.2">
      <c r="A2" s="10" t="s">
        <v>23</v>
      </c>
      <c r="B2" s="15" t="s">
        <v>33</v>
      </c>
      <c r="C2" s="9"/>
      <c r="D2" s="9"/>
      <c r="E2" s="9"/>
      <c r="F2" s="9"/>
    </row>
    <row r="3" spans="1:6" ht="13.5" thickBot="1" x14ac:dyDescent="0.25"/>
    <row r="4" spans="1:6" ht="13.5" thickBot="1" x14ac:dyDescent="0.25">
      <c r="A4" s="3" t="s">
        <v>0</v>
      </c>
      <c r="C4" s="12">
        <v>43820.345999999998</v>
      </c>
      <c r="D4" s="13">
        <v>1.506988974</v>
      </c>
    </row>
    <row r="5" spans="1:6" x14ac:dyDescent="0.2">
      <c r="A5" s="20" t="s">
        <v>37</v>
      </c>
      <c r="B5" s="10"/>
      <c r="C5" s="21">
        <v>-9.5</v>
      </c>
      <c r="D5" s="10" t="s">
        <v>38</v>
      </c>
    </row>
    <row r="6" spans="1:6" x14ac:dyDescent="0.2">
      <c r="A6" s="3" t="s">
        <v>1</v>
      </c>
    </row>
    <row r="7" spans="1:6" x14ac:dyDescent="0.2">
      <c r="A7" t="s">
        <v>2</v>
      </c>
      <c r="C7" s="9">
        <f>C4</f>
        <v>43820.345999999998</v>
      </c>
    </row>
    <row r="8" spans="1:6" x14ac:dyDescent="0.2">
      <c r="A8" t="s">
        <v>3</v>
      </c>
      <c r="C8" s="9">
        <f>D4</f>
        <v>1.506988974</v>
      </c>
    </row>
    <row r="9" spans="1:6" x14ac:dyDescent="0.2">
      <c r="A9" s="33" t="s">
        <v>45</v>
      </c>
      <c r="B9" s="34">
        <v>37</v>
      </c>
      <c r="C9" s="32" t="str">
        <f>"F"&amp;B9</f>
        <v>F37</v>
      </c>
      <c r="D9" s="14" t="str">
        <f>"G"&amp;B9</f>
        <v>G37</v>
      </c>
    </row>
    <row r="10" spans="1:6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6" x14ac:dyDescent="0.2">
      <c r="A11" s="10" t="s">
        <v>15</v>
      </c>
      <c r="B11" s="10"/>
      <c r="C11" s="31">
        <f ca="1">INTERCEPT(INDIRECT($D$9):G984,INDIRECT($C$9):F984)</f>
        <v>-0.23308736910830016</v>
      </c>
      <c r="D11" s="7"/>
      <c r="E11" s="10"/>
    </row>
    <row r="12" spans="1:6" x14ac:dyDescent="0.2">
      <c r="A12" s="10" t="s">
        <v>16</v>
      </c>
      <c r="B12" s="10"/>
      <c r="C12" s="31">
        <f ca="1">SLOPE(INDIRECT($D$9):G984,INDIRECT($C$9):F984)</f>
        <v>1.3666911095352597E-5</v>
      </c>
      <c r="D12" s="7"/>
      <c r="E12" s="10"/>
    </row>
    <row r="13" spans="1:6" x14ac:dyDescent="0.2">
      <c r="A13" s="10" t="s">
        <v>18</v>
      </c>
      <c r="B13" s="10"/>
      <c r="C13" s="7" t="s">
        <v>13</v>
      </c>
    </row>
    <row r="14" spans="1:6" x14ac:dyDescent="0.2">
      <c r="A14" s="10"/>
      <c r="B14" s="10"/>
      <c r="C14" s="10"/>
    </row>
    <row r="15" spans="1:6" x14ac:dyDescent="0.2">
      <c r="A15" s="22" t="s">
        <v>17</v>
      </c>
      <c r="B15" s="10"/>
      <c r="C15" s="23">
        <f ca="1">(C7+C11)+(C8+C12)*INT(MAX(F21:F3525))</f>
        <v>56563.327244175111</v>
      </c>
      <c r="E15" s="24" t="s">
        <v>43</v>
      </c>
      <c r="F15" s="21">
        <v>1</v>
      </c>
    </row>
    <row r="16" spans="1:6" x14ac:dyDescent="0.2">
      <c r="A16" s="26" t="s">
        <v>4</v>
      </c>
      <c r="B16" s="10"/>
      <c r="C16" s="27">
        <f ca="1">+C8+C12</f>
        <v>1.5070026409110953</v>
      </c>
      <c r="E16" s="24" t="s">
        <v>39</v>
      </c>
      <c r="F16" s="25">
        <f ca="1">NOW()+15018.5+$C$5/24</f>
        <v>60344.716559722219</v>
      </c>
    </row>
    <row r="17" spans="1:21" ht="13.5" thickBot="1" x14ac:dyDescent="0.25">
      <c r="A17" s="24" t="s">
        <v>35</v>
      </c>
      <c r="B17" s="10"/>
      <c r="C17" s="10">
        <f>COUNT(C21:C2183)</f>
        <v>43</v>
      </c>
      <c r="E17" s="24" t="s">
        <v>44</v>
      </c>
      <c r="F17" s="25">
        <f ca="1">ROUND(2*(F16-$C$7)/$C$8,0)/2+F15</f>
        <v>10966</v>
      </c>
    </row>
    <row r="18" spans="1:21" ht="14.25" thickTop="1" thickBot="1" x14ac:dyDescent="0.25">
      <c r="A18" s="26" t="s">
        <v>5</v>
      </c>
      <c r="B18" s="10"/>
      <c r="C18" s="29">
        <f ca="1">+C15</f>
        <v>56563.327244175111</v>
      </c>
      <c r="D18" s="30">
        <f ca="1">+C16</f>
        <v>1.5070026409110953</v>
      </c>
      <c r="E18" s="24" t="s">
        <v>40</v>
      </c>
      <c r="F18" s="14">
        <f ca="1">ROUND(2*(F16-$C$15)/$C$16,0)/2+F15</f>
        <v>2510</v>
      </c>
    </row>
    <row r="19" spans="1:21" ht="13.5" thickTop="1" x14ac:dyDescent="0.2">
      <c r="E19" s="24" t="s">
        <v>41</v>
      </c>
      <c r="F19" s="28">
        <f ca="1">+$C$15+$C$16*F18-15018.5-$C$5/24</f>
        <v>45327.799706195299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65</v>
      </c>
      <c r="I20" s="5" t="s">
        <v>68</v>
      </c>
      <c r="J20" s="5" t="s">
        <v>62</v>
      </c>
      <c r="K20" s="5" t="s">
        <v>60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2" t="s">
        <v>14</v>
      </c>
      <c r="U20" s="64" t="s">
        <v>235</v>
      </c>
    </row>
    <row r="21" spans="1:21" x14ac:dyDescent="0.2">
      <c r="A21" s="67" t="s">
        <v>75</v>
      </c>
      <c r="B21" s="70" t="s">
        <v>47</v>
      </c>
      <c r="C21" s="73">
        <v>38634.546199999997</v>
      </c>
      <c r="D21" s="75" t="s">
        <v>68</v>
      </c>
      <c r="E21">
        <f t="shared" ref="E21:E63" si="0">+(C21-C$7)/C$8</f>
        <v>-3441.1663850700479</v>
      </c>
      <c r="F21">
        <f t="shared" ref="F21:F63" si="1">ROUND(2*E21,0)/2</f>
        <v>-3441</v>
      </c>
      <c r="G21">
        <f>C21-($C$7+$C$8*$F21)</f>
        <v>-0.25074046599911526</v>
      </c>
      <c r="J21">
        <f>+G21</f>
        <v>-0.25074046599911526</v>
      </c>
      <c r="O21">
        <f ca="1">+C$11+C$12*$F21</f>
        <v>-0.28011521018740848</v>
      </c>
      <c r="Q21" s="1">
        <f t="shared" ref="Q21:Q63" si="2">+C21-15018.5</f>
        <v>23616.046199999997</v>
      </c>
    </row>
    <row r="22" spans="1:21" x14ac:dyDescent="0.2">
      <c r="A22" s="65" t="s">
        <v>75</v>
      </c>
      <c r="B22" s="69" t="s">
        <v>48</v>
      </c>
      <c r="C22" s="72">
        <v>38653.392</v>
      </c>
      <c r="D22" s="74" t="s">
        <v>68</v>
      </c>
      <c r="E22">
        <f t="shared" si="0"/>
        <v>-3428.6607859414889</v>
      </c>
      <c r="F22">
        <f t="shared" si="1"/>
        <v>-3428.5</v>
      </c>
      <c r="G22">
        <f>C22-($C$7+$C$8*$F22)</f>
        <v>-0.24230264099605847</v>
      </c>
      <c r="J22">
        <f>+G22</f>
        <v>-0.24230264099605847</v>
      </c>
      <c r="O22">
        <f ca="1">+C$11+C$12*$F22</f>
        <v>-0.27994437379871656</v>
      </c>
      <c r="Q22" s="1">
        <f t="shared" si="2"/>
        <v>23634.892</v>
      </c>
    </row>
    <row r="23" spans="1:21" x14ac:dyDescent="0.2">
      <c r="A23" s="68" t="s">
        <v>75</v>
      </c>
      <c r="B23" s="69" t="s">
        <v>48</v>
      </c>
      <c r="C23" s="72">
        <v>38668.459000000003</v>
      </c>
      <c r="D23" s="72" t="s">
        <v>68</v>
      </c>
      <c r="E23">
        <f t="shared" si="0"/>
        <v>-3418.662703500308</v>
      </c>
      <c r="F23">
        <f t="shared" si="1"/>
        <v>-3418.5</v>
      </c>
      <c r="G23">
        <f>C23-($C$7+$C$8*$F23)</f>
        <v>-0.24519238099310314</v>
      </c>
      <c r="J23">
        <f>+G23</f>
        <v>-0.24519238099310314</v>
      </c>
      <c r="O23">
        <f ca="1">+C$11+C$12*$F23</f>
        <v>-0.279807704687763</v>
      </c>
      <c r="Q23" s="1">
        <f t="shared" si="2"/>
        <v>23649.959000000003</v>
      </c>
    </row>
    <row r="24" spans="1:21" x14ac:dyDescent="0.2">
      <c r="A24" s="9" t="s">
        <v>27</v>
      </c>
      <c r="B24" s="77"/>
      <c r="C24" s="18">
        <v>43820.345999999998</v>
      </c>
      <c r="D24" s="18"/>
      <c r="E24">
        <f t="shared" si="0"/>
        <v>0</v>
      </c>
      <c r="F24">
        <f t="shared" si="1"/>
        <v>0</v>
      </c>
      <c r="H24" s="14">
        <v>0</v>
      </c>
      <c r="Q24" s="1">
        <f t="shared" si="2"/>
        <v>28801.845999999998</v>
      </c>
    </row>
    <row r="25" spans="1:21" x14ac:dyDescent="0.2">
      <c r="A25" s="9" t="s">
        <v>28</v>
      </c>
      <c r="B25" s="77"/>
      <c r="C25" s="18">
        <v>49168.491000000002</v>
      </c>
      <c r="D25" s="18"/>
      <c r="E25">
        <f t="shared" si="0"/>
        <v>3548.8945787071193</v>
      </c>
      <c r="F25">
        <f t="shared" si="1"/>
        <v>3549</v>
      </c>
      <c r="G25">
        <f t="shared" ref="G25:G34" si="3">C25-($C$7+$C$8*$F25)</f>
        <v>-0.15886872599367052</v>
      </c>
      <c r="J25">
        <f t="shared" ref="J25:J34" si="4">+G25</f>
        <v>-0.15886872599367052</v>
      </c>
      <c r="Q25" s="1">
        <f t="shared" si="2"/>
        <v>34149.991000000002</v>
      </c>
    </row>
    <row r="26" spans="1:21" x14ac:dyDescent="0.2">
      <c r="A26" s="9" t="s">
        <v>28</v>
      </c>
      <c r="B26" s="77"/>
      <c r="C26" s="18">
        <v>49217.468099999998</v>
      </c>
      <c r="D26" s="18"/>
      <c r="E26">
        <f t="shared" si="0"/>
        <v>3581.3945510659064</v>
      </c>
      <c r="F26">
        <f t="shared" si="1"/>
        <v>3581.5</v>
      </c>
      <c r="G26">
        <f t="shared" si="3"/>
        <v>-0.15891038099653088</v>
      </c>
      <c r="J26">
        <f t="shared" si="4"/>
        <v>-0.15891038099653088</v>
      </c>
      <c r="Q26" s="1">
        <f t="shared" si="2"/>
        <v>34198.968099999998</v>
      </c>
    </row>
    <row r="27" spans="1:21" x14ac:dyDescent="0.2">
      <c r="A27" s="9" t="s">
        <v>28</v>
      </c>
      <c r="B27" s="77"/>
      <c r="C27" s="18">
        <v>49587.438999999998</v>
      </c>
      <c r="D27" s="18"/>
      <c r="E27">
        <f t="shared" si="0"/>
        <v>3826.8979398650868</v>
      </c>
      <c r="F27">
        <f t="shared" si="1"/>
        <v>3827</v>
      </c>
      <c r="G27">
        <f t="shared" si="3"/>
        <v>-0.15380349799670512</v>
      </c>
      <c r="J27">
        <f t="shared" si="4"/>
        <v>-0.15380349799670512</v>
      </c>
      <c r="Q27" s="1">
        <f t="shared" si="2"/>
        <v>34568.938999999998</v>
      </c>
    </row>
    <row r="28" spans="1:21" x14ac:dyDescent="0.2">
      <c r="A28" s="9" t="s">
        <v>28</v>
      </c>
      <c r="B28" s="77"/>
      <c r="C28" s="18">
        <v>49599.489699999998</v>
      </c>
      <c r="D28" s="18"/>
      <c r="E28">
        <f t="shared" si="0"/>
        <v>3834.8944814509309</v>
      </c>
      <c r="F28">
        <f t="shared" si="1"/>
        <v>3835</v>
      </c>
      <c r="G28">
        <f t="shared" si="3"/>
        <v>-0.15901529000257142</v>
      </c>
      <c r="J28">
        <f t="shared" si="4"/>
        <v>-0.15901529000257142</v>
      </c>
      <c r="Q28" s="1">
        <f t="shared" si="2"/>
        <v>34580.989699999998</v>
      </c>
    </row>
    <row r="29" spans="1:21" x14ac:dyDescent="0.2">
      <c r="A29" s="9" t="s">
        <v>28</v>
      </c>
      <c r="B29" s="77"/>
      <c r="C29" s="18">
        <v>49608.527999999998</v>
      </c>
      <c r="D29" s="18"/>
      <c r="E29">
        <f t="shared" si="0"/>
        <v>3840.8920701234015</v>
      </c>
      <c r="F29">
        <f t="shared" si="1"/>
        <v>3841</v>
      </c>
      <c r="G29">
        <f t="shared" si="3"/>
        <v>-0.16264913399936631</v>
      </c>
      <c r="J29">
        <f t="shared" si="4"/>
        <v>-0.16264913399936631</v>
      </c>
      <c r="Q29" s="1">
        <f t="shared" si="2"/>
        <v>34590.027999999998</v>
      </c>
    </row>
    <row r="30" spans="1:21" x14ac:dyDescent="0.2">
      <c r="A30" s="9" t="s">
        <v>28</v>
      </c>
      <c r="B30" s="77"/>
      <c r="C30" s="18">
        <v>49621.342799999999</v>
      </c>
      <c r="D30" s="18"/>
      <c r="E30">
        <f t="shared" si="0"/>
        <v>3849.3956492610682</v>
      </c>
      <c r="F30">
        <f t="shared" si="1"/>
        <v>3849.5</v>
      </c>
      <c r="G30">
        <f t="shared" si="3"/>
        <v>-0.15725541299616452</v>
      </c>
      <c r="J30">
        <f t="shared" si="4"/>
        <v>-0.15725541299616452</v>
      </c>
      <c r="Q30" s="1">
        <f t="shared" si="2"/>
        <v>34602.842799999999</v>
      </c>
    </row>
    <row r="31" spans="1:21" x14ac:dyDescent="0.2">
      <c r="A31" s="10" t="s">
        <v>29</v>
      </c>
      <c r="B31" s="78"/>
      <c r="C31" s="71">
        <v>50672.4663</v>
      </c>
      <c r="D31" s="71"/>
      <c r="E31">
        <f t="shared" si="0"/>
        <v>4546.8947803993706</v>
      </c>
      <c r="F31">
        <f t="shared" si="1"/>
        <v>4547</v>
      </c>
      <c r="G31">
        <f t="shared" si="3"/>
        <v>-0.15856477800116409</v>
      </c>
      <c r="J31">
        <f t="shared" si="4"/>
        <v>-0.15856477800116409</v>
      </c>
      <c r="O31">
        <f t="shared" ref="O31:O63" ca="1" si="5">+C$11+C$12*$F31</f>
        <v>-0.1709439243577319</v>
      </c>
      <c r="Q31" s="1">
        <f t="shared" si="2"/>
        <v>35653.9663</v>
      </c>
    </row>
    <row r="32" spans="1:21" x14ac:dyDescent="0.2">
      <c r="A32" s="10" t="s">
        <v>30</v>
      </c>
      <c r="B32" s="78"/>
      <c r="C32" s="71">
        <v>51165.251700000001</v>
      </c>
      <c r="D32" s="71"/>
      <c r="E32">
        <f t="shared" si="0"/>
        <v>4873.8947840503597</v>
      </c>
      <c r="F32">
        <f t="shared" si="1"/>
        <v>4874</v>
      </c>
      <c r="G32">
        <f t="shared" si="3"/>
        <v>-0.15855927599477582</v>
      </c>
      <c r="J32">
        <f t="shared" si="4"/>
        <v>-0.15855927599477582</v>
      </c>
      <c r="O32">
        <f t="shared" ca="1" si="5"/>
        <v>-0.1664748444295516</v>
      </c>
      <c r="Q32" s="1">
        <f t="shared" si="2"/>
        <v>36146.751700000001</v>
      </c>
    </row>
    <row r="33" spans="1:17" x14ac:dyDescent="0.2">
      <c r="A33" s="10" t="s">
        <v>31</v>
      </c>
      <c r="B33" s="78"/>
      <c r="C33" s="71">
        <v>51433.497100000001</v>
      </c>
      <c r="D33" s="71">
        <v>6.9999999999999999E-4</v>
      </c>
      <c r="E33">
        <f t="shared" si="0"/>
        <v>5051.895688256046</v>
      </c>
      <c r="F33">
        <f t="shared" si="1"/>
        <v>5052</v>
      </c>
      <c r="G33">
        <f t="shared" si="3"/>
        <v>-0.15719664799689781</v>
      </c>
      <c r="J33">
        <f t="shared" si="4"/>
        <v>-0.15719664799689781</v>
      </c>
      <c r="O33">
        <f t="shared" ca="1" si="5"/>
        <v>-0.16404213425457884</v>
      </c>
      <c r="Q33" s="1">
        <f t="shared" si="2"/>
        <v>36414.997100000001</v>
      </c>
    </row>
    <row r="34" spans="1:17" x14ac:dyDescent="0.2">
      <c r="A34" s="76" t="s">
        <v>32</v>
      </c>
      <c r="B34" s="8"/>
      <c r="C34" s="19">
        <v>51797.436800000003</v>
      </c>
      <c r="D34" s="19">
        <v>8.0000000000000004E-4</v>
      </c>
      <c r="E34">
        <f t="shared" si="0"/>
        <v>5293.3969243493648</v>
      </c>
      <c r="F34">
        <f t="shared" si="1"/>
        <v>5293.5</v>
      </c>
      <c r="G34">
        <f t="shared" si="3"/>
        <v>-0.15533386899187462</v>
      </c>
      <c r="J34">
        <f t="shared" si="4"/>
        <v>-0.15533386899187462</v>
      </c>
      <c r="O34">
        <f t="shared" ca="1" si="5"/>
        <v>-0.16074157522505117</v>
      </c>
      <c r="Q34" s="1">
        <f t="shared" si="2"/>
        <v>36778.936800000003</v>
      </c>
    </row>
    <row r="35" spans="1:17" x14ac:dyDescent="0.2">
      <c r="A35" s="6" t="s">
        <v>32</v>
      </c>
      <c r="B35" s="8"/>
      <c r="C35" s="19">
        <v>52075.471400000002</v>
      </c>
      <c r="D35" s="19">
        <v>2.9999999999999997E-4</v>
      </c>
      <c r="E35">
        <f t="shared" si="0"/>
        <v>5477.8936955911695</v>
      </c>
      <c r="F35">
        <f t="shared" si="1"/>
        <v>5478</v>
      </c>
      <c r="J35" s="14">
        <v>-0.16019957199750934</v>
      </c>
      <c r="O35">
        <f t="shared" ca="1" si="5"/>
        <v>-0.15822003012795863</v>
      </c>
      <c r="Q35" s="1">
        <f t="shared" si="2"/>
        <v>37056.971400000002</v>
      </c>
    </row>
    <row r="36" spans="1:17" x14ac:dyDescent="0.2">
      <c r="A36" s="16" t="s">
        <v>34</v>
      </c>
      <c r="B36" s="8"/>
      <c r="C36" s="17">
        <v>53258.471700000002</v>
      </c>
      <c r="D36" s="17">
        <v>1.1999999999999999E-3</v>
      </c>
      <c r="E36">
        <f t="shared" si="0"/>
        <v>6262.9029560504296</v>
      </c>
      <c r="F36">
        <f t="shared" si="1"/>
        <v>6263</v>
      </c>
      <c r="G36">
        <f t="shared" ref="G36:G63" si="6">C36-($C$7+$C$8*$F36)</f>
        <v>-0.1462441619951278</v>
      </c>
      <c r="J36">
        <f>+G36</f>
        <v>-0.1462441619951278</v>
      </c>
      <c r="O36">
        <f t="shared" ca="1" si="5"/>
        <v>-0.14749150491810686</v>
      </c>
      <c r="Q36" s="1">
        <f t="shared" si="2"/>
        <v>38239.971700000002</v>
      </c>
    </row>
    <row r="37" spans="1:17" x14ac:dyDescent="0.2">
      <c r="A37" s="66" t="s">
        <v>42</v>
      </c>
      <c r="B37" s="8"/>
      <c r="C37" s="6">
        <v>54049.647499999999</v>
      </c>
      <c r="D37" s="19">
        <v>1E-4</v>
      </c>
      <c r="E37">
        <f t="shared" si="0"/>
        <v>6787.9073281129404</v>
      </c>
      <c r="F37">
        <f t="shared" si="1"/>
        <v>6788</v>
      </c>
      <c r="G37">
        <f t="shared" si="6"/>
        <v>-0.13965551200089976</v>
      </c>
      <c r="K37">
        <f t="shared" ref="K37:K44" si="7">+G37</f>
        <v>-0.13965551200089976</v>
      </c>
      <c r="O37">
        <f t="shared" ca="1" si="5"/>
        <v>-0.14031637659304674</v>
      </c>
      <c r="Q37" s="1">
        <f t="shared" si="2"/>
        <v>39031.147499999999</v>
      </c>
    </row>
    <row r="38" spans="1:17" x14ac:dyDescent="0.2">
      <c r="A38" s="60" t="s">
        <v>237</v>
      </c>
      <c r="B38" s="61" t="s">
        <v>47</v>
      </c>
      <c r="C38" s="62">
        <v>55034.473749999997</v>
      </c>
      <c r="D38" s="62" t="s">
        <v>68</v>
      </c>
      <c r="E38">
        <f t="shared" si="0"/>
        <v>7441.413270751641</v>
      </c>
      <c r="F38">
        <f t="shared" si="1"/>
        <v>7441.5</v>
      </c>
      <c r="G38">
        <f t="shared" si="6"/>
        <v>-0.13070002099993872</v>
      </c>
      <c r="K38">
        <f t="shared" si="7"/>
        <v>-0.13070002099993872</v>
      </c>
      <c r="O38">
        <f t="shared" ca="1" si="5"/>
        <v>-0.13138505019223382</v>
      </c>
      <c r="Q38" s="1">
        <f t="shared" si="2"/>
        <v>40015.973749999997</v>
      </c>
    </row>
    <row r="39" spans="1:17" x14ac:dyDescent="0.2">
      <c r="A39" s="35" t="s">
        <v>46</v>
      </c>
      <c r="B39" s="36" t="s">
        <v>47</v>
      </c>
      <c r="C39" s="37">
        <v>55059.336759999998</v>
      </c>
      <c r="D39" s="37">
        <v>1.1000000000000001E-3</v>
      </c>
      <c r="E39">
        <f t="shared" si="0"/>
        <v>7457.9117391737473</v>
      </c>
      <c r="F39">
        <f t="shared" si="1"/>
        <v>7458</v>
      </c>
      <c r="G39">
        <f t="shared" si="6"/>
        <v>-0.13300809200154617</v>
      </c>
      <c r="K39">
        <f t="shared" si="7"/>
        <v>-0.13300809200154617</v>
      </c>
      <c r="O39">
        <f t="shared" ca="1" si="5"/>
        <v>-0.13115954615916048</v>
      </c>
      <c r="Q39" s="1">
        <f t="shared" si="2"/>
        <v>40040.836759999998</v>
      </c>
    </row>
    <row r="40" spans="1:17" x14ac:dyDescent="0.2">
      <c r="A40" s="35" t="s">
        <v>46</v>
      </c>
      <c r="B40" s="36" t="s">
        <v>47</v>
      </c>
      <c r="C40" s="37">
        <v>55059.338559999997</v>
      </c>
      <c r="D40" s="37">
        <v>5.9999999999999995E-4</v>
      </c>
      <c r="E40">
        <f t="shared" si="0"/>
        <v>7457.912933608497</v>
      </c>
      <c r="F40">
        <f t="shared" si="1"/>
        <v>7458</v>
      </c>
      <c r="G40">
        <f t="shared" si="6"/>
        <v>-0.13120809200336225</v>
      </c>
      <c r="K40">
        <f t="shared" si="7"/>
        <v>-0.13120809200336225</v>
      </c>
      <c r="O40">
        <f t="shared" ca="1" si="5"/>
        <v>-0.13115954615916048</v>
      </c>
      <c r="Q40" s="1">
        <f t="shared" si="2"/>
        <v>40040.838559999997</v>
      </c>
    </row>
    <row r="41" spans="1:17" x14ac:dyDescent="0.2">
      <c r="A41" s="35" t="s">
        <v>46</v>
      </c>
      <c r="B41" s="36" t="s">
        <v>47</v>
      </c>
      <c r="C41" s="37">
        <v>55059.339359999998</v>
      </c>
      <c r="D41" s="37">
        <v>1.1999999999999999E-3</v>
      </c>
      <c r="E41">
        <f t="shared" si="0"/>
        <v>7457.9134644683872</v>
      </c>
      <c r="F41">
        <f t="shared" si="1"/>
        <v>7458</v>
      </c>
      <c r="G41">
        <f t="shared" si="6"/>
        <v>-0.13040809200174408</v>
      </c>
      <c r="K41">
        <f t="shared" si="7"/>
        <v>-0.13040809200174408</v>
      </c>
      <c r="O41">
        <f t="shared" ca="1" si="5"/>
        <v>-0.13115954615916048</v>
      </c>
      <c r="Q41" s="1">
        <f t="shared" si="2"/>
        <v>40040.839359999998</v>
      </c>
    </row>
    <row r="42" spans="1:17" x14ac:dyDescent="0.2">
      <c r="A42" s="35" t="s">
        <v>46</v>
      </c>
      <c r="B42" s="36" t="s">
        <v>48</v>
      </c>
      <c r="C42" s="37">
        <v>55358.478049999998</v>
      </c>
      <c r="D42" s="37">
        <v>5.0000000000000001E-4</v>
      </c>
      <c r="E42">
        <f t="shared" si="0"/>
        <v>7656.4143793131698</v>
      </c>
      <c r="F42">
        <f t="shared" si="1"/>
        <v>7656.5</v>
      </c>
      <c r="G42">
        <f t="shared" si="6"/>
        <v>-0.12902943100198172</v>
      </c>
      <c r="K42">
        <f t="shared" si="7"/>
        <v>-0.12902943100198172</v>
      </c>
      <c r="O42">
        <f t="shared" ca="1" si="5"/>
        <v>-0.12844666430673302</v>
      </c>
      <c r="Q42" s="1">
        <f t="shared" si="2"/>
        <v>40339.978049999998</v>
      </c>
    </row>
    <row r="43" spans="1:17" x14ac:dyDescent="0.2">
      <c r="A43" s="35" t="s">
        <v>46</v>
      </c>
      <c r="B43" s="36" t="s">
        <v>48</v>
      </c>
      <c r="C43" s="37">
        <v>55358.478450000002</v>
      </c>
      <c r="D43" s="37">
        <v>5.0000000000000001E-4</v>
      </c>
      <c r="E43" s="41">
        <f t="shared" si="0"/>
        <v>7656.4146447431176</v>
      </c>
      <c r="F43">
        <f t="shared" si="1"/>
        <v>7656.5</v>
      </c>
      <c r="G43">
        <f t="shared" si="6"/>
        <v>-0.12862943099753466</v>
      </c>
      <c r="K43">
        <f t="shared" si="7"/>
        <v>-0.12862943099753466</v>
      </c>
      <c r="O43">
        <f t="shared" ca="1" si="5"/>
        <v>-0.12844666430673302</v>
      </c>
      <c r="Q43" s="1">
        <f t="shared" si="2"/>
        <v>40339.978450000002</v>
      </c>
    </row>
    <row r="44" spans="1:17" x14ac:dyDescent="0.2">
      <c r="A44" s="35" t="s">
        <v>46</v>
      </c>
      <c r="B44" s="36" t="s">
        <v>48</v>
      </c>
      <c r="C44" s="37">
        <v>55358.479050000002</v>
      </c>
      <c r="D44" s="37">
        <v>5.0000000000000001E-4</v>
      </c>
      <c r="E44" s="41">
        <f t="shared" si="0"/>
        <v>7656.4150428880339</v>
      </c>
      <c r="F44">
        <f t="shared" si="1"/>
        <v>7656.5</v>
      </c>
      <c r="G44">
        <f t="shared" si="6"/>
        <v>-0.12802943099814001</v>
      </c>
      <c r="K44">
        <f t="shared" si="7"/>
        <v>-0.12802943099814001</v>
      </c>
      <c r="O44">
        <f t="shared" ca="1" si="5"/>
        <v>-0.12844666430673302</v>
      </c>
      <c r="Q44" s="1">
        <f t="shared" si="2"/>
        <v>40339.979050000002</v>
      </c>
    </row>
    <row r="45" spans="1:17" x14ac:dyDescent="0.2">
      <c r="A45" s="45" t="s">
        <v>57</v>
      </c>
      <c r="B45" s="79"/>
      <c r="C45" s="44">
        <v>55398.412900000003</v>
      </c>
      <c r="D45" s="44">
        <v>1.8E-3</v>
      </c>
      <c r="E45" s="41">
        <f t="shared" si="0"/>
        <v>7682.9141418787885</v>
      </c>
      <c r="F45">
        <f t="shared" si="1"/>
        <v>7683</v>
      </c>
      <c r="G45">
        <f t="shared" si="6"/>
        <v>-0.1293872419919353</v>
      </c>
      <c r="J45">
        <f>+G45</f>
        <v>-0.1293872419919353</v>
      </c>
      <c r="O45">
        <f t="shared" ca="1" si="5"/>
        <v>-0.12808449116270615</v>
      </c>
      <c r="Q45" s="1">
        <f t="shared" si="2"/>
        <v>40379.912900000003</v>
      </c>
    </row>
    <row r="46" spans="1:17" x14ac:dyDescent="0.2">
      <c r="A46" s="60" t="s">
        <v>237</v>
      </c>
      <c r="B46" s="80" t="s">
        <v>47</v>
      </c>
      <c r="C46" s="63">
        <v>55413.484969999998</v>
      </c>
      <c r="D46" s="63" t="s">
        <v>68</v>
      </c>
      <c r="E46">
        <f t="shared" si="0"/>
        <v>7692.9155886445124</v>
      </c>
      <c r="F46">
        <f t="shared" si="1"/>
        <v>7693</v>
      </c>
      <c r="G46">
        <f t="shared" si="6"/>
        <v>-0.1272069820042816</v>
      </c>
      <c r="K46">
        <f t="shared" ref="K46:K59" si="8">+G46</f>
        <v>-0.1272069820042816</v>
      </c>
      <c r="O46">
        <f t="shared" ca="1" si="5"/>
        <v>-0.12794782205175265</v>
      </c>
      <c r="Q46" s="1">
        <f t="shared" si="2"/>
        <v>40394.984969999998</v>
      </c>
    </row>
    <row r="47" spans="1:17" x14ac:dyDescent="0.2">
      <c r="A47" s="35" t="s">
        <v>46</v>
      </c>
      <c r="B47" s="36" t="s">
        <v>48</v>
      </c>
      <c r="C47" s="37">
        <v>55441.362650000003</v>
      </c>
      <c r="D47" s="37">
        <v>2.3E-3</v>
      </c>
      <c r="E47" s="41">
        <f t="shared" si="0"/>
        <v>7711.4145162949317</v>
      </c>
      <c r="F47">
        <f t="shared" si="1"/>
        <v>7711.5</v>
      </c>
      <c r="G47">
        <f t="shared" si="6"/>
        <v>-0.12882300099590793</v>
      </c>
      <c r="K47">
        <f t="shared" si="8"/>
        <v>-0.12882300099590793</v>
      </c>
      <c r="O47">
        <f t="shared" ca="1" si="5"/>
        <v>-0.12769498419648861</v>
      </c>
      <c r="Q47" s="1">
        <f t="shared" si="2"/>
        <v>40422.862650000003</v>
      </c>
    </row>
    <row r="48" spans="1:17" x14ac:dyDescent="0.2">
      <c r="A48" s="60" t="s">
        <v>173</v>
      </c>
      <c r="B48" s="80" t="s">
        <v>47</v>
      </c>
      <c r="C48" s="63">
        <v>55740.5046</v>
      </c>
      <c r="D48" s="63" t="s">
        <v>68</v>
      </c>
      <c r="E48">
        <f t="shared" si="0"/>
        <v>7909.9175943937616</v>
      </c>
      <c r="F48">
        <f t="shared" si="1"/>
        <v>7910</v>
      </c>
      <c r="G48">
        <f t="shared" si="6"/>
        <v>-0.12418433999846457</v>
      </c>
      <c r="K48">
        <f t="shared" si="8"/>
        <v>-0.12418433999846457</v>
      </c>
      <c r="O48">
        <f t="shared" ca="1" si="5"/>
        <v>-0.12498210234406111</v>
      </c>
      <c r="Q48" s="1">
        <f t="shared" si="2"/>
        <v>40722.0046</v>
      </c>
    </row>
    <row r="49" spans="1:17" x14ac:dyDescent="0.2">
      <c r="A49" s="35" t="s">
        <v>51</v>
      </c>
      <c r="B49" s="36" t="s">
        <v>47</v>
      </c>
      <c r="C49" s="37">
        <v>55805.304900000003</v>
      </c>
      <c r="D49" s="37">
        <v>5.0000000000000001E-4</v>
      </c>
      <c r="E49" s="41">
        <f t="shared" si="0"/>
        <v>7952.9174445041463</v>
      </c>
      <c r="F49">
        <f t="shared" si="1"/>
        <v>7953</v>
      </c>
      <c r="G49">
        <f t="shared" si="6"/>
        <v>-0.12441022199345753</v>
      </c>
      <c r="K49">
        <f t="shared" si="8"/>
        <v>-0.12441022199345753</v>
      </c>
      <c r="O49">
        <f t="shared" ca="1" si="5"/>
        <v>-0.12439442516696096</v>
      </c>
      <c r="Q49" s="1">
        <f t="shared" si="2"/>
        <v>40786.804900000003</v>
      </c>
    </row>
    <row r="50" spans="1:17" x14ac:dyDescent="0.2">
      <c r="A50" s="35" t="s">
        <v>51</v>
      </c>
      <c r="B50" s="36" t="s">
        <v>47</v>
      </c>
      <c r="C50" s="37">
        <v>55805.305999999997</v>
      </c>
      <c r="D50" s="37">
        <v>1.6000000000000001E-3</v>
      </c>
      <c r="E50" s="41">
        <f t="shared" si="0"/>
        <v>7952.9181744364905</v>
      </c>
      <c r="F50">
        <f t="shared" si="1"/>
        <v>7953</v>
      </c>
      <c r="G50">
        <f t="shared" si="6"/>
        <v>-0.12331022199941799</v>
      </c>
      <c r="K50">
        <f t="shared" si="8"/>
        <v>-0.12331022199941799</v>
      </c>
      <c r="O50">
        <f t="shared" ca="1" si="5"/>
        <v>-0.12439442516696096</v>
      </c>
      <c r="Q50" s="1">
        <f t="shared" si="2"/>
        <v>40786.805999999997</v>
      </c>
    </row>
    <row r="51" spans="1:17" x14ac:dyDescent="0.2">
      <c r="A51" s="60" t="s">
        <v>237</v>
      </c>
      <c r="B51" s="80" t="s">
        <v>48</v>
      </c>
      <c r="C51" s="63">
        <v>55817.361140000001</v>
      </c>
      <c r="D51" s="63" t="s">
        <v>68</v>
      </c>
      <c r="E51">
        <f t="shared" si="0"/>
        <v>7960.9176622947234</v>
      </c>
      <c r="F51">
        <f t="shared" si="1"/>
        <v>7961</v>
      </c>
      <c r="G51">
        <f t="shared" si="6"/>
        <v>-0.1240820140010328</v>
      </c>
      <c r="K51">
        <f t="shared" si="8"/>
        <v>-0.1240820140010328</v>
      </c>
      <c r="O51">
        <f t="shared" ca="1" si="5"/>
        <v>-0.12428508987819814</v>
      </c>
      <c r="Q51" s="1">
        <f t="shared" si="2"/>
        <v>40798.861140000001</v>
      </c>
    </row>
    <row r="52" spans="1:17" x14ac:dyDescent="0.2">
      <c r="A52" s="38" t="s">
        <v>49</v>
      </c>
      <c r="B52" s="39" t="s">
        <v>47</v>
      </c>
      <c r="C52" s="40">
        <v>55826.403899999998</v>
      </c>
      <c r="D52" s="40">
        <v>6.9999999999999999E-4</v>
      </c>
      <c r="E52" s="41">
        <f t="shared" si="0"/>
        <v>7966.918210511074</v>
      </c>
      <c r="F52">
        <f t="shared" si="1"/>
        <v>7967</v>
      </c>
      <c r="G52">
        <f t="shared" si="6"/>
        <v>-0.12325585800135741</v>
      </c>
      <c r="K52">
        <f t="shared" si="8"/>
        <v>-0.12325585800135741</v>
      </c>
      <c r="O52">
        <f t="shared" ca="1" si="5"/>
        <v>-0.12420308841162601</v>
      </c>
      <c r="Q52" s="1">
        <f t="shared" si="2"/>
        <v>40807.903899999998</v>
      </c>
    </row>
    <row r="53" spans="1:17" x14ac:dyDescent="0.2">
      <c r="A53" s="38" t="s">
        <v>49</v>
      </c>
      <c r="B53" s="39" t="s">
        <v>47</v>
      </c>
      <c r="C53" s="40">
        <v>55835.444100000001</v>
      </c>
      <c r="D53" s="40">
        <v>5.0000000000000001E-4</v>
      </c>
      <c r="E53" s="41">
        <f t="shared" si="0"/>
        <v>7972.9170599757836</v>
      </c>
      <c r="F53">
        <f t="shared" si="1"/>
        <v>7973</v>
      </c>
      <c r="G53">
        <f t="shared" si="6"/>
        <v>-0.12498970199521864</v>
      </c>
      <c r="K53">
        <f t="shared" si="8"/>
        <v>-0.12498970199521864</v>
      </c>
      <c r="O53">
        <f t="shared" ca="1" si="5"/>
        <v>-0.1241210869450539</v>
      </c>
      <c r="Q53" s="1">
        <f t="shared" si="2"/>
        <v>40816.944100000001</v>
      </c>
    </row>
    <row r="54" spans="1:17" x14ac:dyDescent="0.2">
      <c r="A54" s="60" t="s">
        <v>236</v>
      </c>
      <c r="B54" s="80" t="s">
        <v>47</v>
      </c>
      <c r="C54" s="63">
        <v>55848.253900000003</v>
      </c>
      <c r="D54" s="63" t="s">
        <v>68</v>
      </c>
      <c r="E54">
        <f t="shared" si="0"/>
        <v>7981.4173212391443</v>
      </c>
      <c r="F54">
        <f t="shared" si="1"/>
        <v>7981.5</v>
      </c>
      <c r="G54">
        <f t="shared" si="6"/>
        <v>-0.12459598099667346</v>
      </c>
      <c r="K54">
        <f t="shared" si="8"/>
        <v>-0.12459598099667346</v>
      </c>
      <c r="O54">
        <f t="shared" ca="1" si="5"/>
        <v>-0.1240049182007434</v>
      </c>
      <c r="Q54" s="1">
        <f t="shared" si="2"/>
        <v>40829.753900000003</v>
      </c>
    </row>
    <row r="55" spans="1:17" x14ac:dyDescent="0.2">
      <c r="A55" s="35" t="s">
        <v>51</v>
      </c>
      <c r="B55" s="36" t="s">
        <v>48</v>
      </c>
      <c r="C55" s="37">
        <v>55851.26683</v>
      </c>
      <c r="D55" s="37">
        <v>1.1999999999999999E-3</v>
      </c>
      <c r="E55" s="41">
        <f t="shared" si="0"/>
        <v>7983.4166258471923</v>
      </c>
      <c r="F55">
        <f t="shared" si="1"/>
        <v>7983.5</v>
      </c>
      <c r="G55">
        <f t="shared" si="6"/>
        <v>-0.12564392899366794</v>
      </c>
      <c r="K55">
        <f t="shared" si="8"/>
        <v>-0.12564392899366794</v>
      </c>
      <c r="O55">
        <f t="shared" ca="1" si="5"/>
        <v>-0.1239775843785527</v>
      </c>
      <c r="Q55" s="1">
        <f t="shared" si="2"/>
        <v>40832.76683</v>
      </c>
    </row>
    <row r="56" spans="1:17" x14ac:dyDescent="0.2">
      <c r="A56" s="35" t="s">
        <v>51</v>
      </c>
      <c r="B56" s="36" t="s">
        <v>48</v>
      </c>
      <c r="C56" s="37">
        <v>55851.26743</v>
      </c>
      <c r="D56" s="37">
        <v>5.0000000000000001E-4</v>
      </c>
      <c r="E56" s="41">
        <f t="shared" si="0"/>
        <v>7983.4170239921095</v>
      </c>
      <c r="F56">
        <f t="shared" si="1"/>
        <v>7983.5</v>
      </c>
      <c r="G56">
        <f t="shared" si="6"/>
        <v>-0.1250439289942733</v>
      </c>
      <c r="K56">
        <f t="shared" si="8"/>
        <v>-0.1250439289942733</v>
      </c>
      <c r="O56">
        <f t="shared" ca="1" si="5"/>
        <v>-0.1239775843785527</v>
      </c>
      <c r="Q56" s="1">
        <f t="shared" si="2"/>
        <v>40832.76743</v>
      </c>
    </row>
    <row r="57" spans="1:17" x14ac:dyDescent="0.2">
      <c r="A57" s="42" t="s">
        <v>50</v>
      </c>
      <c r="B57" s="36"/>
      <c r="C57" s="43">
        <v>56011.009400000003</v>
      </c>
      <c r="D57" s="43">
        <v>5.0000000000000001E-4</v>
      </c>
      <c r="E57" s="41">
        <f t="shared" si="0"/>
        <v>8089.4177796419663</v>
      </c>
      <c r="F57">
        <f t="shared" si="1"/>
        <v>8089.5</v>
      </c>
      <c r="G57">
        <f t="shared" si="6"/>
        <v>-0.12390517299354542</v>
      </c>
      <c r="K57">
        <f t="shared" si="8"/>
        <v>-0.12390517299354542</v>
      </c>
      <c r="O57">
        <f t="shared" ca="1" si="5"/>
        <v>-0.12252889180244532</v>
      </c>
      <c r="Q57" s="1">
        <f t="shared" si="2"/>
        <v>40992.509400000003</v>
      </c>
    </row>
    <row r="58" spans="1:17" x14ac:dyDescent="0.2">
      <c r="A58" s="38" t="s">
        <v>53</v>
      </c>
      <c r="B58" s="39" t="s">
        <v>54</v>
      </c>
      <c r="C58" s="40">
        <v>56138.354099999997</v>
      </c>
      <c r="D58" s="40">
        <v>1E-3</v>
      </c>
      <c r="E58" s="41">
        <f t="shared" si="0"/>
        <v>8173.9205213322275</v>
      </c>
      <c r="F58">
        <f t="shared" si="1"/>
        <v>8174</v>
      </c>
      <c r="G58">
        <f t="shared" si="6"/>
        <v>-0.11977347599895438</v>
      </c>
      <c r="K58">
        <f t="shared" si="8"/>
        <v>-0.11977347599895438</v>
      </c>
      <c r="O58">
        <f t="shared" ca="1" si="5"/>
        <v>-0.12137403781488804</v>
      </c>
      <c r="Q58" s="1">
        <f t="shared" si="2"/>
        <v>41119.854099999997</v>
      </c>
    </row>
    <row r="59" spans="1:17" x14ac:dyDescent="0.2">
      <c r="A59" s="38" t="s">
        <v>55</v>
      </c>
      <c r="B59" s="39" t="s">
        <v>47</v>
      </c>
      <c r="C59" s="40">
        <v>56168.493499999997</v>
      </c>
      <c r="D59" s="40">
        <v>2.9999999999999997E-4</v>
      </c>
      <c r="E59" s="41">
        <f t="shared" si="0"/>
        <v>8193.9202695188396</v>
      </c>
      <c r="F59">
        <f t="shared" si="1"/>
        <v>8194</v>
      </c>
      <c r="G59">
        <f t="shared" si="6"/>
        <v>-0.12015295599849196</v>
      </c>
      <c r="K59">
        <f t="shared" si="8"/>
        <v>-0.12015295599849196</v>
      </c>
      <c r="O59">
        <f t="shared" ca="1" si="5"/>
        <v>-0.12110069959298098</v>
      </c>
      <c r="Q59" s="1">
        <f t="shared" si="2"/>
        <v>41149.993499999997</v>
      </c>
    </row>
    <row r="60" spans="1:17" x14ac:dyDescent="0.2">
      <c r="A60" s="35" t="s">
        <v>52</v>
      </c>
      <c r="B60" s="36" t="s">
        <v>47</v>
      </c>
      <c r="C60" s="37">
        <v>56168.494299999998</v>
      </c>
      <c r="D60" s="37">
        <v>1.1999999999999999E-3</v>
      </c>
      <c r="E60" s="41">
        <f t="shared" si="0"/>
        <v>8193.9208003787298</v>
      </c>
      <c r="F60">
        <f t="shared" si="1"/>
        <v>8194</v>
      </c>
      <c r="G60">
        <f t="shared" si="6"/>
        <v>-0.11935295599687379</v>
      </c>
      <c r="J60">
        <f>+G60</f>
        <v>-0.11935295599687379</v>
      </c>
      <c r="O60">
        <f t="shared" ca="1" si="5"/>
        <v>-0.12110069959298098</v>
      </c>
      <c r="Q60" s="1">
        <f t="shared" si="2"/>
        <v>41149.994299999998</v>
      </c>
    </row>
    <row r="61" spans="1:17" x14ac:dyDescent="0.2">
      <c r="A61" s="38" t="s">
        <v>55</v>
      </c>
      <c r="B61" s="39" t="s">
        <v>47</v>
      </c>
      <c r="C61" s="40">
        <v>56171.5095</v>
      </c>
      <c r="D61" s="40">
        <v>5.0000000000000001E-4</v>
      </c>
      <c r="E61" s="41">
        <f t="shared" si="0"/>
        <v>8195.9216113017173</v>
      </c>
      <c r="F61">
        <f t="shared" si="1"/>
        <v>8196</v>
      </c>
      <c r="G61">
        <f t="shared" si="6"/>
        <v>-0.11813090399664361</v>
      </c>
      <c r="K61">
        <f>+G61</f>
        <v>-0.11813090399664361</v>
      </c>
      <c r="O61">
        <f t="shared" ca="1" si="5"/>
        <v>-0.12107336577079028</v>
      </c>
      <c r="Q61" s="1">
        <f t="shared" si="2"/>
        <v>41153.0095</v>
      </c>
    </row>
    <row r="62" spans="1:17" x14ac:dyDescent="0.2">
      <c r="A62" s="38" t="s">
        <v>53</v>
      </c>
      <c r="B62" s="81" t="s">
        <v>48</v>
      </c>
      <c r="C62" s="40">
        <v>56523.389499999997</v>
      </c>
      <c r="D62" s="40">
        <v>1.6999999999999999E-3</v>
      </c>
      <c r="E62" s="41">
        <f t="shared" si="0"/>
        <v>8429.4203336354331</v>
      </c>
      <c r="F62">
        <f t="shared" si="1"/>
        <v>8429.5</v>
      </c>
      <c r="G62">
        <f t="shared" si="6"/>
        <v>-0.1200563329985016</v>
      </c>
      <c r="K62">
        <f>+G62</f>
        <v>-0.1200563329985016</v>
      </c>
      <c r="O62">
        <f t="shared" ca="1" si="5"/>
        <v>-0.11788214203002545</v>
      </c>
      <c r="Q62" s="1">
        <f t="shared" si="2"/>
        <v>41504.889499999997</v>
      </c>
    </row>
    <row r="63" spans="1:17" x14ac:dyDescent="0.2">
      <c r="A63" s="37" t="s">
        <v>56</v>
      </c>
      <c r="B63" s="36" t="s">
        <v>47</v>
      </c>
      <c r="C63" s="37">
        <v>56563.326569999997</v>
      </c>
      <c r="D63" s="37">
        <v>2.7E-4</v>
      </c>
      <c r="E63" s="41">
        <f t="shared" si="0"/>
        <v>8455.9215693372425</v>
      </c>
      <c r="F63">
        <f t="shared" si="1"/>
        <v>8456</v>
      </c>
      <c r="G63">
        <f t="shared" si="6"/>
        <v>-0.11819414400088135</v>
      </c>
      <c r="K63">
        <f>+G63</f>
        <v>-0.11819414400088135</v>
      </c>
      <c r="O63">
        <f t="shared" ca="1" si="5"/>
        <v>-0.1175199688859986</v>
      </c>
      <c r="Q63" s="1">
        <f t="shared" si="2"/>
        <v>41544.826569999997</v>
      </c>
    </row>
    <row r="64" spans="1:17" x14ac:dyDescent="0.2">
      <c r="B64" s="7"/>
      <c r="C64" s="17"/>
      <c r="D64" s="17"/>
    </row>
    <row r="65" spans="2:4" x14ac:dyDescent="0.2">
      <c r="B65" s="7"/>
      <c r="C65" s="17"/>
      <c r="D65" s="17"/>
    </row>
    <row r="66" spans="2:4" x14ac:dyDescent="0.2">
      <c r="B66" s="7"/>
      <c r="C66" s="17"/>
      <c r="D66" s="17"/>
    </row>
    <row r="67" spans="2:4" x14ac:dyDescent="0.2">
      <c r="B67" s="7"/>
      <c r="C67" s="17"/>
      <c r="D67" s="17"/>
    </row>
    <row r="68" spans="2:4" x14ac:dyDescent="0.2">
      <c r="B68" s="7"/>
      <c r="C68" s="17"/>
      <c r="D68" s="17"/>
    </row>
    <row r="69" spans="2:4" x14ac:dyDescent="0.2">
      <c r="B69" s="7"/>
      <c r="C69" s="17"/>
      <c r="D69" s="17"/>
    </row>
    <row r="70" spans="2:4" x14ac:dyDescent="0.2">
      <c r="B70" s="7"/>
      <c r="C70" s="17"/>
      <c r="D70" s="17"/>
    </row>
    <row r="71" spans="2:4" x14ac:dyDescent="0.2">
      <c r="B71" s="7"/>
      <c r="C71" s="17"/>
      <c r="D71" s="17"/>
    </row>
    <row r="72" spans="2:4" x14ac:dyDescent="0.2">
      <c r="B72" s="7"/>
      <c r="C72" s="17"/>
      <c r="D72" s="17"/>
    </row>
    <row r="73" spans="2:4" x14ac:dyDescent="0.2">
      <c r="B73" s="7"/>
      <c r="C73" s="17"/>
      <c r="D73" s="17"/>
    </row>
    <row r="74" spans="2:4" x14ac:dyDescent="0.2">
      <c r="B74" s="7"/>
      <c r="C74" s="17"/>
      <c r="D74" s="17"/>
    </row>
    <row r="75" spans="2:4" x14ac:dyDescent="0.2">
      <c r="B75" s="7"/>
      <c r="C75" s="17"/>
      <c r="D75" s="17"/>
    </row>
    <row r="76" spans="2:4" x14ac:dyDescent="0.2">
      <c r="B76" s="7"/>
      <c r="C76" s="17"/>
      <c r="D76" s="17"/>
    </row>
    <row r="77" spans="2:4" x14ac:dyDescent="0.2">
      <c r="B77" s="7"/>
      <c r="C77" s="17"/>
      <c r="D77" s="17"/>
    </row>
    <row r="78" spans="2:4" x14ac:dyDescent="0.2">
      <c r="B78" s="7"/>
      <c r="C78" s="17"/>
      <c r="D78" s="17"/>
    </row>
    <row r="79" spans="2:4" x14ac:dyDescent="0.2">
      <c r="B79" s="7"/>
      <c r="C79" s="17"/>
      <c r="D79" s="17"/>
    </row>
    <row r="80" spans="2:4" x14ac:dyDescent="0.2">
      <c r="B80" s="7"/>
      <c r="C80" s="17"/>
      <c r="D80" s="17"/>
    </row>
    <row r="81" spans="2:4" x14ac:dyDescent="0.2">
      <c r="B81" s="7"/>
      <c r="C81" s="17"/>
      <c r="D81" s="17"/>
    </row>
    <row r="82" spans="2:4" x14ac:dyDescent="0.2">
      <c r="B82" s="7"/>
      <c r="C82" s="17"/>
      <c r="D82" s="17"/>
    </row>
    <row r="83" spans="2:4" x14ac:dyDescent="0.2">
      <c r="B83" s="7"/>
      <c r="C83" s="17"/>
      <c r="D83" s="17"/>
    </row>
    <row r="84" spans="2:4" x14ac:dyDescent="0.2">
      <c r="B84" s="7"/>
      <c r="C84" s="17"/>
      <c r="D84" s="17"/>
    </row>
    <row r="85" spans="2:4" x14ac:dyDescent="0.2">
      <c r="B85" s="7"/>
      <c r="C85" s="17"/>
      <c r="D85" s="17"/>
    </row>
    <row r="86" spans="2:4" x14ac:dyDescent="0.2">
      <c r="B86" s="7"/>
      <c r="C86" s="17"/>
      <c r="D86" s="17"/>
    </row>
    <row r="87" spans="2:4" x14ac:dyDescent="0.2">
      <c r="B87" s="7"/>
      <c r="C87" s="17"/>
      <c r="D87" s="17"/>
    </row>
    <row r="88" spans="2:4" x14ac:dyDescent="0.2">
      <c r="B88" s="7"/>
      <c r="C88" s="17"/>
      <c r="D88" s="17"/>
    </row>
    <row r="89" spans="2:4" x14ac:dyDescent="0.2">
      <c r="B89" s="7"/>
      <c r="C89" s="17"/>
      <c r="D89" s="17"/>
    </row>
    <row r="90" spans="2:4" x14ac:dyDescent="0.2">
      <c r="B90" s="7"/>
      <c r="C90" s="17"/>
      <c r="D90" s="17"/>
    </row>
    <row r="91" spans="2:4" x14ac:dyDescent="0.2">
      <c r="B91" s="7"/>
      <c r="C91" s="17"/>
      <c r="D91" s="17"/>
    </row>
    <row r="92" spans="2:4" x14ac:dyDescent="0.2">
      <c r="B92" s="7"/>
      <c r="C92" s="17"/>
      <c r="D92" s="17"/>
    </row>
    <row r="93" spans="2:4" x14ac:dyDescent="0.2">
      <c r="B93" s="7"/>
      <c r="C93" s="17"/>
      <c r="D93" s="17"/>
    </row>
    <row r="94" spans="2:4" x14ac:dyDescent="0.2">
      <c r="B94" s="7"/>
      <c r="C94" s="17"/>
      <c r="D94" s="17"/>
    </row>
    <row r="95" spans="2:4" x14ac:dyDescent="0.2">
      <c r="B95" s="7"/>
      <c r="C95" s="17"/>
      <c r="D95" s="17"/>
    </row>
    <row r="96" spans="2:4" x14ac:dyDescent="0.2">
      <c r="B96" s="7"/>
      <c r="C96" s="17"/>
      <c r="D96" s="17"/>
    </row>
    <row r="97" spans="2:4" x14ac:dyDescent="0.2">
      <c r="B97" s="7"/>
      <c r="C97" s="17"/>
      <c r="D97" s="17"/>
    </row>
    <row r="98" spans="2:4" x14ac:dyDescent="0.2">
      <c r="B98" s="7"/>
      <c r="C98" s="17"/>
      <c r="D98" s="17"/>
    </row>
    <row r="99" spans="2:4" x14ac:dyDescent="0.2">
      <c r="B99" s="7"/>
      <c r="C99" s="17"/>
      <c r="D99" s="17"/>
    </row>
    <row r="100" spans="2:4" x14ac:dyDescent="0.2">
      <c r="B100" s="7"/>
      <c r="C100" s="17"/>
      <c r="D100" s="17"/>
    </row>
    <row r="101" spans="2:4" x14ac:dyDescent="0.2">
      <c r="B101" s="7"/>
      <c r="C101" s="17"/>
      <c r="D101" s="17"/>
    </row>
    <row r="102" spans="2:4" x14ac:dyDescent="0.2">
      <c r="B102" s="7"/>
      <c r="C102" s="17"/>
      <c r="D102" s="17"/>
    </row>
    <row r="103" spans="2:4" x14ac:dyDescent="0.2">
      <c r="B103" s="7"/>
      <c r="C103" s="17"/>
      <c r="D103" s="17"/>
    </row>
    <row r="104" spans="2:4" x14ac:dyDescent="0.2">
      <c r="B104" s="7"/>
      <c r="C104" s="17"/>
      <c r="D104" s="17"/>
    </row>
    <row r="105" spans="2:4" x14ac:dyDescent="0.2">
      <c r="B105" s="7"/>
      <c r="C105" s="17"/>
      <c r="D105" s="17"/>
    </row>
    <row r="106" spans="2:4" x14ac:dyDescent="0.2">
      <c r="B106" s="7"/>
      <c r="C106" s="17"/>
      <c r="D106" s="17"/>
    </row>
    <row r="107" spans="2:4" x14ac:dyDescent="0.2">
      <c r="B107" s="7"/>
      <c r="C107" s="17"/>
      <c r="D107" s="17"/>
    </row>
    <row r="108" spans="2:4" x14ac:dyDescent="0.2">
      <c r="B108" s="7"/>
      <c r="C108" s="17"/>
      <c r="D108" s="17"/>
    </row>
    <row r="109" spans="2:4" x14ac:dyDescent="0.2">
      <c r="B109" s="7"/>
      <c r="C109" s="17"/>
      <c r="D109" s="17"/>
    </row>
    <row r="110" spans="2:4" x14ac:dyDescent="0.2">
      <c r="B110" s="7"/>
      <c r="C110" s="17"/>
      <c r="D110" s="17"/>
    </row>
    <row r="111" spans="2:4" x14ac:dyDescent="0.2">
      <c r="B111" s="7"/>
      <c r="C111" s="17"/>
      <c r="D111" s="17"/>
    </row>
    <row r="112" spans="2:4" x14ac:dyDescent="0.2">
      <c r="B112" s="7"/>
      <c r="C112" s="17"/>
      <c r="D112" s="17"/>
    </row>
    <row r="113" spans="2:4" x14ac:dyDescent="0.2">
      <c r="B113" s="7"/>
      <c r="C113" s="17"/>
      <c r="D113" s="17"/>
    </row>
    <row r="114" spans="2:4" x14ac:dyDescent="0.2">
      <c r="B114" s="7"/>
      <c r="C114" s="17"/>
      <c r="D114" s="17"/>
    </row>
    <row r="115" spans="2:4" x14ac:dyDescent="0.2">
      <c r="B115" s="7"/>
      <c r="C115" s="17"/>
      <c r="D115" s="17"/>
    </row>
    <row r="116" spans="2:4" x14ac:dyDescent="0.2">
      <c r="B116" s="7"/>
      <c r="C116" s="17"/>
      <c r="D116" s="17"/>
    </row>
    <row r="117" spans="2:4" x14ac:dyDescent="0.2">
      <c r="B117" s="7"/>
      <c r="C117" s="17"/>
      <c r="D117" s="17"/>
    </row>
    <row r="118" spans="2:4" x14ac:dyDescent="0.2">
      <c r="B118" s="7"/>
      <c r="C118" s="17"/>
      <c r="D118" s="17"/>
    </row>
    <row r="119" spans="2:4" x14ac:dyDescent="0.2">
      <c r="B119" s="7"/>
      <c r="C119" s="17"/>
      <c r="D119" s="17"/>
    </row>
    <row r="120" spans="2:4" x14ac:dyDescent="0.2">
      <c r="B120" s="7"/>
      <c r="C120" s="17"/>
      <c r="D120" s="17"/>
    </row>
    <row r="121" spans="2:4" x14ac:dyDescent="0.2">
      <c r="B121" s="7"/>
      <c r="C121" s="17"/>
      <c r="D121" s="17"/>
    </row>
    <row r="122" spans="2:4" x14ac:dyDescent="0.2">
      <c r="B122" s="7"/>
      <c r="C122" s="17"/>
      <c r="D122" s="17"/>
    </row>
    <row r="123" spans="2:4" x14ac:dyDescent="0.2">
      <c r="B123" s="7"/>
      <c r="C123" s="17"/>
      <c r="D123" s="17"/>
    </row>
    <row r="124" spans="2:4" x14ac:dyDescent="0.2">
      <c r="B124" s="7"/>
      <c r="C124" s="17"/>
      <c r="D124" s="17"/>
    </row>
    <row r="125" spans="2:4" x14ac:dyDescent="0.2">
      <c r="B125" s="7"/>
      <c r="C125" s="17"/>
      <c r="D125" s="17"/>
    </row>
    <row r="126" spans="2:4" x14ac:dyDescent="0.2">
      <c r="B126" s="7"/>
      <c r="C126" s="17"/>
      <c r="D126" s="17"/>
    </row>
    <row r="127" spans="2:4" x14ac:dyDescent="0.2">
      <c r="B127" s="7"/>
      <c r="C127" s="17"/>
      <c r="D127" s="17"/>
    </row>
    <row r="128" spans="2:4" x14ac:dyDescent="0.2">
      <c r="B128" s="7"/>
      <c r="C128" s="17"/>
      <c r="D128" s="17"/>
    </row>
    <row r="129" spans="2:4" x14ac:dyDescent="0.2">
      <c r="B129" s="7"/>
      <c r="C129" s="17"/>
      <c r="D129" s="17"/>
    </row>
    <row r="130" spans="2:4" x14ac:dyDescent="0.2">
      <c r="B130" s="7"/>
      <c r="C130" s="17"/>
      <c r="D130" s="17"/>
    </row>
    <row r="131" spans="2:4" x14ac:dyDescent="0.2">
      <c r="B131" s="7"/>
      <c r="C131" s="17"/>
      <c r="D131" s="17"/>
    </row>
    <row r="132" spans="2:4" x14ac:dyDescent="0.2">
      <c r="B132" s="7"/>
      <c r="C132" s="17"/>
      <c r="D132" s="17"/>
    </row>
    <row r="133" spans="2:4" x14ac:dyDescent="0.2">
      <c r="B133" s="7"/>
      <c r="C133" s="17"/>
      <c r="D133" s="17"/>
    </row>
    <row r="134" spans="2:4" x14ac:dyDescent="0.2">
      <c r="B134" s="7"/>
      <c r="C134" s="17"/>
      <c r="D134" s="17"/>
    </row>
    <row r="135" spans="2:4" x14ac:dyDescent="0.2">
      <c r="B135" s="7"/>
      <c r="C135" s="17"/>
      <c r="D135" s="17"/>
    </row>
    <row r="136" spans="2:4" x14ac:dyDescent="0.2">
      <c r="B136" s="7"/>
      <c r="C136" s="17"/>
      <c r="D136" s="17"/>
    </row>
    <row r="137" spans="2:4" x14ac:dyDescent="0.2">
      <c r="B137" s="7"/>
      <c r="C137" s="17"/>
      <c r="D137" s="17"/>
    </row>
    <row r="138" spans="2:4" x14ac:dyDescent="0.2">
      <c r="B138" s="7"/>
      <c r="C138" s="17"/>
      <c r="D138" s="17"/>
    </row>
    <row r="139" spans="2:4" x14ac:dyDescent="0.2">
      <c r="B139" s="7"/>
      <c r="C139" s="17"/>
      <c r="D139" s="17"/>
    </row>
    <row r="140" spans="2:4" x14ac:dyDescent="0.2">
      <c r="B140" s="7"/>
      <c r="C140" s="17"/>
      <c r="D140" s="17"/>
    </row>
    <row r="141" spans="2:4" x14ac:dyDescent="0.2">
      <c r="B141" s="7"/>
      <c r="C141" s="17"/>
      <c r="D141" s="17"/>
    </row>
    <row r="142" spans="2:4" x14ac:dyDescent="0.2">
      <c r="B142" s="7"/>
      <c r="C142" s="17"/>
      <c r="D142" s="17"/>
    </row>
    <row r="143" spans="2:4" x14ac:dyDescent="0.2">
      <c r="B143" s="7"/>
      <c r="C143" s="17"/>
      <c r="D143" s="17"/>
    </row>
    <row r="144" spans="2:4" x14ac:dyDescent="0.2">
      <c r="B144" s="7"/>
      <c r="C144" s="17"/>
      <c r="D144" s="17"/>
    </row>
    <row r="145" spans="2:4" x14ac:dyDescent="0.2">
      <c r="B145" s="7"/>
      <c r="C145" s="17"/>
      <c r="D145" s="17"/>
    </row>
    <row r="146" spans="2:4" x14ac:dyDescent="0.2">
      <c r="B146" s="7"/>
      <c r="C146" s="17"/>
      <c r="D146" s="17"/>
    </row>
    <row r="147" spans="2:4" x14ac:dyDescent="0.2">
      <c r="B147" s="7"/>
      <c r="C147" s="17"/>
      <c r="D147" s="17"/>
    </row>
    <row r="148" spans="2:4" x14ac:dyDescent="0.2">
      <c r="B148" s="7"/>
      <c r="C148" s="17"/>
      <c r="D148" s="17"/>
    </row>
    <row r="149" spans="2:4" x14ac:dyDescent="0.2">
      <c r="B149" s="7"/>
      <c r="C149" s="17"/>
      <c r="D149" s="17"/>
    </row>
    <row r="150" spans="2:4" x14ac:dyDescent="0.2">
      <c r="B150" s="7"/>
      <c r="C150" s="17"/>
      <c r="D150" s="17"/>
    </row>
    <row r="151" spans="2:4" x14ac:dyDescent="0.2">
      <c r="B151" s="7"/>
      <c r="C151" s="17"/>
      <c r="D151" s="17"/>
    </row>
    <row r="152" spans="2:4" x14ac:dyDescent="0.2">
      <c r="B152" s="7"/>
      <c r="C152" s="17"/>
      <c r="D152" s="17"/>
    </row>
    <row r="153" spans="2:4" x14ac:dyDescent="0.2">
      <c r="B153" s="7"/>
      <c r="C153" s="17"/>
      <c r="D153" s="17"/>
    </row>
    <row r="154" spans="2:4" x14ac:dyDescent="0.2">
      <c r="B154" s="7"/>
      <c r="C154" s="17"/>
      <c r="D154" s="17"/>
    </row>
    <row r="155" spans="2:4" x14ac:dyDescent="0.2">
      <c r="B155" s="7"/>
      <c r="C155" s="17"/>
      <c r="D155" s="17"/>
    </row>
    <row r="156" spans="2:4" x14ac:dyDescent="0.2">
      <c r="B156" s="7"/>
      <c r="C156" s="17"/>
      <c r="D156" s="17"/>
    </row>
    <row r="157" spans="2:4" x14ac:dyDescent="0.2">
      <c r="B157" s="7"/>
      <c r="C157" s="17"/>
      <c r="D157" s="17"/>
    </row>
    <row r="158" spans="2:4" x14ac:dyDescent="0.2">
      <c r="B158" s="7"/>
      <c r="C158" s="17"/>
      <c r="D158" s="17"/>
    </row>
    <row r="159" spans="2:4" x14ac:dyDescent="0.2">
      <c r="B159" s="7"/>
      <c r="C159" s="17"/>
      <c r="D159" s="17"/>
    </row>
    <row r="160" spans="2:4" x14ac:dyDescent="0.2">
      <c r="B160" s="7"/>
      <c r="C160" s="17"/>
      <c r="D160" s="17"/>
    </row>
    <row r="161" spans="2:4" x14ac:dyDescent="0.2">
      <c r="B161" s="7"/>
      <c r="C161" s="17"/>
      <c r="D161" s="17"/>
    </row>
    <row r="162" spans="2:4" x14ac:dyDescent="0.2">
      <c r="B162" s="7"/>
      <c r="C162" s="17"/>
      <c r="D162" s="17"/>
    </row>
    <row r="163" spans="2:4" x14ac:dyDescent="0.2">
      <c r="B163" s="7"/>
      <c r="C163" s="17"/>
      <c r="D163" s="17"/>
    </row>
    <row r="164" spans="2:4" x14ac:dyDescent="0.2">
      <c r="B164" s="7"/>
      <c r="C164" s="17"/>
      <c r="D164" s="17"/>
    </row>
    <row r="165" spans="2:4" x14ac:dyDescent="0.2">
      <c r="B165" s="7"/>
      <c r="C165" s="17"/>
      <c r="D165" s="17"/>
    </row>
    <row r="166" spans="2:4" x14ac:dyDescent="0.2">
      <c r="B166" s="7"/>
      <c r="C166" s="17"/>
      <c r="D166" s="17"/>
    </row>
    <row r="167" spans="2:4" x14ac:dyDescent="0.2">
      <c r="B167" s="7"/>
      <c r="C167" s="17"/>
      <c r="D167" s="17"/>
    </row>
    <row r="168" spans="2:4" x14ac:dyDescent="0.2">
      <c r="B168" s="7"/>
      <c r="C168" s="17"/>
      <c r="D168" s="17"/>
    </row>
    <row r="169" spans="2:4" x14ac:dyDescent="0.2">
      <c r="B169" s="7"/>
      <c r="C169" s="17"/>
      <c r="D169" s="17"/>
    </row>
    <row r="170" spans="2:4" x14ac:dyDescent="0.2">
      <c r="B170" s="7"/>
      <c r="C170" s="17"/>
      <c r="D170" s="17"/>
    </row>
    <row r="171" spans="2:4" x14ac:dyDescent="0.2">
      <c r="B171" s="7"/>
      <c r="C171" s="17"/>
      <c r="D171" s="17"/>
    </row>
    <row r="172" spans="2:4" x14ac:dyDescent="0.2">
      <c r="B172" s="7"/>
      <c r="C172" s="17"/>
      <c r="D172" s="17"/>
    </row>
    <row r="173" spans="2:4" x14ac:dyDescent="0.2">
      <c r="B173" s="7"/>
      <c r="C173" s="17"/>
      <c r="D173" s="17"/>
    </row>
    <row r="174" spans="2:4" x14ac:dyDescent="0.2">
      <c r="B174" s="7"/>
      <c r="C174" s="17"/>
      <c r="D174" s="17"/>
    </row>
    <row r="175" spans="2:4" x14ac:dyDescent="0.2">
      <c r="B175" s="7"/>
      <c r="C175" s="17"/>
      <c r="D175" s="17"/>
    </row>
    <row r="176" spans="2:4" x14ac:dyDescent="0.2">
      <c r="B176" s="7"/>
      <c r="C176" s="17"/>
      <c r="D176" s="17"/>
    </row>
    <row r="177" spans="2:4" x14ac:dyDescent="0.2">
      <c r="B177" s="7"/>
      <c r="C177" s="17"/>
      <c r="D177" s="17"/>
    </row>
    <row r="178" spans="2:4" x14ac:dyDescent="0.2">
      <c r="B178" s="7"/>
      <c r="C178" s="17"/>
      <c r="D178" s="17"/>
    </row>
    <row r="179" spans="2:4" x14ac:dyDescent="0.2">
      <c r="B179" s="7"/>
      <c r="C179" s="17"/>
      <c r="D179" s="17"/>
    </row>
    <row r="180" spans="2:4" x14ac:dyDescent="0.2">
      <c r="B180" s="7"/>
      <c r="C180" s="17"/>
      <c r="D180" s="17"/>
    </row>
    <row r="181" spans="2:4" x14ac:dyDescent="0.2">
      <c r="B181" s="7"/>
      <c r="C181" s="17"/>
      <c r="D181" s="17"/>
    </row>
    <row r="182" spans="2:4" x14ac:dyDescent="0.2">
      <c r="B182" s="7"/>
      <c r="C182" s="17"/>
      <c r="D182" s="17"/>
    </row>
    <row r="183" spans="2:4" x14ac:dyDescent="0.2">
      <c r="B183" s="7"/>
      <c r="C183" s="17"/>
      <c r="D183" s="17"/>
    </row>
    <row r="184" spans="2:4" x14ac:dyDescent="0.2">
      <c r="B184" s="7"/>
      <c r="C184" s="17"/>
      <c r="D184" s="17"/>
    </row>
    <row r="185" spans="2:4" x14ac:dyDescent="0.2">
      <c r="B185" s="7"/>
      <c r="C185" s="17"/>
      <c r="D185" s="17"/>
    </row>
    <row r="186" spans="2:4" x14ac:dyDescent="0.2">
      <c r="B186" s="7"/>
      <c r="C186" s="17"/>
      <c r="D186" s="17"/>
    </row>
    <row r="187" spans="2:4" x14ac:dyDescent="0.2">
      <c r="B187" s="7"/>
      <c r="C187" s="17"/>
      <c r="D187" s="17"/>
    </row>
    <row r="188" spans="2:4" x14ac:dyDescent="0.2">
      <c r="B188" s="7"/>
      <c r="C188" s="17"/>
      <c r="D188" s="17"/>
    </row>
    <row r="189" spans="2:4" x14ac:dyDescent="0.2">
      <c r="B189" s="7"/>
      <c r="C189" s="17"/>
      <c r="D189" s="17"/>
    </row>
    <row r="190" spans="2:4" x14ac:dyDescent="0.2">
      <c r="C190" s="17"/>
      <c r="D190" s="17"/>
    </row>
    <row r="191" spans="2:4" x14ac:dyDescent="0.2">
      <c r="C191" s="17"/>
      <c r="D191" s="17"/>
    </row>
    <row r="192" spans="2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topLeftCell="A10" workbookViewId="0">
      <selection activeCell="A38" sqref="A38:D52"/>
    </sheetView>
  </sheetViews>
  <sheetFormatPr defaultRowHeight="12.75" x14ac:dyDescent="0.2"/>
  <cols>
    <col min="1" max="1" width="19.7109375" style="17" customWidth="1"/>
    <col min="2" max="2" width="4.42578125" style="10" customWidth="1"/>
    <col min="3" max="3" width="12.7109375" style="1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58</v>
      </c>
      <c r="I1" s="47" t="s">
        <v>59</v>
      </c>
      <c r="J1" s="48" t="s">
        <v>60</v>
      </c>
    </row>
    <row r="2" spans="1:16" x14ac:dyDescent="0.2">
      <c r="I2" s="49" t="s">
        <v>61</v>
      </c>
      <c r="J2" s="50" t="s">
        <v>62</v>
      </c>
    </row>
    <row r="3" spans="1:16" x14ac:dyDescent="0.2">
      <c r="A3" s="51" t="s">
        <v>63</v>
      </c>
      <c r="I3" s="49" t="s">
        <v>64</v>
      </c>
      <c r="J3" s="50" t="s">
        <v>65</v>
      </c>
    </row>
    <row r="4" spans="1:16" x14ac:dyDescent="0.2">
      <c r="I4" s="49" t="s">
        <v>66</v>
      </c>
      <c r="J4" s="50" t="s">
        <v>65</v>
      </c>
    </row>
    <row r="5" spans="1:16" ht="13.5" thickBot="1" x14ac:dyDescent="0.25">
      <c r="I5" s="52" t="s">
        <v>67</v>
      </c>
      <c r="J5" s="53" t="s">
        <v>68</v>
      </c>
    </row>
    <row r="10" spans="1:16" ht="13.5" thickBot="1" x14ac:dyDescent="0.25"/>
    <row r="11" spans="1:16" ht="12.75" customHeight="1" thickBot="1" x14ac:dyDescent="0.25">
      <c r="A11" s="17" t="str">
        <f t="shared" ref="A11:A52" si="0">P11</f>
        <v>BAVM 68 </v>
      </c>
      <c r="B11" s="7" t="str">
        <f t="shared" ref="B11:B52" si="1">IF(H11=INT(H11),"I","II")</f>
        <v>I</v>
      </c>
      <c r="C11" s="17">
        <f t="shared" ref="C11:C52" si="2">1*G11</f>
        <v>49168.491000000002</v>
      </c>
      <c r="D11" s="10" t="str">
        <f t="shared" ref="D11:D52" si="3">VLOOKUP(F11,I$1:J$5,2,FALSE)</f>
        <v>vis</v>
      </c>
      <c r="E11" s="54">
        <f>VLOOKUP(C11,Active!C$21:E$966,3,FALSE)</f>
        <v>3548.8945787071193</v>
      </c>
      <c r="F11" s="7" t="s">
        <v>67</v>
      </c>
      <c r="G11" s="10" t="str">
        <f t="shared" ref="G11:G52" si="4">MID(I11,3,LEN(I11)-3)</f>
        <v>49168.4910</v>
      </c>
      <c r="H11" s="17">
        <f t="shared" ref="H11:H52" si="5">1*K11</f>
        <v>1398</v>
      </c>
      <c r="I11" s="55" t="s">
        <v>82</v>
      </c>
      <c r="J11" s="56" t="s">
        <v>83</v>
      </c>
      <c r="K11" s="55">
        <v>1398</v>
      </c>
      <c r="L11" s="55" t="s">
        <v>84</v>
      </c>
      <c r="M11" s="56" t="s">
        <v>72</v>
      </c>
      <c r="N11" s="56" t="s">
        <v>85</v>
      </c>
      <c r="O11" s="57" t="s">
        <v>86</v>
      </c>
      <c r="P11" s="58" t="s">
        <v>87</v>
      </c>
    </row>
    <row r="12" spans="1:16" ht="12.75" customHeight="1" thickBot="1" x14ac:dyDescent="0.25">
      <c r="A12" s="17" t="str">
        <f t="shared" si="0"/>
        <v>BAVM 68 </v>
      </c>
      <c r="B12" s="7" t="str">
        <f t="shared" si="1"/>
        <v>II</v>
      </c>
      <c r="C12" s="17">
        <f t="shared" si="2"/>
        <v>49217.468099999998</v>
      </c>
      <c r="D12" s="10" t="str">
        <f t="shared" si="3"/>
        <v>vis</v>
      </c>
      <c r="E12" s="54">
        <f>VLOOKUP(C12,Active!C$21:E$966,3,FALSE)</f>
        <v>3581.3945510659064</v>
      </c>
      <c r="F12" s="7" t="s">
        <v>67</v>
      </c>
      <c r="G12" s="10" t="str">
        <f t="shared" si="4"/>
        <v>49217.4681</v>
      </c>
      <c r="H12" s="17">
        <f t="shared" si="5"/>
        <v>1404.5</v>
      </c>
      <c r="I12" s="55" t="s">
        <v>88</v>
      </c>
      <c r="J12" s="56" t="s">
        <v>89</v>
      </c>
      <c r="K12" s="55">
        <v>1404.5</v>
      </c>
      <c r="L12" s="55" t="s">
        <v>90</v>
      </c>
      <c r="M12" s="56" t="s">
        <v>72</v>
      </c>
      <c r="N12" s="56" t="s">
        <v>85</v>
      </c>
      <c r="O12" s="57" t="s">
        <v>86</v>
      </c>
      <c r="P12" s="58" t="s">
        <v>87</v>
      </c>
    </row>
    <row r="13" spans="1:16" ht="12.75" customHeight="1" thickBot="1" x14ac:dyDescent="0.25">
      <c r="A13" s="17" t="str">
        <f t="shared" si="0"/>
        <v>BAVM 73 </v>
      </c>
      <c r="B13" s="7" t="str">
        <f t="shared" si="1"/>
        <v>II</v>
      </c>
      <c r="C13" s="17">
        <f t="shared" si="2"/>
        <v>49587.438999999998</v>
      </c>
      <c r="D13" s="10" t="str">
        <f t="shared" si="3"/>
        <v>vis</v>
      </c>
      <c r="E13" s="54">
        <f>VLOOKUP(C13,Active!C$21:E$966,3,FALSE)</f>
        <v>3826.8979398650868</v>
      </c>
      <c r="F13" s="7" t="s">
        <v>67</v>
      </c>
      <c r="G13" s="10" t="str">
        <f t="shared" si="4"/>
        <v>49587.439</v>
      </c>
      <c r="H13" s="17">
        <f t="shared" si="5"/>
        <v>1453.5</v>
      </c>
      <c r="I13" s="55" t="s">
        <v>91</v>
      </c>
      <c r="J13" s="56" t="s">
        <v>92</v>
      </c>
      <c r="K13" s="55">
        <v>1453.5</v>
      </c>
      <c r="L13" s="55" t="s">
        <v>93</v>
      </c>
      <c r="M13" s="56" t="s">
        <v>72</v>
      </c>
      <c r="N13" s="56" t="s">
        <v>85</v>
      </c>
      <c r="O13" s="57" t="s">
        <v>86</v>
      </c>
      <c r="P13" s="58" t="s">
        <v>94</v>
      </c>
    </row>
    <row r="14" spans="1:16" ht="12.75" customHeight="1" thickBot="1" x14ac:dyDescent="0.25">
      <c r="A14" s="17" t="str">
        <f t="shared" si="0"/>
        <v>BAVM 73 </v>
      </c>
      <c r="B14" s="7" t="str">
        <f t="shared" si="1"/>
        <v>I</v>
      </c>
      <c r="C14" s="17">
        <f t="shared" si="2"/>
        <v>49599.489699999998</v>
      </c>
      <c r="D14" s="10" t="str">
        <f t="shared" si="3"/>
        <v>vis</v>
      </c>
      <c r="E14" s="54">
        <f>VLOOKUP(C14,Active!C$21:E$966,3,FALSE)</f>
        <v>3834.8944814509309</v>
      </c>
      <c r="F14" s="7" t="s">
        <v>67</v>
      </c>
      <c r="G14" s="10" t="str">
        <f t="shared" si="4"/>
        <v>49599.4897</v>
      </c>
      <c r="H14" s="17">
        <f t="shared" si="5"/>
        <v>1455</v>
      </c>
      <c r="I14" s="55" t="s">
        <v>95</v>
      </c>
      <c r="J14" s="56" t="s">
        <v>96</v>
      </c>
      <c r="K14" s="55">
        <v>1455</v>
      </c>
      <c r="L14" s="55" t="s">
        <v>97</v>
      </c>
      <c r="M14" s="56" t="s">
        <v>72</v>
      </c>
      <c r="N14" s="56" t="s">
        <v>85</v>
      </c>
      <c r="O14" s="57" t="s">
        <v>86</v>
      </c>
      <c r="P14" s="58" t="s">
        <v>94</v>
      </c>
    </row>
    <row r="15" spans="1:16" ht="12.75" customHeight="1" thickBot="1" x14ac:dyDescent="0.25">
      <c r="A15" s="17" t="str">
        <f t="shared" si="0"/>
        <v>BAVM 73 </v>
      </c>
      <c r="B15" s="7" t="str">
        <f t="shared" si="1"/>
        <v>I</v>
      </c>
      <c r="C15" s="17">
        <f t="shared" si="2"/>
        <v>49608.527999999998</v>
      </c>
      <c r="D15" s="10" t="str">
        <f t="shared" si="3"/>
        <v>vis</v>
      </c>
      <c r="E15" s="54">
        <f>VLOOKUP(C15,Active!C$21:E$966,3,FALSE)</f>
        <v>3840.8920701234015</v>
      </c>
      <c r="F15" s="7" t="s">
        <v>67</v>
      </c>
      <c r="G15" s="10" t="str">
        <f t="shared" si="4"/>
        <v>49608.528</v>
      </c>
      <c r="H15" s="17">
        <f t="shared" si="5"/>
        <v>1456</v>
      </c>
      <c r="I15" s="55" t="s">
        <v>98</v>
      </c>
      <c r="J15" s="56" t="s">
        <v>99</v>
      </c>
      <c r="K15" s="55">
        <v>1456</v>
      </c>
      <c r="L15" s="55" t="s">
        <v>100</v>
      </c>
      <c r="M15" s="56" t="s">
        <v>72</v>
      </c>
      <c r="N15" s="56" t="s">
        <v>85</v>
      </c>
      <c r="O15" s="57" t="s">
        <v>86</v>
      </c>
      <c r="P15" s="58" t="s">
        <v>94</v>
      </c>
    </row>
    <row r="16" spans="1:16" ht="12.75" customHeight="1" thickBot="1" x14ac:dyDescent="0.25">
      <c r="A16" s="17" t="str">
        <f t="shared" si="0"/>
        <v>BAVM 73 </v>
      </c>
      <c r="B16" s="7" t="str">
        <f t="shared" si="1"/>
        <v>I</v>
      </c>
      <c r="C16" s="17">
        <f t="shared" si="2"/>
        <v>49621.342799999999</v>
      </c>
      <c r="D16" s="10" t="str">
        <f t="shared" si="3"/>
        <v>vis</v>
      </c>
      <c r="E16" s="54">
        <f>VLOOKUP(C16,Active!C$21:E$966,3,FALSE)</f>
        <v>3849.3956492610682</v>
      </c>
      <c r="F16" s="7" t="s">
        <v>67</v>
      </c>
      <c r="G16" s="10" t="str">
        <f t="shared" si="4"/>
        <v>49621.3428</v>
      </c>
      <c r="H16" s="17">
        <f t="shared" si="5"/>
        <v>1458</v>
      </c>
      <c r="I16" s="55" t="s">
        <v>101</v>
      </c>
      <c r="J16" s="56" t="s">
        <v>102</v>
      </c>
      <c r="K16" s="55">
        <v>1458</v>
      </c>
      <c r="L16" s="55" t="s">
        <v>103</v>
      </c>
      <c r="M16" s="56" t="s">
        <v>72</v>
      </c>
      <c r="N16" s="56" t="s">
        <v>85</v>
      </c>
      <c r="O16" s="57" t="s">
        <v>86</v>
      </c>
      <c r="P16" s="58" t="s">
        <v>94</v>
      </c>
    </row>
    <row r="17" spans="1:16" ht="12.75" customHeight="1" thickBot="1" x14ac:dyDescent="0.25">
      <c r="A17" s="17" t="str">
        <f t="shared" si="0"/>
        <v>BAVM 111 </v>
      </c>
      <c r="B17" s="7" t="str">
        <f t="shared" si="1"/>
        <v>I</v>
      </c>
      <c r="C17" s="17">
        <f t="shared" si="2"/>
        <v>50672.4663</v>
      </c>
      <c r="D17" s="10" t="str">
        <f t="shared" si="3"/>
        <v>vis</v>
      </c>
      <c r="E17" s="54">
        <f>VLOOKUP(C17,Active!C$21:E$966,3,FALSE)</f>
        <v>4546.8947803993706</v>
      </c>
      <c r="F17" s="7" t="s">
        <v>67</v>
      </c>
      <c r="G17" s="10" t="str">
        <f t="shared" si="4"/>
        <v>50672.4663</v>
      </c>
      <c r="H17" s="17">
        <f t="shared" si="5"/>
        <v>1597</v>
      </c>
      <c r="I17" s="55" t="s">
        <v>104</v>
      </c>
      <c r="J17" s="56" t="s">
        <v>105</v>
      </c>
      <c r="K17" s="55">
        <v>1597</v>
      </c>
      <c r="L17" s="55" t="s">
        <v>106</v>
      </c>
      <c r="M17" s="56" t="s">
        <v>72</v>
      </c>
      <c r="N17" s="56" t="s">
        <v>85</v>
      </c>
      <c r="O17" s="57" t="s">
        <v>86</v>
      </c>
      <c r="P17" s="58" t="s">
        <v>107</v>
      </c>
    </row>
    <row r="18" spans="1:16" ht="12.75" customHeight="1" thickBot="1" x14ac:dyDescent="0.25">
      <c r="A18" s="17" t="str">
        <f t="shared" si="0"/>
        <v>BAVM 117 </v>
      </c>
      <c r="B18" s="7" t="str">
        <f t="shared" si="1"/>
        <v>II</v>
      </c>
      <c r="C18" s="17">
        <f t="shared" si="2"/>
        <v>51165.251700000001</v>
      </c>
      <c r="D18" s="10" t="str">
        <f t="shared" si="3"/>
        <v>vis</v>
      </c>
      <c r="E18" s="54">
        <f>VLOOKUP(C18,Active!C$21:E$966,3,FALSE)</f>
        <v>4873.8947840503597</v>
      </c>
      <c r="F18" s="7" t="s">
        <v>67</v>
      </c>
      <c r="G18" s="10" t="str">
        <f t="shared" si="4"/>
        <v>51165.2517</v>
      </c>
      <c r="H18" s="17">
        <f t="shared" si="5"/>
        <v>1662.5</v>
      </c>
      <c r="I18" s="55" t="s">
        <v>108</v>
      </c>
      <c r="J18" s="56" t="s">
        <v>109</v>
      </c>
      <c r="K18" s="55">
        <v>1662.5</v>
      </c>
      <c r="L18" s="55" t="s">
        <v>110</v>
      </c>
      <c r="M18" s="56" t="s">
        <v>72</v>
      </c>
      <c r="N18" s="56" t="s">
        <v>85</v>
      </c>
      <c r="O18" s="57" t="s">
        <v>86</v>
      </c>
      <c r="P18" s="58" t="s">
        <v>111</v>
      </c>
    </row>
    <row r="19" spans="1:16" ht="12.75" customHeight="1" thickBot="1" x14ac:dyDescent="0.25">
      <c r="A19" s="17" t="str">
        <f t="shared" si="0"/>
        <v>BAVM 132 </v>
      </c>
      <c r="B19" s="7" t="str">
        <f t="shared" si="1"/>
        <v>I</v>
      </c>
      <c r="C19" s="17">
        <f t="shared" si="2"/>
        <v>51433.497100000001</v>
      </c>
      <c r="D19" s="10" t="str">
        <f t="shared" si="3"/>
        <v>vis</v>
      </c>
      <c r="E19" s="54">
        <f>VLOOKUP(C19,Active!C$21:E$966,3,FALSE)</f>
        <v>5051.895688256046</v>
      </c>
      <c r="F19" s="7" t="s">
        <v>67</v>
      </c>
      <c r="G19" s="10" t="str">
        <f t="shared" si="4"/>
        <v>51433.4971</v>
      </c>
      <c r="H19" s="17">
        <f t="shared" si="5"/>
        <v>1698</v>
      </c>
      <c r="I19" s="55" t="s">
        <v>112</v>
      </c>
      <c r="J19" s="56" t="s">
        <v>113</v>
      </c>
      <c r="K19" s="55">
        <v>1698</v>
      </c>
      <c r="L19" s="55" t="s">
        <v>114</v>
      </c>
      <c r="M19" s="56" t="s">
        <v>72</v>
      </c>
      <c r="N19" s="56" t="s">
        <v>85</v>
      </c>
      <c r="O19" s="57" t="s">
        <v>86</v>
      </c>
      <c r="P19" s="58" t="s">
        <v>115</v>
      </c>
    </row>
    <row r="20" spans="1:16" ht="12.75" customHeight="1" thickBot="1" x14ac:dyDescent="0.25">
      <c r="A20" s="17" t="str">
        <f t="shared" si="0"/>
        <v>BAVM 152 </v>
      </c>
      <c r="B20" s="7" t="str">
        <f t="shared" si="1"/>
        <v>I</v>
      </c>
      <c r="C20" s="17">
        <f t="shared" si="2"/>
        <v>51797.436800000003</v>
      </c>
      <c r="D20" s="10" t="str">
        <f t="shared" si="3"/>
        <v>vis</v>
      </c>
      <c r="E20" s="54">
        <f>VLOOKUP(C20,Active!C$21:E$966,3,FALSE)</f>
        <v>5293.3969243493648</v>
      </c>
      <c r="F20" s="7" t="s">
        <v>67</v>
      </c>
      <c r="G20" s="10" t="str">
        <f t="shared" si="4"/>
        <v>51797.4368</v>
      </c>
      <c r="H20" s="17">
        <f t="shared" si="5"/>
        <v>1746</v>
      </c>
      <c r="I20" s="55" t="s">
        <v>116</v>
      </c>
      <c r="J20" s="56" t="s">
        <v>117</v>
      </c>
      <c r="K20" s="55">
        <v>1746</v>
      </c>
      <c r="L20" s="55" t="s">
        <v>118</v>
      </c>
      <c r="M20" s="56" t="s">
        <v>72</v>
      </c>
      <c r="N20" s="56" t="s">
        <v>119</v>
      </c>
      <c r="O20" s="57" t="s">
        <v>86</v>
      </c>
      <c r="P20" s="58" t="s">
        <v>120</v>
      </c>
    </row>
    <row r="21" spans="1:16" ht="12.75" customHeight="1" thickBot="1" x14ac:dyDescent="0.25">
      <c r="A21" s="17" t="str">
        <f t="shared" si="0"/>
        <v>BAVM 152 </v>
      </c>
      <c r="B21" s="7" t="str">
        <f t="shared" si="1"/>
        <v>I</v>
      </c>
      <c r="C21" s="17">
        <f t="shared" si="2"/>
        <v>52075.471400000002</v>
      </c>
      <c r="D21" s="10" t="str">
        <f t="shared" si="3"/>
        <v>vis</v>
      </c>
      <c r="E21" s="54">
        <f>VLOOKUP(C21,Active!C$21:E$966,3,FALSE)</f>
        <v>5477.8936955911695</v>
      </c>
      <c r="F21" s="7" t="s">
        <v>67</v>
      </c>
      <c r="G21" s="10" t="str">
        <f t="shared" si="4"/>
        <v>52075.4714</v>
      </c>
      <c r="H21" s="17">
        <f t="shared" si="5"/>
        <v>1783</v>
      </c>
      <c r="I21" s="55" t="s">
        <v>121</v>
      </c>
      <c r="J21" s="56" t="s">
        <v>122</v>
      </c>
      <c r="K21" s="55">
        <v>1783</v>
      </c>
      <c r="L21" s="55" t="s">
        <v>123</v>
      </c>
      <c r="M21" s="56" t="s">
        <v>72</v>
      </c>
      <c r="N21" s="56" t="s">
        <v>85</v>
      </c>
      <c r="O21" s="57" t="s">
        <v>86</v>
      </c>
      <c r="P21" s="58" t="s">
        <v>120</v>
      </c>
    </row>
    <row r="22" spans="1:16" ht="12.75" customHeight="1" thickBot="1" x14ac:dyDescent="0.25">
      <c r="A22" s="17" t="str">
        <f t="shared" si="0"/>
        <v>BAVM 173 </v>
      </c>
      <c r="B22" s="7" t="str">
        <f t="shared" si="1"/>
        <v>I</v>
      </c>
      <c r="C22" s="17">
        <f t="shared" si="2"/>
        <v>53258.471700000002</v>
      </c>
      <c r="D22" s="10" t="str">
        <f t="shared" si="3"/>
        <v>vis</v>
      </c>
      <c r="E22" s="54">
        <f>VLOOKUP(C22,Active!C$21:E$966,3,FALSE)</f>
        <v>6262.9029560504296</v>
      </c>
      <c r="F22" s="7" t="s">
        <v>67</v>
      </c>
      <c r="G22" s="10" t="str">
        <f t="shared" si="4"/>
        <v>53258.4717</v>
      </c>
      <c r="H22" s="17">
        <f t="shared" si="5"/>
        <v>1940</v>
      </c>
      <c r="I22" s="55" t="s">
        <v>124</v>
      </c>
      <c r="J22" s="56" t="s">
        <v>125</v>
      </c>
      <c r="K22" s="55">
        <v>1940</v>
      </c>
      <c r="L22" s="55" t="s">
        <v>126</v>
      </c>
      <c r="M22" s="56" t="s">
        <v>72</v>
      </c>
      <c r="N22" s="56" t="s">
        <v>85</v>
      </c>
      <c r="O22" s="57" t="s">
        <v>86</v>
      </c>
      <c r="P22" s="58" t="s">
        <v>127</v>
      </c>
    </row>
    <row r="23" spans="1:16" ht="12.75" customHeight="1" thickBot="1" x14ac:dyDescent="0.25">
      <c r="A23" s="17" t="str">
        <f t="shared" si="0"/>
        <v>IBVS 5760 </v>
      </c>
      <c r="B23" s="7" t="str">
        <f t="shared" si="1"/>
        <v>I</v>
      </c>
      <c r="C23" s="17">
        <f t="shared" si="2"/>
        <v>54049.647499999999</v>
      </c>
      <c r="D23" s="10" t="str">
        <f t="shared" si="3"/>
        <v>vis</v>
      </c>
      <c r="E23" s="54">
        <f>VLOOKUP(C23,Active!C$21:E$966,3,FALSE)</f>
        <v>6787.9073281129404</v>
      </c>
      <c r="F23" s="7" t="s">
        <v>67</v>
      </c>
      <c r="G23" s="10" t="str">
        <f t="shared" si="4"/>
        <v>54049.6475</v>
      </c>
      <c r="H23" s="17">
        <f t="shared" si="5"/>
        <v>2045</v>
      </c>
      <c r="I23" s="55" t="s">
        <v>128</v>
      </c>
      <c r="J23" s="56" t="s">
        <v>129</v>
      </c>
      <c r="K23" s="55">
        <v>2045</v>
      </c>
      <c r="L23" s="55" t="s">
        <v>130</v>
      </c>
      <c r="M23" s="56" t="s">
        <v>131</v>
      </c>
      <c r="N23" s="56" t="s">
        <v>132</v>
      </c>
      <c r="O23" s="57" t="s">
        <v>133</v>
      </c>
      <c r="P23" s="58" t="s">
        <v>134</v>
      </c>
    </row>
    <row r="24" spans="1:16" ht="12.75" customHeight="1" thickBot="1" x14ac:dyDescent="0.25">
      <c r="A24" s="17" t="str">
        <f t="shared" si="0"/>
        <v>BAVM 215 </v>
      </c>
      <c r="B24" s="7" t="str">
        <f t="shared" si="1"/>
        <v>I</v>
      </c>
      <c r="C24" s="17">
        <f t="shared" si="2"/>
        <v>55398.412900000003</v>
      </c>
      <c r="D24" s="10" t="str">
        <f t="shared" si="3"/>
        <v>vis</v>
      </c>
      <c r="E24" s="54">
        <f>VLOOKUP(C24,Active!C$21:E$966,3,FALSE)</f>
        <v>7682.9141418787885</v>
      </c>
      <c r="F24" s="7" t="s">
        <v>67</v>
      </c>
      <c r="G24" s="10" t="str">
        <f t="shared" si="4"/>
        <v>55398.4129</v>
      </c>
      <c r="H24" s="17">
        <f t="shared" si="5"/>
        <v>2224</v>
      </c>
      <c r="I24" s="55" t="s">
        <v>158</v>
      </c>
      <c r="J24" s="56" t="s">
        <v>159</v>
      </c>
      <c r="K24" s="55">
        <v>2224</v>
      </c>
      <c r="L24" s="55" t="s">
        <v>160</v>
      </c>
      <c r="M24" s="56" t="s">
        <v>131</v>
      </c>
      <c r="N24" s="59" t="s">
        <v>161</v>
      </c>
      <c r="O24" s="57" t="s">
        <v>86</v>
      </c>
      <c r="P24" s="58" t="s">
        <v>162</v>
      </c>
    </row>
    <row r="25" spans="1:16" ht="12.75" customHeight="1" thickBot="1" x14ac:dyDescent="0.25">
      <c r="A25" s="17" t="str">
        <f t="shared" si="0"/>
        <v>OEJV 0160 </v>
      </c>
      <c r="B25" s="7" t="str">
        <f t="shared" si="1"/>
        <v>I</v>
      </c>
      <c r="C25" s="17">
        <f t="shared" si="2"/>
        <v>55805.304900000003</v>
      </c>
      <c r="D25" s="10" t="str">
        <f t="shared" si="3"/>
        <v>vis</v>
      </c>
      <c r="E25" s="54">
        <f>VLOOKUP(C25,Active!C$21:E$966,3,FALSE)</f>
        <v>7952.9174445041463</v>
      </c>
      <c r="F25" s="7" t="s">
        <v>67</v>
      </c>
      <c r="G25" s="10" t="str">
        <f t="shared" si="4"/>
        <v>55805.3049</v>
      </c>
      <c r="H25" s="17">
        <f t="shared" si="5"/>
        <v>2278</v>
      </c>
      <c r="I25" s="55" t="s">
        <v>174</v>
      </c>
      <c r="J25" s="56" t="s">
        <v>175</v>
      </c>
      <c r="K25" s="55">
        <v>2278</v>
      </c>
      <c r="L25" s="55" t="s">
        <v>176</v>
      </c>
      <c r="M25" s="56" t="s">
        <v>131</v>
      </c>
      <c r="N25" s="56" t="s">
        <v>132</v>
      </c>
      <c r="O25" s="57" t="s">
        <v>142</v>
      </c>
      <c r="P25" s="58" t="s">
        <v>177</v>
      </c>
    </row>
    <row r="26" spans="1:16" ht="12.75" customHeight="1" thickBot="1" x14ac:dyDescent="0.25">
      <c r="A26" s="17" t="str">
        <f t="shared" si="0"/>
        <v>OEJV 0160 </v>
      </c>
      <c r="B26" s="7" t="str">
        <f t="shared" si="1"/>
        <v>I</v>
      </c>
      <c r="C26" s="17">
        <f t="shared" si="2"/>
        <v>55805.305999999997</v>
      </c>
      <c r="D26" s="10" t="str">
        <f t="shared" si="3"/>
        <v>vis</v>
      </c>
      <c r="E26" s="54">
        <f>VLOOKUP(C26,Active!C$21:E$966,3,FALSE)</f>
        <v>7952.9181744364905</v>
      </c>
      <c r="F26" s="7" t="s">
        <v>67</v>
      </c>
      <c r="G26" s="10" t="str">
        <f t="shared" si="4"/>
        <v>55805.306</v>
      </c>
      <c r="H26" s="17">
        <f t="shared" si="5"/>
        <v>2278</v>
      </c>
      <c r="I26" s="55" t="s">
        <v>178</v>
      </c>
      <c r="J26" s="56" t="s">
        <v>179</v>
      </c>
      <c r="K26" s="55">
        <v>2278</v>
      </c>
      <c r="L26" s="55" t="s">
        <v>180</v>
      </c>
      <c r="M26" s="56" t="s">
        <v>131</v>
      </c>
      <c r="N26" s="56" t="s">
        <v>67</v>
      </c>
      <c r="O26" s="57" t="s">
        <v>142</v>
      </c>
      <c r="P26" s="58" t="s">
        <v>177</v>
      </c>
    </row>
    <row r="27" spans="1:16" ht="12.75" customHeight="1" thickBot="1" x14ac:dyDescent="0.25">
      <c r="A27" s="17" t="str">
        <f t="shared" si="0"/>
        <v>IBVS 6033 </v>
      </c>
      <c r="B27" s="7" t="str">
        <f t="shared" si="1"/>
        <v>I</v>
      </c>
      <c r="C27" s="17">
        <f t="shared" si="2"/>
        <v>55826.403899999998</v>
      </c>
      <c r="D27" s="10" t="str">
        <f t="shared" si="3"/>
        <v>vis</v>
      </c>
      <c r="E27" s="54">
        <f>VLOOKUP(C27,Active!C$21:E$966,3,FALSE)</f>
        <v>7966.918210511074</v>
      </c>
      <c r="F27" s="7" t="s">
        <v>67</v>
      </c>
      <c r="G27" s="10" t="str">
        <f t="shared" si="4"/>
        <v>55826.4039</v>
      </c>
      <c r="H27" s="17">
        <f t="shared" si="5"/>
        <v>2281</v>
      </c>
      <c r="I27" s="55" t="s">
        <v>184</v>
      </c>
      <c r="J27" s="56" t="s">
        <v>185</v>
      </c>
      <c r="K27" s="55">
        <v>2281</v>
      </c>
      <c r="L27" s="55" t="s">
        <v>186</v>
      </c>
      <c r="M27" s="56" t="s">
        <v>131</v>
      </c>
      <c r="N27" s="56" t="s">
        <v>67</v>
      </c>
      <c r="O27" s="57" t="s">
        <v>187</v>
      </c>
      <c r="P27" s="58" t="s">
        <v>188</v>
      </c>
    </row>
    <row r="28" spans="1:16" ht="12.75" customHeight="1" thickBot="1" x14ac:dyDescent="0.25">
      <c r="A28" s="17" t="str">
        <f t="shared" si="0"/>
        <v>IBVS 6033 </v>
      </c>
      <c r="B28" s="7" t="str">
        <f t="shared" si="1"/>
        <v>I</v>
      </c>
      <c r="C28" s="17">
        <f t="shared" si="2"/>
        <v>55835.444100000001</v>
      </c>
      <c r="D28" s="10" t="str">
        <f t="shared" si="3"/>
        <v>vis</v>
      </c>
      <c r="E28" s="54">
        <f>VLOOKUP(C28,Active!C$21:E$966,3,FALSE)</f>
        <v>7972.9170599757836</v>
      </c>
      <c r="F28" s="7" t="s">
        <v>67</v>
      </c>
      <c r="G28" s="10" t="str">
        <f t="shared" si="4"/>
        <v>55835.4441</v>
      </c>
      <c r="H28" s="17">
        <f t="shared" si="5"/>
        <v>2282</v>
      </c>
      <c r="I28" s="55" t="s">
        <v>189</v>
      </c>
      <c r="J28" s="56" t="s">
        <v>190</v>
      </c>
      <c r="K28" s="55">
        <v>2282</v>
      </c>
      <c r="L28" s="55" t="s">
        <v>191</v>
      </c>
      <c r="M28" s="56" t="s">
        <v>131</v>
      </c>
      <c r="N28" s="56" t="s">
        <v>67</v>
      </c>
      <c r="O28" s="57" t="s">
        <v>192</v>
      </c>
      <c r="P28" s="58" t="s">
        <v>188</v>
      </c>
    </row>
    <row r="29" spans="1:16" ht="12.75" customHeight="1" thickBot="1" x14ac:dyDescent="0.25">
      <c r="A29" s="17" t="str">
        <f t="shared" si="0"/>
        <v>OEJV 0160 </v>
      </c>
      <c r="B29" s="7" t="str">
        <f t="shared" si="1"/>
        <v>I</v>
      </c>
      <c r="C29" s="17">
        <f t="shared" si="2"/>
        <v>55851.26683</v>
      </c>
      <c r="D29" s="10" t="str">
        <f t="shared" si="3"/>
        <v>vis</v>
      </c>
      <c r="E29" s="54">
        <f>VLOOKUP(C29,Active!C$21:E$966,3,FALSE)</f>
        <v>7983.4166258471923</v>
      </c>
      <c r="F29" s="7" t="s">
        <v>67</v>
      </c>
      <c r="G29" s="10" t="str">
        <f t="shared" si="4"/>
        <v>55851.26683</v>
      </c>
      <c r="H29" s="17">
        <f t="shared" si="5"/>
        <v>2284</v>
      </c>
      <c r="I29" s="55" t="s">
        <v>199</v>
      </c>
      <c r="J29" s="56" t="s">
        <v>200</v>
      </c>
      <c r="K29" s="55">
        <v>2284</v>
      </c>
      <c r="L29" s="55" t="s">
        <v>201</v>
      </c>
      <c r="M29" s="56" t="s">
        <v>131</v>
      </c>
      <c r="N29" s="56" t="s">
        <v>132</v>
      </c>
      <c r="O29" s="57" t="s">
        <v>142</v>
      </c>
      <c r="P29" s="58" t="s">
        <v>177</v>
      </c>
    </row>
    <row r="30" spans="1:16" ht="12.75" customHeight="1" thickBot="1" x14ac:dyDescent="0.25">
      <c r="A30" s="17" t="str">
        <f t="shared" si="0"/>
        <v>OEJV 0160 </v>
      </c>
      <c r="B30" s="7" t="str">
        <f t="shared" si="1"/>
        <v>I</v>
      </c>
      <c r="C30" s="17">
        <f t="shared" si="2"/>
        <v>55851.26743</v>
      </c>
      <c r="D30" s="10" t="str">
        <f t="shared" si="3"/>
        <v>vis</v>
      </c>
      <c r="E30" s="54">
        <f>VLOOKUP(C30,Active!C$21:E$966,3,FALSE)</f>
        <v>7983.4170239921095</v>
      </c>
      <c r="F30" s="7" t="s">
        <v>67</v>
      </c>
      <c r="G30" s="10" t="str">
        <f t="shared" si="4"/>
        <v>55851.26743</v>
      </c>
      <c r="H30" s="17">
        <f t="shared" si="5"/>
        <v>2284</v>
      </c>
      <c r="I30" s="55" t="s">
        <v>202</v>
      </c>
      <c r="J30" s="56" t="s">
        <v>203</v>
      </c>
      <c r="K30" s="55">
        <v>2284</v>
      </c>
      <c r="L30" s="55" t="s">
        <v>204</v>
      </c>
      <c r="M30" s="56" t="s">
        <v>131</v>
      </c>
      <c r="N30" s="56" t="s">
        <v>67</v>
      </c>
      <c r="O30" s="57" t="s">
        <v>142</v>
      </c>
      <c r="P30" s="58" t="s">
        <v>177</v>
      </c>
    </row>
    <row r="31" spans="1:16" ht="12.75" customHeight="1" thickBot="1" x14ac:dyDescent="0.25">
      <c r="A31" s="17" t="str">
        <f t="shared" si="0"/>
        <v>IBVS 6050 </v>
      </c>
      <c r="B31" s="7" t="str">
        <f t="shared" si="1"/>
        <v>I</v>
      </c>
      <c r="C31" s="17">
        <f t="shared" si="2"/>
        <v>56011.009400000003</v>
      </c>
      <c r="D31" s="10" t="str">
        <f t="shared" si="3"/>
        <v>vis</v>
      </c>
      <c r="E31" s="54">
        <f>VLOOKUP(C31,Active!C$21:E$966,3,FALSE)</f>
        <v>8089.4177796419663</v>
      </c>
      <c r="F31" s="7" t="s">
        <v>67</v>
      </c>
      <c r="G31" s="10" t="str">
        <f t="shared" si="4"/>
        <v>56011.0094</v>
      </c>
      <c r="H31" s="17">
        <f t="shared" si="5"/>
        <v>2305</v>
      </c>
      <c r="I31" s="55" t="s">
        <v>205</v>
      </c>
      <c r="J31" s="56" t="s">
        <v>206</v>
      </c>
      <c r="K31" s="55">
        <v>2305</v>
      </c>
      <c r="L31" s="55" t="s">
        <v>207</v>
      </c>
      <c r="M31" s="56" t="s">
        <v>131</v>
      </c>
      <c r="N31" s="56" t="s">
        <v>59</v>
      </c>
      <c r="O31" s="57" t="s">
        <v>208</v>
      </c>
      <c r="P31" s="58" t="s">
        <v>209</v>
      </c>
    </row>
    <row r="32" spans="1:16" ht="12.75" customHeight="1" thickBot="1" x14ac:dyDescent="0.25">
      <c r="A32" s="17" t="str">
        <f t="shared" si="0"/>
        <v>IBVS 6094 </v>
      </c>
      <c r="B32" s="7" t="str">
        <f t="shared" si="1"/>
        <v>I</v>
      </c>
      <c r="C32" s="17">
        <f t="shared" si="2"/>
        <v>56138.354099999997</v>
      </c>
      <c r="D32" s="10" t="str">
        <f t="shared" si="3"/>
        <v>vis</v>
      </c>
      <c r="E32" s="54">
        <f>VLOOKUP(C32,Active!C$21:E$966,3,FALSE)</f>
        <v>8173.9205213322275</v>
      </c>
      <c r="F32" s="7" t="s">
        <v>67</v>
      </c>
      <c r="G32" s="10" t="str">
        <f t="shared" si="4"/>
        <v>56138.3541</v>
      </c>
      <c r="H32" s="17">
        <f t="shared" si="5"/>
        <v>2322</v>
      </c>
      <c r="I32" s="55" t="s">
        <v>210</v>
      </c>
      <c r="J32" s="56" t="s">
        <v>211</v>
      </c>
      <c r="K32" s="55">
        <v>2322</v>
      </c>
      <c r="L32" s="55" t="s">
        <v>212</v>
      </c>
      <c r="M32" s="56" t="s">
        <v>131</v>
      </c>
      <c r="N32" s="56" t="s">
        <v>59</v>
      </c>
      <c r="O32" s="57" t="s">
        <v>169</v>
      </c>
      <c r="P32" s="58" t="s">
        <v>213</v>
      </c>
    </row>
    <row r="33" spans="1:16" ht="12.75" customHeight="1" thickBot="1" x14ac:dyDescent="0.25">
      <c r="A33" s="17" t="str">
        <f t="shared" si="0"/>
        <v>IBVS 6095 </v>
      </c>
      <c r="B33" s="7" t="str">
        <f t="shared" si="1"/>
        <v>I</v>
      </c>
      <c r="C33" s="17">
        <f t="shared" si="2"/>
        <v>56168.493499999997</v>
      </c>
      <c r="D33" s="10" t="str">
        <f t="shared" si="3"/>
        <v>vis</v>
      </c>
      <c r="E33" s="54">
        <f>VLOOKUP(C33,Active!C$21:E$966,3,FALSE)</f>
        <v>8193.9202695188396</v>
      </c>
      <c r="F33" s="7" t="s">
        <v>67</v>
      </c>
      <c r="G33" s="10" t="str">
        <f t="shared" si="4"/>
        <v>56168.4935</v>
      </c>
      <c r="H33" s="17">
        <f t="shared" si="5"/>
        <v>2326</v>
      </c>
      <c r="I33" s="55" t="s">
        <v>214</v>
      </c>
      <c r="J33" s="56" t="s">
        <v>215</v>
      </c>
      <c r="K33" s="55">
        <v>2326</v>
      </c>
      <c r="L33" s="55" t="s">
        <v>216</v>
      </c>
      <c r="M33" s="56" t="s">
        <v>131</v>
      </c>
      <c r="N33" s="56" t="s">
        <v>119</v>
      </c>
      <c r="O33" s="57" t="s">
        <v>217</v>
      </c>
      <c r="P33" s="58" t="s">
        <v>218</v>
      </c>
    </row>
    <row r="34" spans="1:16" ht="12.75" customHeight="1" thickBot="1" x14ac:dyDescent="0.25">
      <c r="A34" s="17" t="str">
        <f t="shared" si="0"/>
        <v>BAVM 231 </v>
      </c>
      <c r="B34" s="7" t="str">
        <f t="shared" si="1"/>
        <v>I</v>
      </c>
      <c r="C34" s="17">
        <f t="shared" si="2"/>
        <v>56168.494299999998</v>
      </c>
      <c r="D34" s="10" t="str">
        <f t="shared" si="3"/>
        <v>vis</v>
      </c>
      <c r="E34" s="54">
        <f>VLOOKUP(C34,Active!C$21:E$966,3,FALSE)</f>
        <v>8193.9208003787298</v>
      </c>
      <c r="F34" s="7" t="s">
        <v>67</v>
      </c>
      <c r="G34" s="10" t="str">
        <f t="shared" si="4"/>
        <v>56168.4943</v>
      </c>
      <c r="H34" s="17">
        <f t="shared" si="5"/>
        <v>2326</v>
      </c>
      <c r="I34" s="55" t="s">
        <v>219</v>
      </c>
      <c r="J34" s="56" t="s">
        <v>220</v>
      </c>
      <c r="K34" s="55">
        <v>2326</v>
      </c>
      <c r="L34" s="55" t="s">
        <v>221</v>
      </c>
      <c r="M34" s="56" t="s">
        <v>131</v>
      </c>
      <c r="N34" s="56" t="s">
        <v>132</v>
      </c>
      <c r="O34" s="57" t="s">
        <v>222</v>
      </c>
      <c r="P34" s="58" t="s">
        <v>223</v>
      </c>
    </row>
    <row r="35" spans="1:16" ht="12.75" customHeight="1" thickBot="1" x14ac:dyDescent="0.25">
      <c r="A35" s="17" t="str">
        <f t="shared" si="0"/>
        <v>IBVS 6095 </v>
      </c>
      <c r="B35" s="7" t="str">
        <f t="shared" si="1"/>
        <v>II</v>
      </c>
      <c r="C35" s="17">
        <f t="shared" si="2"/>
        <v>56171.5095</v>
      </c>
      <c r="D35" s="10" t="str">
        <f t="shared" si="3"/>
        <v>vis</v>
      </c>
      <c r="E35" s="54">
        <f>VLOOKUP(C35,Active!C$21:E$966,3,FALSE)</f>
        <v>8195.9216113017173</v>
      </c>
      <c r="F35" s="7" t="s">
        <v>67</v>
      </c>
      <c r="G35" s="10" t="str">
        <f t="shared" si="4"/>
        <v>56171.5095</v>
      </c>
      <c r="H35" s="17">
        <f t="shared" si="5"/>
        <v>2326.5</v>
      </c>
      <c r="I35" s="55" t="s">
        <v>224</v>
      </c>
      <c r="J35" s="56" t="s">
        <v>225</v>
      </c>
      <c r="K35" s="55">
        <v>2326.5</v>
      </c>
      <c r="L35" s="55" t="s">
        <v>226</v>
      </c>
      <c r="M35" s="56" t="s">
        <v>131</v>
      </c>
      <c r="N35" s="56" t="s">
        <v>119</v>
      </c>
      <c r="O35" s="57" t="s">
        <v>217</v>
      </c>
      <c r="P35" s="58" t="s">
        <v>218</v>
      </c>
    </row>
    <row r="36" spans="1:16" ht="12.75" customHeight="1" thickBot="1" x14ac:dyDescent="0.25">
      <c r="A36" s="17" t="str">
        <f t="shared" si="0"/>
        <v>IBVS 6094 </v>
      </c>
      <c r="B36" s="7" t="str">
        <f t="shared" si="1"/>
        <v>I</v>
      </c>
      <c r="C36" s="17">
        <f t="shared" si="2"/>
        <v>56523.389499999997</v>
      </c>
      <c r="D36" s="10" t="str">
        <f t="shared" si="3"/>
        <v>vis</v>
      </c>
      <c r="E36" s="54">
        <f>VLOOKUP(C36,Active!C$21:E$966,3,FALSE)</f>
        <v>8429.4203336354331</v>
      </c>
      <c r="F36" s="7" t="s">
        <v>67</v>
      </c>
      <c r="G36" s="10" t="str">
        <f t="shared" si="4"/>
        <v>56523.3895</v>
      </c>
      <c r="H36" s="17">
        <f t="shared" si="5"/>
        <v>2373</v>
      </c>
      <c r="I36" s="55" t="s">
        <v>227</v>
      </c>
      <c r="J36" s="56" t="s">
        <v>228</v>
      </c>
      <c r="K36" s="55">
        <v>2373</v>
      </c>
      <c r="L36" s="55" t="s">
        <v>229</v>
      </c>
      <c r="M36" s="56" t="s">
        <v>131</v>
      </c>
      <c r="N36" s="56" t="s">
        <v>67</v>
      </c>
      <c r="O36" s="57" t="s">
        <v>230</v>
      </c>
      <c r="P36" s="58" t="s">
        <v>213</v>
      </c>
    </row>
    <row r="37" spans="1:16" ht="12.75" customHeight="1" thickBot="1" x14ac:dyDescent="0.25">
      <c r="A37" s="17" t="str">
        <f t="shared" si="0"/>
        <v>IBVS 6114 </v>
      </c>
      <c r="B37" s="7" t="str">
        <f t="shared" si="1"/>
        <v>II</v>
      </c>
      <c r="C37" s="17">
        <f t="shared" si="2"/>
        <v>56563.326569999997</v>
      </c>
      <c r="D37" s="10" t="str">
        <f t="shared" si="3"/>
        <v>vis</v>
      </c>
      <c r="E37" s="54">
        <f>VLOOKUP(C37,Active!C$21:E$966,3,FALSE)</f>
        <v>8455.9215693372425</v>
      </c>
      <c r="F37" s="7" t="s">
        <v>67</v>
      </c>
      <c r="G37" s="10" t="str">
        <f t="shared" si="4"/>
        <v>56563.32657</v>
      </c>
      <c r="H37" s="17">
        <f t="shared" si="5"/>
        <v>2378.5</v>
      </c>
      <c r="I37" s="55" t="s">
        <v>231</v>
      </c>
      <c r="J37" s="56" t="s">
        <v>232</v>
      </c>
      <c r="K37" s="55">
        <v>2378.5</v>
      </c>
      <c r="L37" s="55" t="s">
        <v>233</v>
      </c>
      <c r="M37" s="56" t="s">
        <v>131</v>
      </c>
      <c r="N37" s="56" t="s">
        <v>59</v>
      </c>
      <c r="O37" s="57" t="s">
        <v>138</v>
      </c>
      <c r="P37" s="58" t="s">
        <v>234</v>
      </c>
    </row>
    <row r="38" spans="1:16" ht="12.75" customHeight="1" thickBot="1" x14ac:dyDescent="0.25">
      <c r="A38" s="17" t="str">
        <f t="shared" si="0"/>
        <v> BAC 16.255 </v>
      </c>
      <c r="B38" s="7" t="str">
        <f t="shared" si="1"/>
        <v>I</v>
      </c>
      <c r="C38" s="17">
        <f t="shared" si="2"/>
        <v>38634.546199999997</v>
      </c>
      <c r="D38" s="10" t="str">
        <f t="shared" si="3"/>
        <v>vis</v>
      </c>
      <c r="E38" s="54">
        <f>VLOOKUP(C38,Active!C$21:E$966,3,FALSE)</f>
        <v>-3441.1663850700479</v>
      </c>
      <c r="F38" s="7" t="s">
        <v>67</v>
      </c>
      <c r="G38" s="10" t="str">
        <f t="shared" si="4"/>
        <v>38634.5462</v>
      </c>
      <c r="H38" s="17">
        <f t="shared" si="5"/>
        <v>0</v>
      </c>
      <c r="I38" s="55" t="s">
        <v>69</v>
      </c>
      <c r="J38" s="56" t="s">
        <v>70</v>
      </c>
      <c r="K38" s="55">
        <v>0</v>
      </c>
      <c r="L38" s="55" t="s">
        <v>71</v>
      </c>
      <c r="M38" s="56" t="s">
        <v>72</v>
      </c>
      <c r="N38" s="56" t="s">
        <v>73</v>
      </c>
      <c r="O38" s="57" t="s">
        <v>74</v>
      </c>
      <c r="P38" s="57" t="s">
        <v>75</v>
      </c>
    </row>
    <row r="39" spans="1:16" ht="12.75" customHeight="1" thickBot="1" x14ac:dyDescent="0.25">
      <c r="A39" s="17" t="str">
        <f t="shared" si="0"/>
        <v> BAC 16.255 </v>
      </c>
      <c r="B39" s="7" t="str">
        <f t="shared" si="1"/>
        <v>II</v>
      </c>
      <c r="C39" s="17">
        <f t="shared" si="2"/>
        <v>38653.392</v>
      </c>
      <c r="D39" s="10" t="str">
        <f t="shared" si="3"/>
        <v>vis</v>
      </c>
      <c r="E39" s="54">
        <f>VLOOKUP(C39,Active!C$21:E$966,3,FALSE)</f>
        <v>-3428.6607859414889</v>
      </c>
      <c r="F39" s="7" t="s">
        <v>67</v>
      </c>
      <c r="G39" s="10" t="str">
        <f t="shared" si="4"/>
        <v>38653.392</v>
      </c>
      <c r="H39" s="17">
        <f t="shared" si="5"/>
        <v>2.5</v>
      </c>
      <c r="I39" s="55" t="s">
        <v>76</v>
      </c>
      <c r="J39" s="56" t="s">
        <v>77</v>
      </c>
      <c r="K39" s="55">
        <v>2.5</v>
      </c>
      <c r="L39" s="55" t="s">
        <v>78</v>
      </c>
      <c r="M39" s="56" t="s">
        <v>72</v>
      </c>
      <c r="N39" s="56" t="s">
        <v>73</v>
      </c>
      <c r="O39" s="57" t="s">
        <v>74</v>
      </c>
      <c r="P39" s="57" t="s">
        <v>75</v>
      </c>
    </row>
    <row r="40" spans="1:16" ht="12.75" customHeight="1" thickBot="1" x14ac:dyDescent="0.25">
      <c r="A40" s="17" t="str">
        <f t="shared" si="0"/>
        <v> BAC 16.255 </v>
      </c>
      <c r="B40" s="7" t="str">
        <f t="shared" si="1"/>
        <v>II</v>
      </c>
      <c r="C40" s="17">
        <f t="shared" si="2"/>
        <v>38668.459000000003</v>
      </c>
      <c r="D40" s="10" t="str">
        <f t="shared" si="3"/>
        <v>vis</v>
      </c>
      <c r="E40" s="54">
        <f>VLOOKUP(C40,Active!C$21:E$966,3,FALSE)</f>
        <v>-3418.662703500308</v>
      </c>
      <c r="F40" s="7" t="s">
        <v>67</v>
      </c>
      <c r="G40" s="10" t="str">
        <f t="shared" si="4"/>
        <v>38668.459</v>
      </c>
      <c r="H40" s="17">
        <f t="shared" si="5"/>
        <v>4.5</v>
      </c>
      <c r="I40" s="55" t="s">
        <v>79</v>
      </c>
      <c r="J40" s="56" t="s">
        <v>80</v>
      </c>
      <c r="K40" s="55">
        <v>4.5</v>
      </c>
      <c r="L40" s="55" t="s">
        <v>81</v>
      </c>
      <c r="M40" s="56" t="s">
        <v>72</v>
      </c>
      <c r="N40" s="56" t="s">
        <v>73</v>
      </c>
      <c r="O40" s="57" t="s">
        <v>74</v>
      </c>
      <c r="P40" s="57" t="s">
        <v>75</v>
      </c>
    </row>
    <row r="41" spans="1:16" ht="12.75" customHeight="1" thickBot="1" x14ac:dyDescent="0.25">
      <c r="A41" s="17" t="str">
        <f t="shared" si="0"/>
        <v>IBVS 6007 </v>
      </c>
      <c r="B41" s="7" t="str">
        <f t="shared" si="1"/>
        <v>I</v>
      </c>
      <c r="C41" s="17">
        <f t="shared" si="2"/>
        <v>55034.473749999997</v>
      </c>
      <c r="D41" s="10" t="str">
        <f t="shared" si="3"/>
        <v>vis</v>
      </c>
      <c r="E41" s="54">
        <f>VLOOKUP(C41,Active!C$21:E$966,3,FALSE)</f>
        <v>7441.413270751641</v>
      </c>
      <c r="F41" s="7" t="s">
        <v>67</v>
      </c>
      <c r="G41" s="10" t="str">
        <f t="shared" si="4"/>
        <v>55034.47375</v>
      </c>
      <c r="H41" s="17">
        <f t="shared" si="5"/>
        <v>2176</v>
      </c>
      <c r="I41" s="55" t="s">
        <v>135</v>
      </c>
      <c r="J41" s="56" t="s">
        <v>136</v>
      </c>
      <c r="K41" s="55">
        <v>2176</v>
      </c>
      <c r="L41" s="55" t="s">
        <v>137</v>
      </c>
      <c r="M41" s="56" t="s">
        <v>131</v>
      </c>
      <c r="N41" s="56" t="s">
        <v>132</v>
      </c>
      <c r="O41" s="57" t="s">
        <v>138</v>
      </c>
      <c r="P41" s="58" t="s">
        <v>139</v>
      </c>
    </row>
    <row r="42" spans="1:16" ht="12.75" customHeight="1" thickBot="1" x14ac:dyDescent="0.25">
      <c r="A42" s="17" t="str">
        <f t="shared" si="0"/>
        <v>OEJV 0137 </v>
      </c>
      <c r="B42" s="7" t="str">
        <f t="shared" si="1"/>
        <v>I</v>
      </c>
      <c r="C42" s="17">
        <f t="shared" si="2"/>
        <v>55059.3367</v>
      </c>
      <c r="D42" s="10" t="str">
        <f t="shared" si="3"/>
        <v>vis</v>
      </c>
      <c r="E42" s="54" t="e">
        <f>VLOOKUP(C42,Active!C$21:E$966,3,FALSE)</f>
        <v>#N/A</v>
      </c>
      <c r="F42" s="7" t="s">
        <v>67</v>
      </c>
      <c r="G42" s="10" t="str">
        <f t="shared" si="4"/>
        <v>55059.3367</v>
      </c>
      <c r="H42" s="17">
        <f t="shared" si="5"/>
        <v>2179</v>
      </c>
      <c r="I42" s="55" t="s">
        <v>140</v>
      </c>
      <c r="J42" s="56" t="s">
        <v>141</v>
      </c>
      <c r="K42" s="55">
        <v>2179</v>
      </c>
      <c r="L42" s="55" t="s">
        <v>126</v>
      </c>
      <c r="M42" s="56" t="s">
        <v>131</v>
      </c>
      <c r="N42" s="56" t="s">
        <v>47</v>
      </c>
      <c r="O42" s="57" t="s">
        <v>142</v>
      </c>
      <c r="P42" s="58" t="s">
        <v>143</v>
      </c>
    </row>
    <row r="43" spans="1:16" ht="12.75" customHeight="1" thickBot="1" x14ac:dyDescent="0.25">
      <c r="A43" s="17" t="str">
        <f t="shared" si="0"/>
        <v>OEJV 0137 </v>
      </c>
      <c r="B43" s="7" t="str">
        <f t="shared" si="1"/>
        <v>I</v>
      </c>
      <c r="C43" s="17">
        <f t="shared" si="2"/>
        <v>55059.338499999998</v>
      </c>
      <c r="D43" s="10" t="str">
        <f t="shared" si="3"/>
        <v>vis</v>
      </c>
      <c r="E43" s="54" t="e">
        <f>VLOOKUP(C43,Active!C$21:E$966,3,FALSE)</f>
        <v>#N/A</v>
      </c>
      <c r="F43" s="7" t="s">
        <v>67</v>
      </c>
      <c r="G43" s="10" t="str">
        <f t="shared" si="4"/>
        <v>55059.3385</v>
      </c>
      <c r="H43" s="17">
        <f t="shared" si="5"/>
        <v>2179</v>
      </c>
      <c r="I43" s="55" t="s">
        <v>144</v>
      </c>
      <c r="J43" s="56" t="s">
        <v>145</v>
      </c>
      <c r="K43" s="55">
        <v>2179</v>
      </c>
      <c r="L43" s="55" t="s">
        <v>146</v>
      </c>
      <c r="M43" s="56" t="s">
        <v>131</v>
      </c>
      <c r="N43" s="56" t="s">
        <v>67</v>
      </c>
      <c r="O43" s="57" t="s">
        <v>142</v>
      </c>
      <c r="P43" s="58" t="s">
        <v>143</v>
      </c>
    </row>
    <row r="44" spans="1:16" ht="12.75" customHeight="1" thickBot="1" x14ac:dyDescent="0.25">
      <c r="A44" s="17" t="str">
        <f t="shared" si="0"/>
        <v>OEJV 0137 </v>
      </c>
      <c r="B44" s="7" t="str">
        <f t="shared" si="1"/>
        <v>I</v>
      </c>
      <c r="C44" s="17">
        <f t="shared" si="2"/>
        <v>55059.3393</v>
      </c>
      <c r="D44" s="10" t="str">
        <f t="shared" si="3"/>
        <v>vis</v>
      </c>
      <c r="E44" s="54" t="e">
        <f>VLOOKUP(C44,Active!C$21:E$966,3,FALSE)</f>
        <v>#N/A</v>
      </c>
      <c r="F44" s="7" t="s">
        <v>67</v>
      </c>
      <c r="G44" s="10" t="str">
        <f t="shared" si="4"/>
        <v>55059.3393</v>
      </c>
      <c r="H44" s="17">
        <f t="shared" si="5"/>
        <v>2179</v>
      </c>
      <c r="I44" s="55" t="s">
        <v>147</v>
      </c>
      <c r="J44" s="56" t="s">
        <v>148</v>
      </c>
      <c r="K44" s="55">
        <v>2179</v>
      </c>
      <c r="L44" s="55" t="s">
        <v>149</v>
      </c>
      <c r="M44" s="56" t="s">
        <v>131</v>
      </c>
      <c r="N44" s="56" t="s">
        <v>132</v>
      </c>
      <c r="O44" s="57" t="s">
        <v>142</v>
      </c>
      <c r="P44" s="58" t="s">
        <v>143</v>
      </c>
    </row>
    <row r="45" spans="1:16" ht="12.75" customHeight="1" thickBot="1" x14ac:dyDescent="0.25">
      <c r="A45" s="17" t="str">
        <f t="shared" si="0"/>
        <v>OEJV 0137 </v>
      </c>
      <c r="B45" s="7" t="str">
        <f t="shared" si="1"/>
        <v>II</v>
      </c>
      <c r="C45" s="17">
        <f t="shared" si="2"/>
        <v>55358.478000000003</v>
      </c>
      <c r="D45" s="10" t="str">
        <f t="shared" si="3"/>
        <v>vis</v>
      </c>
      <c r="E45" s="54" t="e">
        <f>VLOOKUP(C45,Active!C$21:E$966,3,FALSE)</f>
        <v>#N/A</v>
      </c>
      <c r="F45" s="7" t="s">
        <v>67</v>
      </c>
      <c r="G45" s="10" t="str">
        <f t="shared" si="4"/>
        <v>55358.4780</v>
      </c>
      <c r="H45" s="17">
        <f t="shared" si="5"/>
        <v>2218.5</v>
      </c>
      <c r="I45" s="55" t="s">
        <v>150</v>
      </c>
      <c r="J45" s="56" t="s">
        <v>151</v>
      </c>
      <c r="K45" s="55">
        <v>2218.5</v>
      </c>
      <c r="L45" s="55" t="s">
        <v>152</v>
      </c>
      <c r="M45" s="56" t="s">
        <v>131</v>
      </c>
      <c r="N45" s="56" t="s">
        <v>132</v>
      </c>
      <c r="O45" s="57" t="s">
        <v>142</v>
      </c>
      <c r="P45" s="58" t="s">
        <v>143</v>
      </c>
    </row>
    <row r="46" spans="1:16" ht="12.75" customHeight="1" thickBot="1" x14ac:dyDescent="0.25">
      <c r="A46" s="17" t="str">
        <f t="shared" si="0"/>
        <v>OEJV 0137 </v>
      </c>
      <c r="B46" s="7" t="str">
        <f t="shared" si="1"/>
        <v>II</v>
      </c>
      <c r="C46" s="17">
        <f t="shared" si="2"/>
        <v>55358.4784</v>
      </c>
      <c r="D46" s="10" t="str">
        <f t="shared" si="3"/>
        <v>vis</v>
      </c>
      <c r="E46" s="54" t="e">
        <f>VLOOKUP(C46,Active!C$21:E$966,3,FALSE)</f>
        <v>#N/A</v>
      </c>
      <c r="F46" s="7" t="s">
        <v>67</v>
      </c>
      <c r="G46" s="10" t="str">
        <f t="shared" si="4"/>
        <v>55358.4784</v>
      </c>
      <c r="H46" s="17">
        <f t="shared" si="5"/>
        <v>2218.5</v>
      </c>
      <c r="I46" s="55" t="s">
        <v>153</v>
      </c>
      <c r="J46" s="56" t="s">
        <v>151</v>
      </c>
      <c r="K46" s="55">
        <v>2218.5</v>
      </c>
      <c r="L46" s="55" t="s">
        <v>154</v>
      </c>
      <c r="M46" s="56" t="s">
        <v>131</v>
      </c>
      <c r="N46" s="56" t="s">
        <v>67</v>
      </c>
      <c r="O46" s="57" t="s">
        <v>142</v>
      </c>
      <c r="P46" s="58" t="s">
        <v>143</v>
      </c>
    </row>
    <row r="47" spans="1:16" ht="12.75" customHeight="1" thickBot="1" x14ac:dyDescent="0.25">
      <c r="A47" s="17" t="str">
        <f t="shared" si="0"/>
        <v>OEJV 0137 </v>
      </c>
      <c r="B47" s="7" t="str">
        <f t="shared" si="1"/>
        <v>II</v>
      </c>
      <c r="C47" s="17">
        <f t="shared" si="2"/>
        <v>55358.478999999999</v>
      </c>
      <c r="D47" s="10" t="str">
        <f t="shared" si="3"/>
        <v>vis</v>
      </c>
      <c r="E47" s="54" t="e">
        <f>VLOOKUP(C47,Active!C$21:E$966,3,FALSE)</f>
        <v>#N/A</v>
      </c>
      <c r="F47" s="7" t="s">
        <v>67</v>
      </c>
      <c r="G47" s="10" t="str">
        <f t="shared" si="4"/>
        <v>55358.4790</v>
      </c>
      <c r="H47" s="17">
        <f t="shared" si="5"/>
        <v>2218.5</v>
      </c>
      <c r="I47" s="55" t="s">
        <v>155</v>
      </c>
      <c r="J47" s="56" t="s">
        <v>156</v>
      </c>
      <c r="K47" s="55">
        <v>2218.5</v>
      </c>
      <c r="L47" s="55" t="s">
        <v>157</v>
      </c>
      <c r="M47" s="56" t="s">
        <v>131</v>
      </c>
      <c r="N47" s="56" t="s">
        <v>47</v>
      </c>
      <c r="O47" s="57" t="s">
        <v>142</v>
      </c>
      <c r="P47" s="58" t="s">
        <v>143</v>
      </c>
    </row>
    <row r="48" spans="1:16" ht="12.75" customHeight="1" thickBot="1" x14ac:dyDescent="0.25">
      <c r="A48" s="17" t="str">
        <f t="shared" si="0"/>
        <v>IBVS 6007 </v>
      </c>
      <c r="B48" s="7" t="str">
        <f t="shared" si="1"/>
        <v>I</v>
      </c>
      <c r="C48" s="17">
        <f t="shared" si="2"/>
        <v>55413.484969999998</v>
      </c>
      <c r="D48" s="10" t="str">
        <f t="shared" si="3"/>
        <v>vis</v>
      </c>
      <c r="E48" s="54">
        <f>VLOOKUP(C48,Active!C$21:E$966,3,FALSE)</f>
        <v>7692.9155886445124</v>
      </c>
      <c r="F48" s="7" t="s">
        <v>67</v>
      </c>
      <c r="G48" s="10" t="str">
        <f t="shared" si="4"/>
        <v>55413.48497</v>
      </c>
      <c r="H48" s="17">
        <f t="shared" si="5"/>
        <v>2226</v>
      </c>
      <c r="I48" s="55" t="s">
        <v>163</v>
      </c>
      <c r="J48" s="56" t="s">
        <v>164</v>
      </c>
      <c r="K48" s="55">
        <v>2226</v>
      </c>
      <c r="L48" s="55" t="s">
        <v>165</v>
      </c>
      <c r="M48" s="56" t="s">
        <v>131</v>
      </c>
      <c r="N48" s="56" t="s">
        <v>132</v>
      </c>
      <c r="O48" s="57" t="s">
        <v>138</v>
      </c>
      <c r="P48" s="58" t="s">
        <v>139</v>
      </c>
    </row>
    <row r="49" spans="1:16" ht="12.75" customHeight="1" thickBot="1" x14ac:dyDescent="0.25">
      <c r="A49" s="17" t="str">
        <f t="shared" si="0"/>
        <v>OEJV 0137 </v>
      </c>
      <c r="B49" s="7" t="str">
        <f t="shared" si="1"/>
        <v>II</v>
      </c>
      <c r="C49" s="17">
        <f t="shared" si="2"/>
        <v>55441.3626</v>
      </c>
      <c r="D49" s="10" t="str">
        <f t="shared" si="3"/>
        <v>vis</v>
      </c>
      <c r="E49" s="54" t="e">
        <f>VLOOKUP(C49,Active!C$21:E$966,3,FALSE)</f>
        <v>#N/A</v>
      </c>
      <c r="F49" s="7" t="s">
        <v>67</v>
      </c>
      <c r="G49" s="10" t="str">
        <f t="shared" si="4"/>
        <v>55441.3626</v>
      </c>
      <c r="H49" s="17">
        <f t="shared" si="5"/>
        <v>2229.5</v>
      </c>
      <c r="I49" s="55" t="s">
        <v>166</v>
      </c>
      <c r="J49" s="56" t="s">
        <v>167</v>
      </c>
      <c r="K49" s="55">
        <v>2229.5</v>
      </c>
      <c r="L49" s="55" t="s">
        <v>168</v>
      </c>
      <c r="M49" s="56" t="s">
        <v>131</v>
      </c>
      <c r="N49" s="56" t="s">
        <v>67</v>
      </c>
      <c r="O49" s="57" t="s">
        <v>169</v>
      </c>
      <c r="P49" s="58" t="s">
        <v>143</v>
      </c>
    </row>
    <row r="50" spans="1:16" ht="12.75" customHeight="1" thickBot="1" x14ac:dyDescent="0.25">
      <c r="A50" s="17" t="str">
        <f t="shared" si="0"/>
        <v>BAVM 220 </v>
      </c>
      <c r="B50" s="7" t="str">
        <f t="shared" si="1"/>
        <v>I</v>
      </c>
      <c r="C50" s="17">
        <f t="shared" si="2"/>
        <v>55740.5046</v>
      </c>
      <c r="D50" s="10" t="str">
        <f t="shared" si="3"/>
        <v>vis</v>
      </c>
      <c r="E50" s="54">
        <f>VLOOKUP(C50,Active!C$21:E$966,3,FALSE)</f>
        <v>7909.9175943937616</v>
      </c>
      <c r="F50" s="7" t="s">
        <v>67</v>
      </c>
      <c r="G50" s="10" t="str">
        <f t="shared" si="4"/>
        <v>55740.5046</v>
      </c>
      <c r="H50" s="17">
        <f t="shared" si="5"/>
        <v>2269</v>
      </c>
      <c r="I50" s="55" t="s">
        <v>170</v>
      </c>
      <c r="J50" s="56" t="s">
        <v>171</v>
      </c>
      <c r="K50" s="55">
        <v>2269</v>
      </c>
      <c r="L50" s="55" t="s">
        <v>172</v>
      </c>
      <c r="M50" s="56" t="s">
        <v>131</v>
      </c>
      <c r="N50" s="59" t="s">
        <v>161</v>
      </c>
      <c r="O50" s="57" t="s">
        <v>86</v>
      </c>
      <c r="P50" s="58" t="s">
        <v>173</v>
      </c>
    </row>
    <row r="51" spans="1:16" ht="12.75" customHeight="1" thickBot="1" x14ac:dyDescent="0.25">
      <c r="A51" s="17" t="str">
        <f t="shared" si="0"/>
        <v>IBVS 6007 </v>
      </c>
      <c r="B51" s="7" t="str">
        <f t="shared" si="1"/>
        <v>II</v>
      </c>
      <c r="C51" s="17">
        <f t="shared" si="2"/>
        <v>55817.361140000001</v>
      </c>
      <c r="D51" s="10" t="str">
        <f t="shared" si="3"/>
        <v>vis</v>
      </c>
      <c r="E51" s="54">
        <f>VLOOKUP(C51,Active!C$21:E$966,3,FALSE)</f>
        <v>7960.9176622947234</v>
      </c>
      <c r="F51" s="7" t="s">
        <v>67</v>
      </c>
      <c r="G51" s="10" t="str">
        <f t="shared" si="4"/>
        <v>55817.36114</v>
      </c>
      <c r="H51" s="17">
        <f t="shared" si="5"/>
        <v>2279.5</v>
      </c>
      <c r="I51" s="55" t="s">
        <v>181</v>
      </c>
      <c r="J51" s="56" t="s">
        <v>182</v>
      </c>
      <c r="K51" s="55">
        <v>2279.5</v>
      </c>
      <c r="L51" s="55" t="s">
        <v>183</v>
      </c>
      <c r="M51" s="56" t="s">
        <v>131</v>
      </c>
      <c r="N51" s="56" t="s">
        <v>132</v>
      </c>
      <c r="O51" s="57" t="s">
        <v>138</v>
      </c>
      <c r="P51" s="58" t="s">
        <v>139</v>
      </c>
    </row>
    <row r="52" spans="1:16" ht="12.75" customHeight="1" thickBot="1" x14ac:dyDescent="0.25">
      <c r="A52" s="17" t="str">
        <f t="shared" si="0"/>
        <v>IBVS 6005 </v>
      </c>
      <c r="B52" s="7" t="str">
        <f t="shared" si="1"/>
        <v>I</v>
      </c>
      <c r="C52" s="17">
        <f t="shared" si="2"/>
        <v>55848.253900000003</v>
      </c>
      <c r="D52" s="10" t="str">
        <f t="shared" si="3"/>
        <v>vis</v>
      </c>
      <c r="E52" s="54">
        <f>VLOOKUP(C52,Active!C$21:E$966,3,FALSE)</f>
        <v>7981.4173212391443</v>
      </c>
      <c r="F52" s="7" t="s">
        <v>67</v>
      </c>
      <c r="G52" s="10" t="str">
        <f t="shared" si="4"/>
        <v>55848.2539</v>
      </c>
      <c r="H52" s="17">
        <f t="shared" si="5"/>
        <v>2284</v>
      </c>
      <c r="I52" s="55" t="s">
        <v>193</v>
      </c>
      <c r="J52" s="56" t="s">
        <v>194</v>
      </c>
      <c r="K52" s="55">
        <v>2284</v>
      </c>
      <c r="L52" s="55" t="s">
        <v>195</v>
      </c>
      <c r="M52" s="56" t="s">
        <v>131</v>
      </c>
      <c r="N52" s="56" t="s">
        <v>196</v>
      </c>
      <c r="O52" s="57" t="s">
        <v>197</v>
      </c>
      <c r="P52" s="58" t="s">
        <v>198</v>
      </c>
    </row>
    <row r="53" spans="1:16" x14ac:dyDescent="0.2">
      <c r="B53" s="7"/>
      <c r="F53" s="7"/>
    </row>
    <row r="54" spans="1:16" x14ac:dyDescent="0.2">
      <c r="B54" s="7"/>
      <c r="F54" s="7"/>
    </row>
    <row r="55" spans="1:16" x14ac:dyDescent="0.2">
      <c r="B55" s="7"/>
      <c r="F55" s="7"/>
    </row>
    <row r="56" spans="1:16" x14ac:dyDescent="0.2">
      <c r="B56" s="7"/>
      <c r="F56" s="7"/>
    </row>
    <row r="57" spans="1:16" x14ac:dyDescent="0.2">
      <c r="B57" s="7"/>
      <c r="F57" s="7"/>
    </row>
    <row r="58" spans="1:16" x14ac:dyDescent="0.2">
      <c r="B58" s="7"/>
      <c r="F58" s="7"/>
    </row>
    <row r="59" spans="1:16" x14ac:dyDescent="0.2">
      <c r="B59" s="7"/>
      <c r="F59" s="7"/>
    </row>
    <row r="60" spans="1:16" x14ac:dyDescent="0.2">
      <c r="B60" s="7"/>
      <c r="F60" s="7"/>
    </row>
    <row r="61" spans="1:16" x14ac:dyDescent="0.2">
      <c r="B61" s="7"/>
      <c r="F61" s="7"/>
    </row>
    <row r="62" spans="1:16" x14ac:dyDescent="0.2">
      <c r="B62" s="7"/>
      <c r="F62" s="7"/>
    </row>
    <row r="63" spans="1:16" x14ac:dyDescent="0.2">
      <c r="B63" s="7"/>
      <c r="F63" s="7"/>
    </row>
    <row r="64" spans="1:16" x14ac:dyDescent="0.2">
      <c r="B64" s="7"/>
      <c r="F64" s="7"/>
    </row>
    <row r="65" spans="2:6" x14ac:dyDescent="0.2">
      <c r="B65" s="7"/>
      <c r="F65" s="7"/>
    </row>
    <row r="66" spans="2:6" x14ac:dyDescent="0.2">
      <c r="B66" s="7"/>
      <c r="F66" s="7"/>
    </row>
    <row r="67" spans="2:6" x14ac:dyDescent="0.2">
      <c r="B67" s="7"/>
      <c r="F67" s="7"/>
    </row>
    <row r="68" spans="2:6" x14ac:dyDescent="0.2">
      <c r="B68" s="7"/>
      <c r="F68" s="7"/>
    </row>
    <row r="69" spans="2:6" x14ac:dyDescent="0.2">
      <c r="B69" s="7"/>
      <c r="F69" s="7"/>
    </row>
    <row r="70" spans="2:6" x14ac:dyDescent="0.2">
      <c r="B70" s="7"/>
      <c r="F70" s="7"/>
    </row>
    <row r="71" spans="2:6" x14ac:dyDescent="0.2">
      <c r="B71" s="7"/>
      <c r="F71" s="7"/>
    </row>
    <row r="72" spans="2:6" x14ac:dyDescent="0.2">
      <c r="B72" s="7"/>
      <c r="F72" s="7"/>
    </row>
    <row r="73" spans="2:6" x14ac:dyDescent="0.2">
      <c r="B73" s="7"/>
      <c r="F73" s="7"/>
    </row>
    <row r="74" spans="2:6" x14ac:dyDescent="0.2">
      <c r="B74" s="7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</sheetData>
  <phoneticPr fontId="7" type="noConversion"/>
  <hyperlinks>
    <hyperlink ref="P11" r:id="rId1" display="http://www.bav-astro.de/sfs/BAVM_link.php?BAVMnr=68"/>
    <hyperlink ref="P12" r:id="rId2" display="http://www.bav-astro.de/sfs/BAVM_link.php?BAVMnr=68"/>
    <hyperlink ref="P13" r:id="rId3" display="http://www.bav-astro.de/sfs/BAVM_link.php?BAVMnr=73"/>
    <hyperlink ref="P14" r:id="rId4" display="http://www.bav-astro.de/sfs/BAVM_link.php?BAVMnr=73"/>
    <hyperlink ref="P15" r:id="rId5" display="http://www.bav-astro.de/sfs/BAVM_link.php?BAVMnr=73"/>
    <hyperlink ref="P16" r:id="rId6" display="http://www.bav-astro.de/sfs/BAVM_link.php?BAVMnr=73"/>
    <hyperlink ref="P17" r:id="rId7" display="http://www.bav-astro.de/sfs/BAVM_link.php?BAVMnr=111"/>
    <hyperlink ref="P18" r:id="rId8" display="http://www.bav-astro.de/sfs/BAVM_link.php?BAVMnr=117"/>
    <hyperlink ref="P19" r:id="rId9" display="http://www.bav-astro.de/sfs/BAVM_link.php?BAVMnr=132"/>
    <hyperlink ref="P20" r:id="rId10" display="http://www.bav-astro.de/sfs/BAVM_link.php?BAVMnr=152"/>
    <hyperlink ref="P21" r:id="rId11" display="http://www.bav-astro.de/sfs/BAVM_link.php?BAVMnr=152"/>
    <hyperlink ref="P22" r:id="rId12" display="http://www.bav-astro.de/sfs/BAVM_link.php?BAVMnr=173"/>
    <hyperlink ref="P23" r:id="rId13" display="http://www.konkoly.hu/cgi-bin/IBVS?5760"/>
    <hyperlink ref="P41" r:id="rId14" display="http://www.konkoly.hu/cgi-bin/IBVS?6007"/>
    <hyperlink ref="P42" r:id="rId15" display="http://var.astro.cz/oejv/issues/oejv0137.pdf"/>
    <hyperlink ref="P43" r:id="rId16" display="http://var.astro.cz/oejv/issues/oejv0137.pdf"/>
    <hyperlink ref="P44" r:id="rId17" display="http://var.astro.cz/oejv/issues/oejv0137.pdf"/>
    <hyperlink ref="P45" r:id="rId18" display="http://var.astro.cz/oejv/issues/oejv0137.pdf"/>
    <hyperlink ref="P46" r:id="rId19" display="http://var.astro.cz/oejv/issues/oejv0137.pdf"/>
    <hyperlink ref="P47" r:id="rId20" display="http://var.astro.cz/oejv/issues/oejv0137.pdf"/>
    <hyperlink ref="P24" r:id="rId21" display="http://www.bav-astro.de/sfs/BAVM_link.php?BAVMnr=215"/>
    <hyperlink ref="P48" r:id="rId22" display="http://www.konkoly.hu/cgi-bin/IBVS?6007"/>
    <hyperlink ref="P49" r:id="rId23" display="http://var.astro.cz/oejv/issues/oejv0137.pdf"/>
    <hyperlink ref="P50" r:id="rId24" display="http://www.bav-astro.de/sfs/BAVM_link.php?BAVMnr=220"/>
    <hyperlink ref="P25" r:id="rId25" display="http://var.astro.cz/oejv/issues/oejv0160.pdf"/>
    <hyperlink ref="P26" r:id="rId26" display="http://var.astro.cz/oejv/issues/oejv0160.pdf"/>
    <hyperlink ref="P51" r:id="rId27" display="http://www.konkoly.hu/cgi-bin/IBVS?6007"/>
    <hyperlink ref="P27" r:id="rId28" display="http://www.konkoly.hu/cgi-bin/IBVS?6033"/>
    <hyperlink ref="P28" r:id="rId29" display="http://www.konkoly.hu/cgi-bin/IBVS?6033"/>
    <hyperlink ref="P52" r:id="rId30" display="http://www.konkoly.hu/cgi-bin/IBVS?6005"/>
    <hyperlink ref="P29" r:id="rId31" display="http://var.astro.cz/oejv/issues/oejv0160.pdf"/>
    <hyperlink ref="P30" r:id="rId32" display="http://var.astro.cz/oejv/issues/oejv0160.pdf"/>
    <hyperlink ref="P31" r:id="rId33" display="http://www.konkoly.hu/cgi-bin/IBVS?6050"/>
    <hyperlink ref="P32" r:id="rId34" display="http://www.konkoly.hu/cgi-bin/IBVS?6094"/>
    <hyperlink ref="P33" r:id="rId35" display="http://www.konkoly.hu/cgi-bin/IBVS?6095"/>
    <hyperlink ref="P34" r:id="rId36" display="http://www.bav-astro.de/sfs/BAVM_link.php?BAVMnr=231"/>
    <hyperlink ref="P35" r:id="rId37" display="http://www.konkoly.hu/cgi-bin/IBVS?6095"/>
    <hyperlink ref="P36" r:id="rId38" display="http://www.konkoly.hu/cgi-bin/IBVS?6094"/>
    <hyperlink ref="P37" r:id="rId39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2024-02-04T04:11:50Z</dcterms:modified>
</cp:coreProperties>
</file>