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87A05B-6BFD-42E5-B808-6E7B93331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F14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Q28" i="1"/>
  <c r="E28" i="1"/>
  <c r="F28" i="1" s="1"/>
  <c r="G28" i="1" s="1"/>
  <c r="I28" i="1" s="1"/>
  <c r="C21" i="1"/>
  <c r="E22" i="1"/>
  <c r="F22" i="1" s="1"/>
  <c r="U22" i="1" s="1"/>
  <c r="E23" i="1"/>
  <c r="F23" i="1" s="1"/>
  <c r="U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J26" i="1" s="1"/>
  <c r="E27" i="1"/>
  <c r="F27" i="1" s="1"/>
  <c r="G27" i="1" s="1"/>
  <c r="K27" i="1" s="1"/>
  <c r="G14" i="2"/>
  <c r="C14" i="2" s="1"/>
  <c r="E14" i="2" s="1"/>
  <c r="G12" i="2"/>
  <c r="C12" i="2" s="1"/>
  <c r="E12" i="2" s="1"/>
  <c r="G13" i="2"/>
  <c r="C13" i="2" s="1"/>
  <c r="E13" i="2" s="1"/>
  <c r="G11" i="2"/>
  <c r="C11" i="2" s="1"/>
  <c r="E11" i="2" s="1"/>
  <c r="H14" i="2"/>
  <c r="B14" i="2"/>
  <c r="D14" i="2"/>
  <c r="A14" i="2"/>
  <c r="H12" i="2"/>
  <c r="B12" i="2" s="1"/>
  <c r="D12" i="2"/>
  <c r="A12" i="2"/>
  <c r="H13" i="2"/>
  <c r="B13" i="2"/>
  <c r="D13" i="2"/>
  <c r="A13" i="2"/>
  <c r="H11" i="2"/>
  <c r="B11" i="2" s="1"/>
  <c r="D11" i="2"/>
  <c r="A11" i="2"/>
  <c r="Q26" i="1"/>
  <c r="Q27" i="1"/>
  <c r="C17" i="1"/>
  <c r="Q22" i="1"/>
  <c r="Q23" i="1"/>
  <c r="Q24" i="1"/>
  <c r="Q25" i="1"/>
  <c r="Q21" i="1"/>
  <c r="F15" i="1" l="1"/>
  <c r="E21" i="1"/>
  <c r="F21" i="1" s="1"/>
  <c r="G21" i="1" s="1"/>
  <c r="H21" i="1" l="1"/>
  <c r="C11" i="1"/>
  <c r="C12" i="1"/>
  <c r="C16" i="1" s="1"/>
  <c r="D18" i="1" s="1"/>
  <c r="O46" i="1" l="1"/>
  <c r="O45" i="1"/>
  <c r="O44" i="1"/>
  <c r="O47" i="1"/>
  <c r="O43" i="1"/>
  <c r="O42" i="1"/>
  <c r="O41" i="1"/>
  <c r="O31" i="1"/>
  <c r="O35" i="1"/>
  <c r="O39" i="1"/>
  <c r="O36" i="1"/>
  <c r="O30" i="1"/>
  <c r="O34" i="1"/>
  <c r="O38" i="1"/>
  <c r="O29" i="1"/>
  <c r="O33" i="1"/>
  <c r="O37" i="1"/>
  <c r="O32" i="1"/>
  <c r="O40" i="1"/>
  <c r="O24" i="1"/>
  <c r="O22" i="1"/>
  <c r="O27" i="1"/>
  <c r="O25" i="1"/>
  <c r="C15" i="1"/>
  <c r="O21" i="1"/>
  <c r="O23" i="1"/>
  <c r="O28" i="1"/>
  <c r="O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<sst xmlns="http://schemas.openxmlformats.org/spreadsheetml/2006/main" count="145" uniqueCount="85">
  <si>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</si>
  <si>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</si>
  <si>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</si>
  <si>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</si>
  <si>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</si>
  <si>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</si>
  <si>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</si>
  <si>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</si>
  <si>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</si>
  <si>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</si>
  <si>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</si>
  <si>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</si>
  <si>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</si>
  <si>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</si>
  <si>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</si>
  <si>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</si>
  <si>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</si>
  <si>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</si>
  <si>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</si>
  <si>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</si>
  <si>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</si>
  <si>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</si>
  <si>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</si>
  <si>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</si>
  <si>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</si>
  <si>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</si>
  <si>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</si>
  <si>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</si>
  <si>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Pri/sec ID photomertrically determined.  Primary is only about 0.03 mag deeper, and secondary is slightly flat bottomed...together they ID primary and secondary eclipse.</t>
  </si>
  <si>
    <t>EB/KE</t>
  </si>
  <si>
    <t>ROTSE</t>
  </si>
  <si>
    <t>II</t>
  </si>
  <si>
    <t>I</t>
  </si>
  <si>
    <t>IBVS 5690</t>
  </si>
  <si>
    <t># of data points:</t>
  </si>
  <si>
    <t>V1189 Cyg / ??</t>
  </si>
  <si>
    <t>My time zone &gt;&gt;&gt;&gt;&gt;</t>
  </si>
  <si>
    <t>(PST=8, PDT=MDT=7, MDT=CST=6, etc.)</t>
  </si>
  <si>
    <t>JD today</t>
  </si>
  <si>
    <t>New Cycle</t>
  </si>
  <si>
    <t>IBVS 5802</t>
  </si>
  <si>
    <t>IBVS 5806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</si>
  <si>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</si>
  <si>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</si>
  <si>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</si>
  <si>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</si>
  <si>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</si>
  <si>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</si>
  <si>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</si>
  <si>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</si>
  <si>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</si>
  <si>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</si>
  <si>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</si>
  <si>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2453321.5616 </t>
  </si>
  <si>
    <t> 12.11.2004 01:28 </t>
  </si>
  <si>
    <t> -0.3024 </t>
  </si>
  <si>
    <t>C </t>
  </si>
  <si>
    <t>o</t>
  </si>
  <si>
    <t> T.Krajci </t>
  </si>
  <si>
    <t>IBVS 5690 </t>
  </si>
  <si>
    <t>2453995.6313 </t>
  </si>
  <si>
    <t> 17.09.2006 03:09 </t>
  </si>
  <si>
    <t> 0.1143 </t>
  </si>
  <si>
    <t>IBVS 5806 </t>
  </si>
  <si>
    <t>2454241.5048 </t>
  </si>
  <si>
    <t> 21.05.2007 00:06 </t>
  </si>
  <si>
    <t> 0.0758 </t>
  </si>
  <si>
    <t>-I</t>
  </si>
  <si>
    <t> F.Agerer </t>
  </si>
  <si>
    <t>BAVM 186 </t>
  </si>
  <si>
    <t>2455073.4151 </t>
  </si>
  <si>
    <t> 29.08.2009 21:57 </t>
  </si>
  <si>
    <t>16475</t>
  </si>
  <si>
    <t> -0.0509 </t>
  </si>
  <si>
    <t>BAVM 212 </t>
  </si>
  <si>
    <t>BAD?</t>
  </si>
  <si>
    <t>JBAV, 60</t>
  </si>
  <si>
    <t>JBAV, 76</t>
  </si>
  <si>
    <t>Add cycle</t>
  </si>
  <si>
    <t>Old Cycle</t>
  </si>
  <si>
    <t>Next ToM-P</t>
  </si>
  <si>
    <t>Next ToM-S</t>
  </si>
  <si>
    <t>13.10-13.70</t>
  </si>
  <si>
    <t xml:space="preserve">Mag p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</si>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</sst>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wrapText="1"/>
    </xf>
    <xf numFmtId="166" fontId="15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7" fillId="3" borderId="12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22" fontId="21" fillId="0" borderId="15" xfId="0" applyNumberFormat="1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V1189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64465087074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-1.5025319953565486E-3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F-417E-92D9-3140A51306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1.2091379976482131E-3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F-417E-92D9-3140A51306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-9.2723999841837212E-4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F-417E-92D9-3140A51306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-5.9752399829449132E-4</c:v>
                </c:pt>
                <c:pt idx="4">
                  <c:v>-1.9325998437125236E-5</c:v>
                </c:pt>
                <c:pt idx="6">
                  <c:v>-5.0536799244582653E-4</c:v>
                </c:pt>
                <c:pt idx="8">
                  <c:v>-2.0522919949144125E-3</c:v>
                </c:pt>
                <c:pt idx="9">
                  <c:v>-2.1455519963637926E-3</c:v>
                </c:pt>
                <c:pt idx="10">
                  <c:v>-1.9345479959156364E-3</c:v>
                </c:pt>
                <c:pt idx="11">
                  <c:v>-2.5721700003487058E-3</c:v>
                </c:pt>
                <c:pt idx="12">
                  <c:v>-2.5115099997492507E-3</c:v>
                </c:pt>
                <c:pt idx="13">
                  <c:v>-2.3106160006136633E-3</c:v>
                </c:pt>
                <c:pt idx="14">
                  <c:v>-3.5508500004652888E-3</c:v>
                </c:pt>
                <c:pt idx="15">
                  <c:v>-2.1480319992406294E-3</c:v>
                </c:pt>
                <c:pt idx="16">
                  <c:v>-2.4100679947878234E-3</c:v>
                </c:pt>
                <c:pt idx="17">
                  <c:v>-2.4921879958128557E-3</c:v>
                </c:pt>
                <c:pt idx="18">
                  <c:v>-3.3406079965061508E-3</c:v>
                </c:pt>
                <c:pt idx="19">
                  <c:v>-2.8829759976360947E-3</c:v>
                </c:pt>
                <c:pt idx="20">
                  <c:v>-2.7164699931745417E-3</c:v>
                </c:pt>
                <c:pt idx="21">
                  <c:v>-3.7927439916529693E-3</c:v>
                </c:pt>
                <c:pt idx="22">
                  <c:v>-3.5262379969935864E-3</c:v>
                </c:pt>
                <c:pt idx="23">
                  <c:v>-4.8908199969446287E-3</c:v>
                </c:pt>
                <c:pt idx="24">
                  <c:v>-2.9899259970989078E-3</c:v>
                </c:pt>
                <c:pt idx="25">
                  <c:v>-3.8856620012666099E-3</c:v>
                </c:pt>
                <c:pt idx="26">
                  <c:v>-5.580503995588515E-3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F-417E-92D9-3140A51306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F-417E-92D9-3140A51306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F-417E-92D9-3140A51306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F-417E-92D9-3140A51306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8.9323764638379963E-4</c:v>
                </c:pt>
                <c:pt idx="1">
                  <c:v>-1.4088811433682052E-3</c:v>
                </c:pt>
                <c:pt idx="2">
                  <c:v>-1.408791472554909E-3</c:v>
                </c:pt>
                <c:pt idx="3">
                  <c:v>-1.7603010606758087E-3</c:v>
                </c:pt>
                <c:pt idx="4">
                  <c:v>-1.7627221726348047E-3</c:v>
                </c:pt>
                <c:pt idx="5">
                  <c:v>-1.9186597169568058E-3</c:v>
                </c:pt>
                <c:pt idx="6">
                  <c:v>-1.876335093081024E-3</c:v>
                </c:pt>
                <c:pt idx="7">
                  <c:v>-2.0618640057907538E-3</c:v>
                </c:pt>
                <c:pt idx="8">
                  <c:v>-2.4927322636787447E-3</c:v>
                </c:pt>
                <c:pt idx="9">
                  <c:v>-2.4936289718117061E-3</c:v>
                </c:pt>
                <c:pt idx="10">
                  <c:v>-2.497753829223329E-3</c:v>
                </c:pt>
                <c:pt idx="11">
                  <c:v>-2.5512873047611293E-3</c:v>
                </c:pt>
                <c:pt idx="12">
                  <c:v>-2.5593576779577823E-3</c:v>
                </c:pt>
                <c:pt idx="13">
                  <c:v>-2.5621374731699632E-3</c:v>
                </c:pt>
                <c:pt idx="14">
                  <c:v>-2.5674280511544358E-3</c:v>
                </c:pt>
                <c:pt idx="15">
                  <c:v>-2.626341775490005E-3</c:v>
                </c:pt>
                <c:pt idx="16">
                  <c:v>-2.6340534654334738E-3</c:v>
                </c:pt>
                <c:pt idx="17">
                  <c:v>-2.6896493696770855E-3</c:v>
                </c:pt>
                <c:pt idx="18">
                  <c:v>-2.7497288145855044E-3</c:v>
                </c:pt>
                <c:pt idx="19">
                  <c:v>-2.8185959991969458E-3</c:v>
                </c:pt>
                <c:pt idx="20">
                  <c:v>-2.8247832853143802E-3</c:v>
                </c:pt>
                <c:pt idx="21">
                  <c:v>-2.8784961024787728E-3</c:v>
                </c:pt>
                <c:pt idx="22">
                  <c:v>-2.8846833885962072E-3</c:v>
                </c:pt>
                <c:pt idx="23">
                  <c:v>-2.9346300316021616E-3</c:v>
                </c:pt>
                <c:pt idx="24">
                  <c:v>-2.937409826814342E-3</c:v>
                </c:pt>
                <c:pt idx="25">
                  <c:v>-2.9406379760930032E-3</c:v>
                </c:pt>
                <c:pt idx="26">
                  <c:v>-2.9466459205838452E-3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F-417E-92D9-3140A51306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  <c:pt idx="23">
                  <c:v>6535</c:v>
                </c:pt>
                <c:pt idx="24">
                  <c:v>6550.5</c:v>
                </c:pt>
                <c:pt idx="25">
                  <c:v>6568.5</c:v>
                </c:pt>
                <c:pt idx="26">
                  <c:v>6602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-1.1558930003957357E-2</c:v>
                </c:pt>
                <c:pt idx="2">
                  <c:v>3.5603959986474365E-3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F-417E-92D9-3140A513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46824"/>
        <c:axId val="1"/>
      </c:scatterChart>
      <c:valAx>
        <c:axId val="74924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24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657225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2F0AB9-E718-9D41-4BD2-442C376C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0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3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ht="12.95" customHeight="1" x14ac:dyDescent="0.2">
      <c r="A2" t="s">
        <v>24</v>
      </c>
      <c r="B2" t="s">
        <v>29</v>
      </c>
    </row>
    <row r="3" spans="1:6" ht="12.95" customHeight="1" thickBot="1" x14ac:dyDescent="0.25">
      <c r="A3" t="s">
        <v>28</v>
      </c>
    </row>
    <row r="4" spans="1:6" ht="12.95" customHeight="1" thickTop="1" thickBot="1" x14ac:dyDescent="0.25">
      <c r="A4" s="7" t="s">
        <v>0</v>
      </c>
      <c r="C4" s="3">
        <v>37906.516000000003</v>
      </c>
      <c r="D4" s="4">
        <v>1.042</v>
      </c>
    </row>
    <row r="5" spans="1:6" ht="12.95" customHeight="1" thickTop="1" x14ac:dyDescent="0.2">
      <c r="A5" s="13" t="s">
        <v>36</v>
      </c>
      <c r="B5" s="14"/>
      <c r="C5" s="15">
        <v>-9.5</v>
      </c>
      <c r="D5" s="14" t="s">
        <v>37</v>
      </c>
    </row>
    <row r="6" spans="1:6" ht="12.95" customHeight="1" x14ac:dyDescent="0.2">
      <c r="A6" s="7" t="s">
        <v>1</v>
      </c>
    </row>
    <row r="7" spans="1:6" ht="12.95" customHeight="1" x14ac:dyDescent="0.2">
      <c r="A7" t="s">
        <v>2</v>
      </c>
      <c r="C7">
        <v>53335.106099999997</v>
      </c>
      <c r="E7">
        <v>53335.106099999997</v>
      </c>
    </row>
    <row r="8" spans="1:6" ht="12.95" customHeight="1" x14ac:dyDescent="0.2">
      <c r="A8" t="s">
        <v>3</v>
      </c>
      <c r="C8">
        <v>1.041838652</v>
      </c>
      <c r="E8">
        <v>1.041838652</v>
      </c>
    </row>
    <row r="9" spans="1:6" ht="12.95" customHeight="1" x14ac:dyDescent="0.2"/>
    <row r="10" spans="1:6" ht="12.95" customHeight="1" thickBot="1" x14ac:dyDescent="0.25">
      <c r="A10" s="14"/>
      <c r="B10" s="14"/>
      <c r="C10" s="6" t="s">
        <v>20</v>
      </c>
      <c r="D10" s="6" t="s">
        <v>21</v>
      </c>
      <c r="E10" s="14"/>
    </row>
    <row r="11" spans="1:6" ht="12.95" customHeight="1" x14ac:dyDescent="0.2">
      <c r="A11" s="14" t="s">
        <v>16</v>
      </c>
      <c r="B11" s="14"/>
      <c r="C11" s="14">
        <f>INTERCEPT(G21:G997,F21:F997)</f>
        <v>-1.7626325018215085E-3</v>
      </c>
      <c r="D11" s="5"/>
      <c r="E11" s="14"/>
    </row>
    <row r="12" spans="1:6" ht="12.95" customHeight="1" x14ac:dyDescent="0.2">
      <c r="A12" s="14" t="s">
        <v>17</v>
      </c>
      <c r="B12" s="14"/>
      <c r="C12" s="14">
        <f>SLOPE(G21:G997,F21:F997)</f>
        <v>-1.7934162659229577E-7</v>
      </c>
      <c r="D12" s="5"/>
      <c r="E12" s="55" t="s">
        <v>83</v>
      </c>
      <c r="F12" s="56" t="s">
        <v>82</v>
      </c>
    </row>
    <row r="13" spans="1:6" ht="12.95" customHeight="1" x14ac:dyDescent="0.2">
      <c r="A13" s="14" t="s">
        <v>19</v>
      </c>
      <c r="B13" s="14"/>
      <c r="C13" s="5" t="s">
        <v>14</v>
      </c>
      <c r="E13" s="53" t="s">
        <v>78</v>
      </c>
      <c r="F13" s="57">
        <v>1</v>
      </c>
    </row>
    <row r="14" spans="1:6" ht="12.95" customHeight="1" x14ac:dyDescent="0.2">
      <c r="A14" s="14"/>
      <c r="B14" s="14"/>
      <c r="C14" s="14"/>
      <c r="E14" s="53" t="s">
        <v>38</v>
      </c>
      <c r="F14" s="58">
        <f ca="1">NOW()+15018.5+$C$5/24</f>
        <v>60544.686670138886</v>
      </c>
    </row>
    <row r="15" spans="1:6" ht="12.95" customHeight="1" x14ac:dyDescent="0.2">
      <c r="A15" s="16" t="s">
        <v>18</v>
      </c>
      <c r="B15" s="14"/>
      <c r="C15" s="17">
        <f>(C7+C11)+(C8+C12)*INT(MAX(F21:F3532))</f>
        <v>60213.321933858082</v>
      </c>
      <c r="E15" s="53" t="s">
        <v>79</v>
      </c>
      <c r="F15" s="58">
        <f ca="1">ROUND(2*($F$14-$C$7)/$C$8,0)/2+$F$13</f>
        <v>6921</v>
      </c>
    </row>
    <row r="16" spans="1:6" ht="12.95" customHeight="1" x14ac:dyDescent="0.2">
      <c r="A16" s="19" t="s">
        <v>4</v>
      </c>
      <c r="B16" s="14"/>
      <c r="C16" s="20">
        <f>+C8+C12</f>
        <v>1.0418384726583734</v>
      </c>
      <c r="E16" s="53" t="s">
        <v>39</v>
      </c>
      <c r="F16" s="58">
        <f ca="1">ROUND(2*($F$14-$C$15)/$C$16,0)/2+$F$13</f>
        <v>319</v>
      </c>
    </row>
    <row r="17" spans="1:21" ht="12.95" customHeight="1" thickBot="1" x14ac:dyDescent="0.25">
      <c r="A17" s="18" t="s">
        <v>34</v>
      </c>
      <c r="B17" s="14"/>
      <c r="C17" s="14">
        <f>COUNT(C21:C2190)</f>
        <v>27</v>
      </c>
      <c r="E17" s="53" t="s">
        <v>80</v>
      </c>
      <c r="F17" s="59">
        <f ca="1">+$C$15+$C$16*$F$16-15018.5-$C$5/24</f>
        <v>45527.564239969441</v>
      </c>
    </row>
    <row r="18" spans="1:21" ht="12.95" customHeight="1" thickTop="1" thickBot="1" x14ac:dyDescent="0.25">
      <c r="A18" s="19" t="s">
        <v>5</v>
      </c>
      <c r="B18" s="14"/>
      <c r="C18" s="22">
        <f>+C15</f>
        <v>60213.321933858082</v>
      </c>
      <c r="D18" s="23">
        <f>+C16</f>
        <v>1.0418384726583734</v>
      </c>
      <c r="E18" s="54" t="s">
        <v>81</v>
      </c>
      <c r="F18" s="60">
        <f ca="1">+($C$15+$C$16*$F$16)-($C$16/2)-15018.5-$C$5/24</f>
        <v>45527.043320733108</v>
      </c>
    </row>
    <row r="19" spans="1:21" ht="12.95" customHeight="1" thickTop="1" x14ac:dyDescent="0.2">
      <c r="E19" s="18"/>
      <c r="F19" s="21"/>
    </row>
    <row r="20" spans="1:21" ht="12.95" customHeight="1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49</v>
      </c>
      <c r="I20" s="9" t="s">
        <v>52</v>
      </c>
      <c r="J20" s="9" t="s">
        <v>46</v>
      </c>
      <c r="K20" s="9" t="s">
        <v>44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44" t="s">
        <v>75</v>
      </c>
    </row>
    <row r="21" spans="1:21" ht="12.95" customHeight="1" x14ac:dyDescent="0.2">
      <c r="A21" t="s">
        <v>12</v>
      </c>
      <c r="B21" s="5"/>
      <c r="C21" s="47">
        <f>+C4</f>
        <v>37906.516000000003</v>
      </c>
      <c r="D21" s="11" t="s">
        <v>14</v>
      </c>
      <c r="E21">
        <f t="shared" ref="E21:E27" si="0">+(C21-C$7)/C$8</f>
        <v>-14809.001442192599</v>
      </c>
      <c r="F21">
        <f t="shared" ref="F21:F28" si="1">ROUND(2*E21,0)/2</f>
        <v>-14809</v>
      </c>
      <c r="G21">
        <f t="shared" ref="G21:G27" si="2">+C21-(C$7+F21*C$8)</f>
        <v>-1.5025319953565486E-3</v>
      </c>
      <c r="H21">
        <f>+G21</f>
        <v>-1.5025319953565486E-3</v>
      </c>
      <c r="O21">
        <f t="shared" ref="O21:O27" si="3">+C$11+C$12*$F21</f>
        <v>8.9323764638379963E-4</v>
      </c>
      <c r="Q21" s="2">
        <f t="shared" ref="Q21:Q27" si="4">+C21-15018.5</f>
        <v>22888.016000000003</v>
      </c>
    </row>
    <row r="22" spans="1:21" ht="12.95" customHeight="1" x14ac:dyDescent="0.2">
      <c r="A22" t="s">
        <v>30</v>
      </c>
      <c r="B22" s="5" t="s">
        <v>31</v>
      </c>
      <c r="C22" s="47">
        <v>51280.067799999997</v>
      </c>
      <c r="D22" s="11"/>
      <c r="E22">
        <f t="shared" si="0"/>
        <v>-1972.5110947409926</v>
      </c>
      <c r="F22">
        <f t="shared" si="1"/>
        <v>-1972.5</v>
      </c>
      <c r="O22">
        <f t="shared" si="3"/>
        <v>-1.4088811433682052E-3</v>
      </c>
      <c r="Q22" s="2">
        <f t="shared" si="4"/>
        <v>36261.567799999997</v>
      </c>
      <c r="U22">
        <f>+C22-(C$7+F22*C$8)</f>
        <v>-1.1558930003957357E-2</v>
      </c>
    </row>
    <row r="23" spans="1:21" ht="12.95" customHeight="1" x14ac:dyDescent="0.2">
      <c r="A23" t="s">
        <v>30</v>
      </c>
      <c r="B23" s="5" t="s">
        <v>32</v>
      </c>
      <c r="C23" s="47">
        <v>51279.561999999998</v>
      </c>
      <c r="D23" s="11"/>
      <c r="E23">
        <f t="shared" si="0"/>
        <v>-1972.9965825840748</v>
      </c>
      <c r="F23">
        <f t="shared" si="1"/>
        <v>-1973</v>
      </c>
      <c r="O23">
        <f t="shared" si="3"/>
        <v>-1.408791472554909E-3</v>
      </c>
      <c r="Q23" s="2">
        <f t="shared" si="4"/>
        <v>36261.061999999998</v>
      </c>
      <c r="U23">
        <f>+C23-(C$7+F23*C$8)</f>
        <v>3.5603959986474365E-3</v>
      </c>
    </row>
    <row r="24" spans="1:21" ht="12.95" customHeight="1" x14ac:dyDescent="0.2">
      <c r="A24" s="10" t="s">
        <v>33</v>
      </c>
      <c r="B24" s="5" t="s">
        <v>32</v>
      </c>
      <c r="C24" s="47">
        <v>53321.561600000001</v>
      </c>
      <c r="D24" s="11">
        <v>4.0000000000000002E-4</v>
      </c>
      <c r="E24">
        <f t="shared" si="0"/>
        <v>-13.000573528343555</v>
      </c>
      <c r="F24">
        <f t="shared" si="1"/>
        <v>-13</v>
      </c>
      <c r="G24">
        <f t="shared" si="2"/>
        <v>-5.9752399829449132E-4</v>
      </c>
      <c r="K24">
        <f>+G24</f>
        <v>-5.9752399829449132E-4</v>
      </c>
      <c r="O24">
        <f t="shared" si="3"/>
        <v>-1.7603010606758087E-3</v>
      </c>
      <c r="Q24" s="2">
        <f t="shared" si="4"/>
        <v>38303.061600000001</v>
      </c>
    </row>
    <row r="25" spans="1:21" ht="12.95" customHeight="1" x14ac:dyDescent="0.2">
      <c r="A25" s="10" t="s">
        <v>33</v>
      </c>
      <c r="B25" s="5" t="s">
        <v>31</v>
      </c>
      <c r="C25" s="47">
        <v>53335.627</v>
      </c>
      <c r="D25" s="11">
        <v>4.0000000000000002E-4</v>
      </c>
      <c r="E25">
        <f t="shared" si="0"/>
        <v>0.49998145010573719</v>
      </c>
      <c r="F25">
        <f t="shared" si="1"/>
        <v>0.5</v>
      </c>
      <c r="G25">
        <f t="shared" si="2"/>
        <v>-1.9325998437125236E-5</v>
      </c>
      <c r="K25">
        <f>+G25</f>
        <v>-1.9325998437125236E-5</v>
      </c>
      <c r="O25">
        <f t="shared" si="3"/>
        <v>-1.7627221726348047E-3</v>
      </c>
      <c r="Q25" s="2">
        <f t="shared" si="4"/>
        <v>38317.127</v>
      </c>
    </row>
    <row r="26" spans="1:21" ht="12.95" customHeight="1" x14ac:dyDescent="0.2">
      <c r="A26" s="24" t="s">
        <v>40</v>
      </c>
      <c r="B26" s="25"/>
      <c r="C26" s="47">
        <v>54241.504800000002</v>
      </c>
      <c r="D26" s="12">
        <v>8.9999999999999998E-4</v>
      </c>
      <c r="E26">
        <f t="shared" si="0"/>
        <v>869.99910999654981</v>
      </c>
      <c r="F26">
        <f t="shared" si="1"/>
        <v>870</v>
      </c>
      <c r="G26">
        <f t="shared" si="2"/>
        <v>-9.2723999841837212E-4</v>
      </c>
      <c r="J26">
        <f>+G26</f>
        <v>-9.2723999841837212E-4</v>
      </c>
      <c r="O26">
        <f t="shared" si="3"/>
        <v>-1.9186597169568058E-3</v>
      </c>
      <c r="Q26" s="2">
        <f t="shared" si="4"/>
        <v>39223.004800000002</v>
      </c>
    </row>
    <row r="27" spans="1:21" ht="12.95" customHeight="1" x14ac:dyDescent="0.2">
      <c r="A27" s="26" t="s">
        <v>41</v>
      </c>
      <c r="B27" s="25" t="s">
        <v>32</v>
      </c>
      <c r="C27" s="48">
        <v>53995.631300000008</v>
      </c>
      <c r="D27" s="27">
        <v>2.0000000000000001E-4</v>
      </c>
      <c r="E27">
        <f t="shared" si="0"/>
        <v>633.99951492681896</v>
      </c>
      <c r="F27">
        <f t="shared" si="1"/>
        <v>634</v>
      </c>
      <c r="G27">
        <f t="shared" si="2"/>
        <v>-5.0536799244582653E-4</v>
      </c>
      <c r="K27">
        <f>+G27</f>
        <v>-5.0536799244582653E-4</v>
      </c>
      <c r="O27">
        <f t="shared" si="3"/>
        <v>-1.876335093081024E-3</v>
      </c>
      <c r="Q27" s="2">
        <f t="shared" si="4"/>
        <v>38977.131300000008</v>
      </c>
    </row>
    <row r="28" spans="1:21" ht="12.95" customHeight="1" x14ac:dyDescent="0.2">
      <c r="A28" s="41" t="s">
        <v>74</v>
      </c>
      <c r="B28" s="42" t="s">
        <v>32</v>
      </c>
      <c r="C28" s="49">
        <v>55073.415099999998</v>
      </c>
      <c r="D28" s="43" t="s">
        <v>52</v>
      </c>
      <c r="E28">
        <f>+(C28-C$7)/C$8</f>
        <v>1668.5011605808622</v>
      </c>
      <c r="F28">
        <f t="shared" si="1"/>
        <v>1668.5</v>
      </c>
      <c r="G28">
        <f>+C28-(C$7+F28*C$8)</f>
        <v>1.2091379976482131E-3</v>
      </c>
      <c r="I28">
        <f>+G28</f>
        <v>1.2091379976482131E-3</v>
      </c>
      <c r="O28">
        <f>+C$11+C$12*$F28</f>
        <v>-2.0618640057907538E-3</v>
      </c>
      <c r="Q28" s="2">
        <f>+C28-15018.5</f>
        <v>40054.915099999998</v>
      </c>
    </row>
    <row r="29" spans="1:21" ht="12.95" customHeight="1" x14ac:dyDescent="0.2">
      <c r="A29" s="45" t="s">
        <v>76</v>
      </c>
      <c r="B29" s="46" t="s">
        <v>32</v>
      </c>
      <c r="C29" s="50">
        <v>57576.429199999999</v>
      </c>
      <c r="D29" s="52">
        <v>3.5000000000000001E-3</v>
      </c>
      <c r="E29">
        <f t="shared" ref="E29:E40" si="5">+(C29-C$7)/C$8</f>
        <v>4070.9980301249193</v>
      </c>
      <c r="F29">
        <f t="shared" ref="F29:F40" si="6">ROUND(2*E29,0)/2</f>
        <v>4071</v>
      </c>
      <c r="G29">
        <f t="shared" ref="G29:G40" si="7">+C29-(C$7+F29*C$8)</f>
        <v>-2.0522919949144125E-3</v>
      </c>
      <c r="K29">
        <f t="shared" ref="K29:K40" si="8">+G29</f>
        <v>-2.0522919949144125E-3</v>
      </c>
      <c r="O29">
        <f t="shared" ref="O29:O40" si="9">+C$11+C$12*$F29</f>
        <v>-2.4927322636787447E-3</v>
      </c>
      <c r="Q29" s="2">
        <f t="shared" ref="Q29:Q40" si="10">+C29-15018.5</f>
        <v>42557.929199999999</v>
      </c>
    </row>
    <row r="30" spans="1:21" ht="12.95" customHeight="1" x14ac:dyDescent="0.2">
      <c r="A30" s="45" t="s">
        <v>76</v>
      </c>
      <c r="B30" s="46" t="s">
        <v>32</v>
      </c>
      <c r="C30" s="50">
        <v>57581.638299999999</v>
      </c>
      <c r="D30" s="52">
        <v>3.5000000000000001E-3</v>
      </c>
      <c r="E30">
        <f t="shared" si="5"/>
        <v>4075.9979406100988</v>
      </c>
      <c r="F30">
        <f t="shared" si="6"/>
        <v>4076</v>
      </c>
      <c r="G30">
        <f t="shared" si="7"/>
        <v>-2.1455519963637926E-3</v>
      </c>
      <c r="K30">
        <f t="shared" si="8"/>
        <v>-2.1455519963637926E-3</v>
      </c>
      <c r="O30">
        <f t="shared" si="9"/>
        <v>-2.4936289718117061E-3</v>
      </c>
      <c r="Q30" s="2">
        <f t="shared" si="10"/>
        <v>42563.138299999999</v>
      </c>
    </row>
    <row r="31" spans="1:21" ht="12.95" customHeight="1" x14ac:dyDescent="0.2">
      <c r="A31" s="45" t="s">
        <v>76</v>
      </c>
      <c r="B31" s="46" t="s">
        <v>32</v>
      </c>
      <c r="C31" s="50">
        <v>57605.6008</v>
      </c>
      <c r="D31" s="52">
        <v>3.5000000000000001E-3</v>
      </c>
      <c r="E31">
        <f t="shared" si="5"/>
        <v>4098.9981431405013</v>
      </c>
      <c r="F31">
        <f t="shared" si="6"/>
        <v>4099</v>
      </c>
      <c r="G31">
        <f t="shared" si="7"/>
        <v>-1.9345479959156364E-3</v>
      </c>
      <c r="K31">
        <f t="shared" si="8"/>
        <v>-1.9345479959156364E-3</v>
      </c>
      <c r="O31">
        <f t="shared" si="9"/>
        <v>-2.497753829223329E-3</v>
      </c>
      <c r="Q31" s="2">
        <f t="shared" si="10"/>
        <v>42587.1008</v>
      </c>
    </row>
    <row r="32" spans="1:21" ht="12.95" customHeight="1" x14ac:dyDescent="0.2">
      <c r="A32" s="45" t="s">
        <v>76</v>
      </c>
      <c r="B32" s="46" t="s">
        <v>32</v>
      </c>
      <c r="C32" s="50">
        <v>57916.589</v>
      </c>
      <c r="D32" s="52">
        <v>3.5000000000000001E-3</v>
      </c>
      <c r="E32">
        <f t="shared" si="5"/>
        <v>4397.4975311244289</v>
      </c>
      <c r="F32">
        <f t="shared" si="6"/>
        <v>4397.5</v>
      </c>
      <c r="G32">
        <f t="shared" si="7"/>
        <v>-2.5721700003487058E-3</v>
      </c>
      <c r="K32">
        <f t="shared" si="8"/>
        <v>-2.5721700003487058E-3</v>
      </c>
      <c r="O32">
        <f t="shared" si="9"/>
        <v>-2.5512873047611293E-3</v>
      </c>
      <c r="Q32" s="2">
        <f t="shared" si="10"/>
        <v>42898.089</v>
      </c>
    </row>
    <row r="33" spans="1:17" x14ac:dyDescent="0.2">
      <c r="A33" s="45" t="s">
        <v>76</v>
      </c>
      <c r="B33" s="46" t="s">
        <v>32</v>
      </c>
      <c r="C33" s="50">
        <v>57963.471799999999</v>
      </c>
      <c r="D33" s="52">
        <v>3.5000000000000001E-3</v>
      </c>
      <c r="E33">
        <f t="shared" si="5"/>
        <v>4442.4975893484143</v>
      </c>
      <c r="F33">
        <f t="shared" si="6"/>
        <v>4442.5</v>
      </c>
      <c r="G33">
        <f t="shared" si="7"/>
        <v>-2.5115099997492507E-3</v>
      </c>
      <c r="K33">
        <f t="shared" si="8"/>
        <v>-2.5115099997492507E-3</v>
      </c>
      <c r="O33">
        <f t="shared" si="9"/>
        <v>-2.5593576779577823E-3</v>
      </c>
      <c r="Q33" s="2">
        <f t="shared" si="10"/>
        <v>42944.971799999999</v>
      </c>
    </row>
    <row r="34" spans="1:17" x14ac:dyDescent="0.2">
      <c r="A34" s="45" t="s">
        <v>76</v>
      </c>
      <c r="B34" s="46" t="s">
        <v>32</v>
      </c>
      <c r="C34" s="50">
        <v>57979.620499999997</v>
      </c>
      <c r="D34" s="52">
        <v>3.5000000000000001E-3</v>
      </c>
      <c r="E34">
        <f t="shared" si="5"/>
        <v>4457.9977821748162</v>
      </c>
      <c r="F34">
        <f t="shared" si="6"/>
        <v>4458</v>
      </c>
      <c r="G34">
        <f t="shared" si="7"/>
        <v>-2.3106160006136633E-3</v>
      </c>
      <c r="K34">
        <f t="shared" si="8"/>
        <v>-2.3106160006136633E-3</v>
      </c>
      <c r="O34">
        <f t="shared" si="9"/>
        <v>-2.5621374731699632E-3</v>
      </c>
      <c r="Q34" s="2">
        <f t="shared" si="10"/>
        <v>42961.120499999997</v>
      </c>
    </row>
    <row r="35" spans="1:17" x14ac:dyDescent="0.2">
      <c r="A35" s="45" t="s">
        <v>76</v>
      </c>
      <c r="B35" s="46" t="s">
        <v>32</v>
      </c>
      <c r="C35" s="50">
        <v>58010.353499999997</v>
      </c>
      <c r="D35" s="52">
        <v>3.5000000000000001E-3</v>
      </c>
      <c r="E35">
        <f t="shared" si="5"/>
        <v>4487.4965917467225</v>
      </c>
      <c r="F35">
        <f t="shared" si="6"/>
        <v>4487.5</v>
      </c>
      <c r="G35">
        <f t="shared" si="7"/>
        <v>-3.5508500004652888E-3</v>
      </c>
      <c r="K35">
        <f t="shared" si="8"/>
        <v>-3.5508500004652888E-3</v>
      </c>
      <c r="O35">
        <f t="shared" si="9"/>
        <v>-2.5674280511544358E-3</v>
      </c>
      <c r="Q35" s="2">
        <f t="shared" si="10"/>
        <v>42991.853499999997</v>
      </c>
    </row>
    <row r="36" spans="1:17" x14ac:dyDescent="0.2">
      <c r="A36" s="45" t="s">
        <v>76</v>
      </c>
      <c r="B36" s="46" t="s">
        <v>32</v>
      </c>
      <c r="C36" s="50">
        <v>58352.598899999997</v>
      </c>
      <c r="D36" s="52">
        <v>3.5000000000000001E-3</v>
      </c>
      <c r="E36">
        <f t="shared" si="5"/>
        <v>4815.9979382296906</v>
      </c>
      <c r="F36">
        <f t="shared" si="6"/>
        <v>4816</v>
      </c>
      <c r="G36">
        <f t="shared" si="7"/>
        <v>-2.1480319992406294E-3</v>
      </c>
      <c r="K36">
        <f t="shared" si="8"/>
        <v>-2.1480319992406294E-3</v>
      </c>
      <c r="O36">
        <f t="shared" si="9"/>
        <v>-2.626341775490005E-3</v>
      </c>
      <c r="Q36" s="2">
        <f t="shared" si="10"/>
        <v>43334.098899999997</v>
      </c>
    </row>
    <row r="37" spans="1:17" x14ac:dyDescent="0.2">
      <c r="A37" s="45" t="s">
        <v>76</v>
      </c>
      <c r="B37" s="46" t="s">
        <v>32</v>
      </c>
      <c r="C37" s="50">
        <v>58397.397700000001</v>
      </c>
      <c r="D37" s="52">
        <v>3.5000000000000001E-3</v>
      </c>
      <c r="E37">
        <f t="shared" si="5"/>
        <v>4858.9976867166606</v>
      </c>
      <c r="F37">
        <f t="shared" si="6"/>
        <v>4859</v>
      </c>
      <c r="G37">
        <f t="shared" si="7"/>
        <v>-2.4100679947878234E-3</v>
      </c>
      <c r="K37">
        <f t="shared" si="8"/>
        <v>-2.4100679947878234E-3</v>
      </c>
      <c r="O37">
        <f t="shared" si="9"/>
        <v>-2.6340534654334738E-3</v>
      </c>
      <c r="Q37" s="2">
        <f t="shared" si="10"/>
        <v>43378.897700000001</v>
      </c>
    </row>
    <row r="38" spans="1:17" x14ac:dyDescent="0.2">
      <c r="A38" s="45" t="s">
        <v>76</v>
      </c>
      <c r="B38" s="46" t="s">
        <v>32</v>
      </c>
      <c r="C38" s="50">
        <v>58720.367599999998</v>
      </c>
      <c r="D38" s="52">
        <v>3.5000000000000001E-3</v>
      </c>
      <c r="E38">
        <f t="shared" si="5"/>
        <v>5168.997607894471</v>
      </c>
      <c r="F38">
        <f t="shared" si="6"/>
        <v>5169</v>
      </c>
      <c r="G38">
        <f t="shared" si="7"/>
        <v>-2.4921879958128557E-3</v>
      </c>
      <c r="K38">
        <f t="shared" si="8"/>
        <v>-2.4921879958128557E-3</v>
      </c>
      <c r="O38">
        <f t="shared" si="9"/>
        <v>-2.6896493696770855E-3</v>
      </c>
      <c r="Q38" s="2">
        <f t="shared" si="10"/>
        <v>43701.867599999998</v>
      </c>
    </row>
    <row r="39" spans="1:17" x14ac:dyDescent="0.2">
      <c r="A39" s="45" t="s">
        <v>76</v>
      </c>
      <c r="B39" s="46" t="s">
        <v>32</v>
      </c>
      <c r="C39" s="50">
        <v>59069.382700000002</v>
      </c>
      <c r="D39" s="52">
        <v>3.5000000000000001E-3</v>
      </c>
      <c r="E39">
        <f t="shared" si="5"/>
        <v>5503.9967935457289</v>
      </c>
      <c r="F39">
        <f t="shared" si="6"/>
        <v>5504</v>
      </c>
      <c r="G39">
        <f t="shared" si="7"/>
        <v>-3.3406079965061508E-3</v>
      </c>
      <c r="K39">
        <f t="shared" si="8"/>
        <v>-3.3406079965061508E-3</v>
      </c>
      <c r="O39">
        <f t="shared" si="9"/>
        <v>-2.7497288145855044E-3</v>
      </c>
      <c r="Q39" s="2">
        <f t="shared" si="10"/>
        <v>44050.882700000002</v>
      </c>
    </row>
    <row r="40" spans="1:17" x14ac:dyDescent="0.2">
      <c r="A40" s="45" t="s">
        <v>76</v>
      </c>
      <c r="B40" s="46" t="s">
        <v>32</v>
      </c>
      <c r="C40" s="50">
        <v>59469.449200000003</v>
      </c>
      <c r="D40" s="52">
        <v>3.5000000000000001E-3</v>
      </c>
      <c r="E40">
        <f t="shared" si="5"/>
        <v>5887.9972327999258</v>
      </c>
      <c r="F40">
        <f t="shared" si="6"/>
        <v>5888</v>
      </c>
      <c r="G40">
        <f t="shared" si="7"/>
        <v>-2.8829759976360947E-3</v>
      </c>
      <c r="K40">
        <f t="shared" si="8"/>
        <v>-2.8829759976360947E-3</v>
      </c>
      <c r="O40">
        <f t="shared" si="9"/>
        <v>-2.8185959991969458E-3</v>
      </c>
      <c r="Q40" s="2">
        <f t="shared" si="10"/>
        <v>44450.949200000003</v>
      </c>
    </row>
    <row r="41" spans="1:17" x14ac:dyDescent="0.2">
      <c r="A41" s="45" t="s">
        <v>77</v>
      </c>
      <c r="B41" s="46" t="s">
        <v>32</v>
      </c>
      <c r="C41" s="51">
        <v>59505.392800000001</v>
      </c>
      <c r="D41" s="52">
        <v>3.5000000000000001E-3</v>
      </c>
      <c r="E41">
        <f t="shared" ref="E41:E43" si="11">+(C41-C$7)/C$8</f>
        <v>5922.4973926192979</v>
      </c>
      <c r="F41">
        <f t="shared" ref="F41:F43" si="12">ROUND(2*E41,0)/2</f>
        <v>5922.5</v>
      </c>
      <c r="G41">
        <f t="shared" ref="G41:G43" si="13">+C41-(C$7+F41*C$8)</f>
        <v>-2.7164699931745417E-3</v>
      </c>
      <c r="K41">
        <f t="shared" ref="K41:K43" si="14">+G41</f>
        <v>-2.7164699931745417E-3</v>
      </c>
      <c r="O41">
        <f t="shared" ref="O41:O43" si="15">+C$11+C$12*$F41</f>
        <v>-2.8247832853143802E-3</v>
      </c>
      <c r="Q41" s="2">
        <f t="shared" ref="Q41:Q43" si="16">+C41-15018.5</f>
        <v>44486.892800000001</v>
      </c>
    </row>
    <row r="42" spans="1:17" x14ac:dyDescent="0.2">
      <c r="A42" s="45" t="s">
        <v>77</v>
      </c>
      <c r="B42" s="46" t="s">
        <v>32</v>
      </c>
      <c r="C42" s="51">
        <v>59817.422400000003</v>
      </c>
      <c r="D42" s="52">
        <v>3.5000000000000001E-3</v>
      </c>
      <c r="E42">
        <f t="shared" si="11"/>
        <v>6221.9963595668223</v>
      </c>
      <c r="F42">
        <f t="shared" si="12"/>
        <v>6222</v>
      </c>
      <c r="G42">
        <f t="shared" si="13"/>
        <v>-3.7927439916529693E-3</v>
      </c>
      <c r="K42">
        <f t="shared" si="14"/>
        <v>-3.7927439916529693E-3</v>
      </c>
      <c r="O42">
        <f t="shared" si="15"/>
        <v>-2.8784961024787728E-3</v>
      </c>
      <c r="Q42" s="2">
        <f t="shared" si="16"/>
        <v>44798.922400000003</v>
      </c>
    </row>
    <row r="43" spans="1:17" x14ac:dyDescent="0.2">
      <c r="A43" s="45" t="s">
        <v>77</v>
      </c>
      <c r="B43" s="46" t="s">
        <v>32</v>
      </c>
      <c r="C43" s="51">
        <v>59853.366099999999</v>
      </c>
      <c r="D43" s="52">
        <v>3.5000000000000001E-3</v>
      </c>
      <c r="E43">
        <f t="shared" si="11"/>
        <v>6256.4966153703444</v>
      </c>
      <c r="F43">
        <f t="shared" si="12"/>
        <v>6256.5</v>
      </c>
      <c r="G43">
        <f t="shared" si="13"/>
        <v>-3.5262379969935864E-3</v>
      </c>
      <c r="K43">
        <f t="shared" si="14"/>
        <v>-3.5262379969935864E-3</v>
      </c>
      <c r="O43">
        <f t="shared" si="15"/>
        <v>-2.8846833885962072E-3</v>
      </c>
      <c r="Q43" s="2">
        <f t="shared" si="16"/>
        <v>44834.866099999999</v>
      </c>
    </row>
    <row r="44" spans="1:17" x14ac:dyDescent="0.2">
      <c r="A44" s="52" t="s">
        <v>84</v>
      </c>
      <c r="B44" s="61" t="s">
        <v>32</v>
      </c>
      <c r="C44" s="52">
        <v>60143.516799999998</v>
      </c>
      <c r="D44" s="52">
        <v>3.5000000000000001E-3</v>
      </c>
      <c r="E44">
        <f t="shared" ref="E44:E47" si="17">+(C44-C$7)/C$8</f>
        <v>6534.995305587875</v>
      </c>
      <c r="F44">
        <f t="shared" ref="F44:F47" si="18">ROUND(2*E44,0)/2</f>
        <v>6535</v>
      </c>
      <c r="G44">
        <f t="shared" ref="G44:G47" si="19">+C44-(C$7+F44*C$8)</f>
        <v>-4.8908199969446287E-3</v>
      </c>
      <c r="K44">
        <f t="shared" ref="K44:K47" si="20">+G44</f>
        <v>-4.8908199969446287E-3</v>
      </c>
      <c r="O44">
        <f t="shared" ref="O44:O47" si="21">+C$11+C$12*$F44</f>
        <v>-2.9346300316021616E-3</v>
      </c>
      <c r="Q44" s="2">
        <f t="shared" ref="Q44:Q47" si="22">+C44-15018.5</f>
        <v>45125.016799999998</v>
      </c>
    </row>
    <row r="45" spans="1:17" x14ac:dyDescent="0.2">
      <c r="A45" s="52" t="s">
        <v>84</v>
      </c>
      <c r="B45" s="61" t="s">
        <v>32</v>
      </c>
      <c r="C45" s="52">
        <v>60159.667200000004</v>
      </c>
      <c r="D45" s="52">
        <v>3.5000000000000001E-3</v>
      </c>
      <c r="E45">
        <f t="shared" si="17"/>
        <v>6550.4971301448759</v>
      </c>
      <c r="F45">
        <f t="shared" si="18"/>
        <v>6550.5</v>
      </c>
      <c r="G45">
        <f t="shared" si="19"/>
        <v>-2.9899259970989078E-3</v>
      </c>
      <c r="K45">
        <f t="shared" si="20"/>
        <v>-2.9899259970989078E-3</v>
      </c>
      <c r="O45">
        <f t="shared" si="21"/>
        <v>-2.937409826814342E-3</v>
      </c>
      <c r="Q45" s="2">
        <f t="shared" si="22"/>
        <v>45141.167200000004</v>
      </c>
    </row>
    <row r="46" spans="1:17" x14ac:dyDescent="0.2">
      <c r="A46" s="52" t="s">
        <v>84</v>
      </c>
      <c r="B46" s="61" t="s">
        <v>32</v>
      </c>
      <c r="C46" s="52">
        <v>60178.419399999999</v>
      </c>
      <c r="D46" s="52">
        <v>3.5000000000000001E-3</v>
      </c>
      <c r="E46">
        <f t="shared" si="17"/>
        <v>6568.4962703802639</v>
      </c>
      <c r="F46">
        <f t="shared" si="18"/>
        <v>6568.5</v>
      </c>
      <c r="G46">
        <f t="shared" si="19"/>
        <v>-3.8856620012666099E-3</v>
      </c>
      <c r="K46">
        <f t="shared" si="20"/>
        <v>-3.8856620012666099E-3</v>
      </c>
      <c r="O46">
        <f t="shared" si="21"/>
        <v>-2.9406379760930032E-3</v>
      </c>
      <c r="Q46" s="2">
        <f t="shared" si="22"/>
        <v>45159.919399999999</v>
      </c>
    </row>
    <row r="47" spans="1:17" x14ac:dyDescent="0.2">
      <c r="A47" s="52" t="s">
        <v>84</v>
      </c>
      <c r="B47" s="61" t="s">
        <v>32</v>
      </c>
      <c r="C47" s="52">
        <v>60213.319300000003</v>
      </c>
      <c r="D47" s="52">
        <v>3.5000000000000001E-3</v>
      </c>
      <c r="E47">
        <f t="shared" si="17"/>
        <v>6601.9946436005384</v>
      </c>
      <c r="F47">
        <f t="shared" si="18"/>
        <v>6602</v>
      </c>
      <c r="G47">
        <f t="shared" si="19"/>
        <v>-5.580503995588515E-3</v>
      </c>
      <c r="K47">
        <f t="shared" si="20"/>
        <v>-5.580503995588515E-3</v>
      </c>
      <c r="O47">
        <f t="shared" si="21"/>
        <v>-2.9466459205838452E-3</v>
      </c>
      <c r="Q47" s="2">
        <f t="shared" si="22"/>
        <v>45194.819300000003</v>
      </c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workbookViewId="0">
      <selection activeCell="A13" sqref="A13:D14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28" t="s">
        <v>42</v>
      </c>
      <c r="I1" s="29" t="s">
        <v>43</v>
      </c>
      <c r="J1" s="30" t="s">
        <v>44</v>
      </c>
    </row>
    <row r="2" spans="1:16" x14ac:dyDescent="0.2">
      <c r="I2" s="31" t="s">
        <v>45</v>
      </c>
      <c r="J2" s="32" t="s">
        <v>46</v>
      </c>
    </row>
    <row r="3" spans="1:16" x14ac:dyDescent="0.2">
      <c r="A3" s="33" t="s">
        <v>47</v>
      </c>
      <c r="I3" s="31" t="s">
        <v>48</v>
      </c>
      <c r="J3" s="32" t="s">
        <v>49</v>
      </c>
    </row>
    <row r="4" spans="1:16" x14ac:dyDescent="0.2">
      <c r="I4" s="31" t="s">
        <v>50</v>
      </c>
      <c r="J4" s="32" t="s">
        <v>49</v>
      </c>
    </row>
    <row r="5" spans="1:16" ht="13.5" thickBot="1" x14ac:dyDescent="0.25">
      <c r="I5" s="34" t="s">
        <v>51</v>
      </c>
      <c r="J5" s="35" t="s">
        <v>52</v>
      </c>
    </row>
    <row r="10" spans="1:16" ht="13.5" thickBot="1" x14ac:dyDescent="0.25"/>
    <row r="11" spans="1:16" ht="12.75" customHeight="1" thickBot="1" x14ac:dyDescent="0.25">
      <c r="A11" s="12" t="str">
        <f>P11</f>
        <v>IBVS 5690 </v>
      </c>
      <c r="B11" s="5" t="str">
        <f>IF(H11=INT(H11),"I","II")</f>
        <v>I</v>
      </c>
      <c r="C11" s="12">
        <f>1*G11</f>
        <v>53321.561600000001</v>
      </c>
      <c r="D11" s="14" t="str">
        <f>VLOOKUP(F11,I$1:J$5,2,FALSE)</f>
        <v>vis</v>
      </c>
      <c r="E11" s="36">
        <f>VLOOKUP(C11,Active!C$21:E$972,3,FALSE)</f>
        <v>-13.000573528343555</v>
      </c>
      <c r="F11" s="5" t="s">
        <v>51</v>
      </c>
      <c r="G11" s="14" t="str">
        <f>MID(I11,3,LEN(I11)-3)</f>
        <v>53321.5616</v>
      </c>
      <c r="H11" s="12">
        <f>1*K11</f>
        <v>14794</v>
      </c>
      <c r="I11" s="37" t="s">
        <v>53</v>
      </c>
      <c r="J11" s="38" t="s">
        <v>54</v>
      </c>
      <c r="K11" s="37">
        <v>14794</v>
      </c>
      <c r="L11" s="37" t="s">
        <v>55</v>
      </c>
      <c r="M11" s="38" t="s">
        <v>56</v>
      </c>
      <c r="N11" s="38" t="s">
        <v>57</v>
      </c>
      <c r="O11" s="39" t="s">
        <v>58</v>
      </c>
      <c r="P11" s="40" t="s">
        <v>59</v>
      </c>
    </row>
    <row r="12" spans="1:16" ht="12.75" customHeight="1" thickBot="1" x14ac:dyDescent="0.25">
      <c r="A12" s="12" t="str">
        <f>P12</f>
        <v>BAVM 186 </v>
      </c>
      <c r="B12" s="5" t="str">
        <f>IF(H12=INT(H12),"I","II")</f>
        <v>II</v>
      </c>
      <c r="C12" s="12">
        <f>1*G12</f>
        <v>54241.504800000002</v>
      </c>
      <c r="D12" s="14" t="str">
        <f>VLOOKUP(F12,I$1:J$5,2,FALSE)</f>
        <v>vis</v>
      </c>
      <c r="E12" s="36">
        <f>VLOOKUP(C12,Active!C$21:E$972,3,FALSE)</f>
        <v>869.99910999654981</v>
      </c>
      <c r="F12" s="5" t="s">
        <v>51</v>
      </c>
      <c r="G12" s="14" t="str">
        <f>MID(I12,3,LEN(I12)-3)</f>
        <v>54241.5048</v>
      </c>
      <c r="H12" s="12">
        <f>1*K12</f>
        <v>15676.5</v>
      </c>
      <c r="I12" s="37" t="s">
        <v>64</v>
      </c>
      <c r="J12" s="38" t="s">
        <v>65</v>
      </c>
      <c r="K12" s="37">
        <v>15676.5</v>
      </c>
      <c r="L12" s="37" t="s">
        <v>66</v>
      </c>
      <c r="M12" s="38" t="s">
        <v>56</v>
      </c>
      <c r="N12" s="38" t="s">
        <v>67</v>
      </c>
      <c r="O12" s="39" t="s">
        <v>68</v>
      </c>
      <c r="P12" s="40" t="s">
        <v>69</v>
      </c>
    </row>
    <row r="13" spans="1:16" ht="12.75" customHeight="1" thickBot="1" x14ac:dyDescent="0.25">
      <c r="A13" s="12" t="str">
        <f>P13</f>
        <v>IBVS 5806 </v>
      </c>
      <c r="B13" s="5" t="str">
        <f>IF(H13=INT(H13),"I","II")</f>
        <v>II</v>
      </c>
      <c r="C13" s="12">
        <f>1*G13</f>
        <v>53995.631300000001</v>
      </c>
      <c r="D13" s="14" t="str">
        <f>VLOOKUP(F13,I$1:J$5,2,FALSE)</f>
        <v>vis</v>
      </c>
      <c r="E13" s="36" t="e">
        <f>VLOOKUP(C13,Active!C$21:E$972,3,FALSE)</f>
        <v>#N/A</v>
      </c>
      <c r="F13" s="5" t="s">
        <v>51</v>
      </c>
      <c r="G13" s="14" t="str">
        <f>MID(I13,3,LEN(I13)-3)</f>
        <v>53995.6313</v>
      </c>
      <c r="H13" s="12">
        <f>1*K13</f>
        <v>15440.5</v>
      </c>
      <c r="I13" s="37" t="s">
        <v>60</v>
      </c>
      <c r="J13" s="38" t="s">
        <v>61</v>
      </c>
      <c r="K13" s="37">
        <v>15440.5</v>
      </c>
      <c r="L13" s="37" t="s">
        <v>62</v>
      </c>
      <c r="M13" s="38" t="s">
        <v>56</v>
      </c>
      <c r="N13" s="38" t="s">
        <v>57</v>
      </c>
      <c r="O13" s="39" t="s">
        <v>58</v>
      </c>
      <c r="P13" s="40" t="s">
        <v>63</v>
      </c>
    </row>
    <row r="14" spans="1:16" ht="12.75" customHeight="1" thickBot="1" x14ac:dyDescent="0.25">
      <c r="A14" s="12" t="str">
        <f>P14</f>
        <v>BAVM 212 </v>
      </c>
      <c r="B14" s="5" t="str">
        <f>IF(H14=INT(H14),"I","II")</f>
        <v>I</v>
      </c>
      <c r="C14" s="12">
        <f>1*G14</f>
        <v>55073.415099999998</v>
      </c>
      <c r="D14" s="14" t="str">
        <f>VLOOKUP(F14,I$1:J$5,2,FALSE)</f>
        <v>vis</v>
      </c>
      <c r="E14" s="36">
        <f>VLOOKUP(C14,Active!C$21:E$972,3,FALSE)</f>
        <v>1668.5011605808622</v>
      </c>
      <c r="F14" s="5" t="s">
        <v>51</v>
      </c>
      <c r="G14" s="14" t="str">
        <f>MID(I14,3,LEN(I14)-3)</f>
        <v>55073.4151</v>
      </c>
      <c r="H14" s="12">
        <f>1*K14</f>
        <v>16475</v>
      </c>
      <c r="I14" s="37" t="s">
        <v>70</v>
      </c>
      <c r="J14" s="38" t="s">
        <v>71</v>
      </c>
      <c r="K14" s="37" t="s">
        <v>72</v>
      </c>
      <c r="L14" s="37" t="s">
        <v>73</v>
      </c>
      <c r="M14" s="38" t="s">
        <v>56</v>
      </c>
      <c r="N14" s="38" t="s">
        <v>67</v>
      </c>
      <c r="O14" s="39" t="s">
        <v>68</v>
      </c>
      <c r="P14" s="40" t="s">
        <v>74</v>
      </c>
    </row>
    <row r="15" spans="1:16" x14ac:dyDescent="0.2">
      <c r="B15" s="5"/>
      <c r="E15" s="36"/>
      <c r="F15" s="5"/>
    </row>
    <row r="16" spans="1:16" x14ac:dyDescent="0.2">
      <c r="B16" s="5"/>
      <c r="E16" s="36"/>
      <c r="F16" s="5"/>
    </row>
    <row r="17" spans="2:6" x14ac:dyDescent="0.2">
      <c r="B17" s="5"/>
      <c r="E17" s="36"/>
      <c r="F17" s="5"/>
    </row>
    <row r="18" spans="2:6" x14ac:dyDescent="0.2">
      <c r="B18" s="5"/>
      <c r="E18" s="36"/>
      <c r="F18" s="5"/>
    </row>
    <row r="19" spans="2:6" x14ac:dyDescent="0.2">
      <c r="B19" s="5"/>
      <c r="E19" s="36"/>
      <c r="F19" s="5"/>
    </row>
    <row r="20" spans="2:6" x14ac:dyDescent="0.2">
      <c r="B20" s="5"/>
      <c r="E20" s="36"/>
      <c r="F20" s="5"/>
    </row>
    <row r="21" spans="2:6" x14ac:dyDescent="0.2">
      <c r="B21" s="5"/>
      <c r="E21" s="36"/>
      <c r="F21" s="5"/>
    </row>
    <row r="22" spans="2:6" x14ac:dyDescent="0.2">
      <c r="B22" s="5"/>
      <c r="E22" s="36"/>
      <c r="F22" s="5"/>
    </row>
    <row r="23" spans="2:6" x14ac:dyDescent="0.2">
      <c r="B23" s="5"/>
      <c r="E23" s="36"/>
      <c r="F23" s="5"/>
    </row>
    <row r="24" spans="2:6" x14ac:dyDescent="0.2">
      <c r="B24" s="5"/>
      <c r="E24" s="36"/>
      <c r="F24" s="5"/>
    </row>
    <row r="25" spans="2:6" x14ac:dyDescent="0.2">
      <c r="B25" s="5"/>
      <c r="E25" s="36"/>
      <c r="F25" s="5"/>
    </row>
    <row r="26" spans="2:6" x14ac:dyDescent="0.2">
      <c r="B26" s="5"/>
      <c r="E26" s="36"/>
      <c r="F26" s="5"/>
    </row>
    <row r="27" spans="2:6" x14ac:dyDescent="0.2">
      <c r="B27" s="5"/>
      <c r="E27" s="36"/>
      <c r="F27" s="5"/>
    </row>
    <row r="28" spans="2:6" x14ac:dyDescent="0.2">
      <c r="B28" s="5"/>
      <c r="E28" s="36"/>
      <c r="F28" s="5"/>
    </row>
    <row r="29" spans="2:6" x14ac:dyDescent="0.2">
      <c r="B29" s="5"/>
      <c r="E29" s="36"/>
      <c r="F29" s="5"/>
    </row>
    <row r="30" spans="2:6" x14ac:dyDescent="0.2">
      <c r="B30" s="5"/>
      <c r="E30" s="36"/>
      <c r="F30" s="5"/>
    </row>
    <row r="31" spans="2:6" x14ac:dyDescent="0.2">
      <c r="B31" s="5"/>
      <c r="E31" s="36"/>
      <c r="F31" s="5"/>
    </row>
    <row r="32" spans="2:6" x14ac:dyDescent="0.2">
      <c r="B32" s="5"/>
      <c r="E32" s="36"/>
      <c r="F32" s="5"/>
    </row>
    <row r="33" spans="2:6" x14ac:dyDescent="0.2">
      <c r="B33" s="5"/>
      <c r="E33" s="36"/>
      <c r="F33" s="5"/>
    </row>
    <row r="34" spans="2:6" x14ac:dyDescent="0.2">
      <c r="B34" s="5"/>
      <c r="E34" s="36"/>
      <c r="F34" s="5"/>
    </row>
    <row r="35" spans="2:6" x14ac:dyDescent="0.2">
      <c r="B35" s="5"/>
      <c r="E35" s="36"/>
      <c r="F35" s="5"/>
    </row>
    <row r="36" spans="2:6" x14ac:dyDescent="0.2">
      <c r="B36" s="5"/>
      <c r="E36" s="36"/>
      <c r="F36" s="5"/>
    </row>
    <row r="37" spans="2:6" x14ac:dyDescent="0.2">
      <c r="B37" s="5"/>
      <c r="E37" s="36"/>
      <c r="F37" s="5"/>
    </row>
    <row r="38" spans="2:6" x14ac:dyDescent="0.2">
      <c r="B38" s="5"/>
      <c r="E38" s="36"/>
      <c r="F38" s="5"/>
    </row>
    <row r="39" spans="2:6" x14ac:dyDescent="0.2">
      <c r="B39" s="5"/>
      <c r="E39" s="36"/>
      <c r="F39" s="5"/>
    </row>
    <row r="40" spans="2:6" x14ac:dyDescent="0.2">
      <c r="B40" s="5"/>
      <c r="E40" s="36"/>
      <c r="F40" s="5"/>
    </row>
    <row r="41" spans="2:6" x14ac:dyDescent="0.2">
      <c r="B41" s="5"/>
      <c r="E41" s="36"/>
      <c r="F41" s="5"/>
    </row>
    <row r="42" spans="2:6" x14ac:dyDescent="0.2">
      <c r="B42" s="5"/>
      <c r="E42" s="36"/>
      <c r="F42" s="5"/>
    </row>
    <row r="43" spans="2:6" x14ac:dyDescent="0.2">
      <c r="B43" s="5"/>
      <c r="E43" s="36"/>
      <c r="F43" s="5"/>
    </row>
    <row r="44" spans="2:6" x14ac:dyDescent="0.2">
      <c r="B44" s="5"/>
      <c r="E44" s="36"/>
      <c r="F44" s="5"/>
    </row>
    <row r="45" spans="2:6" x14ac:dyDescent="0.2">
      <c r="B45" s="5"/>
      <c r="E45" s="36"/>
      <c r="F45" s="5"/>
    </row>
    <row r="46" spans="2:6" x14ac:dyDescent="0.2">
      <c r="B46" s="5"/>
      <c r="E46" s="36"/>
      <c r="F46" s="5"/>
    </row>
    <row r="47" spans="2:6" x14ac:dyDescent="0.2">
      <c r="B47" s="5"/>
      <c r="E47" s="36"/>
      <c r="F47" s="5"/>
    </row>
    <row r="48" spans="2:6" x14ac:dyDescent="0.2">
      <c r="B48" s="5"/>
      <c r="E48" s="36"/>
      <c r="F48" s="5"/>
    </row>
    <row r="49" spans="2:6" x14ac:dyDescent="0.2">
      <c r="B49" s="5"/>
      <c r="E49" s="36"/>
      <c r="F49" s="5"/>
    </row>
    <row r="50" spans="2:6" x14ac:dyDescent="0.2">
      <c r="B50" s="5"/>
      <c r="E50" s="36"/>
      <c r="F50" s="5"/>
    </row>
    <row r="51" spans="2:6" x14ac:dyDescent="0.2">
      <c r="B51" s="5"/>
      <c r="E51" s="36"/>
      <c r="F51" s="5"/>
    </row>
    <row r="52" spans="2:6" x14ac:dyDescent="0.2">
      <c r="B52" s="5"/>
      <c r="E52" s="36"/>
      <c r="F52" s="5"/>
    </row>
    <row r="53" spans="2:6" x14ac:dyDescent="0.2">
      <c r="B53" s="5"/>
      <c r="E53" s="36"/>
      <c r="F53" s="5"/>
    </row>
    <row r="54" spans="2:6" x14ac:dyDescent="0.2">
      <c r="B54" s="5"/>
      <c r="E54" s="36"/>
      <c r="F54" s="5"/>
    </row>
    <row r="55" spans="2:6" x14ac:dyDescent="0.2">
      <c r="B55" s="5"/>
      <c r="E55" s="36"/>
      <c r="F55" s="5"/>
    </row>
    <row r="56" spans="2:6" x14ac:dyDescent="0.2">
      <c r="B56" s="5"/>
      <c r="E56" s="36"/>
      <c r="F56" s="5"/>
    </row>
    <row r="57" spans="2:6" x14ac:dyDescent="0.2">
      <c r="B57" s="5"/>
      <c r="E57" s="36"/>
      <c r="F57" s="5"/>
    </row>
    <row r="58" spans="2:6" x14ac:dyDescent="0.2">
      <c r="B58" s="5"/>
      <c r="E58" s="36"/>
      <c r="F58" s="5"/>
    </row>
    <row r="59" spans="2:6" x14ac:dyDescent="0.2">
      <c r="B59" s="5"/>
      <c r="E59" s="36"/>
      <c r="F59" s="5"/>
    </row>
    <row r="60" spans="2:6" x14ac:dyDescent="0.2">
      <c r="B60" s="5"/>
      <c r="E60" s="36"/>
      <c r="F60" s="5"/>
    </row>
    <row r="61" spans="2:6" x14ac:dyDescent="0.2">
      <c r="B61" s="5"/>
      <c r="E61" s="36"/>
      <c r="F61" s="5"/>
    </row>
    <row r="62" spans="2:6" x14ac:dyDescent="0.2">
      <c r="B62" s="5"/>
      <c r="E62" s="36"/>
      <c r="F62" s="5"/>
    </row>
    <row r="63" spans="2:6" x14ac:dyDescent="0.2">
      <c r="B63" s="5"/>
      <c r="E63" s="36"/>
      <c r="F63" s="5"/>
    </row>
    <row r="64" spans="2:6" x14ac:dyDescent="0.2">
      <c r="B64" s="5"/>
      <c r="E64" s="36"/>
      <c r="F64" s="5"/>
    </row>
    <row r="65" spans="2:6" x14ac:dyDescent="0.2">
      <c r="B65" s="5"/>
      <c r="E65" s="36"/>
      <c r="F65" s="5"/>
    </row>
    <row r="66" spans="2:6" x14ac:dyDescent="0.2">
      <c r="B66" s="5"/>
      <c r="E66" s="36"/>
      <c r="F66" s="5"/>
    </row>
    <row r="67" spans="2:6" x14ac:dyDescent="0.2">
      <c r="B67" s="5"/>
      <c r="E67" s="36"/>
      <c r="F67" s="5"/>
    </row>
    <row r="68" spans="2:6" x14ac:dyDescent="0.2">
      <c r="B68" s="5"/>
      <c r="E68" s="36"/>
      <c r="F68" s="5"/>
    </row>
    <row r="69" spans="2:6" x14ac:dyDescent="0.2">
      <c r="B69" s="5"/>
      <c r="E69" s="36"/>
      <c r="F69" s="5"/>
    </row>
    <row r="70" spans="2:6" x14ac:dyDescent="0.2">
      <c r="B70" s="5"/>
      <c r="E70" s="36"/>
      <c r="F70" s="5"/>
    </row>
    <row r="71" spans="2:6" x14ac:dyDescent="0.2">
      <c r="B71" s="5"/>
      <c r="E71" s="36"/>
      <c r="F71" s="5"/>
    </row>
    <row r="72" spans="2:6" x14ac:dyDescent="0.2">
      <c r="B72" s="5"/>
      <c r="E72" s="36"/>
      <c r="F72" s="5"/>
    </row>
    <row r="73" spans="2:6" x14ac:dyDescent="0.2">
      <c r="B73" s="5"/>
      <c r="E73" s="36"/>
      <c r="F73" s="5"/>
    </row>
    <row r="74" spans="2:6" x14ac:dyDescent="0.2">
      <c r="B74" s="5"/>
      <c r="E74" s="36"/>
      <c r="F74" s="5"/>
    </row>
    <row r="75" spans="2:6" x14ac:dyDescent="0.2">
      <c r="B75" s="5"/>
      <c r="E75" s="36"/>
      <c r="F75" s="5"/>
    </row>
    <row r="76" spans="2:6" x14ac:dyDescent="0.2">
      <c r="B76" s="5"/>
      <c r="E76" s="36"/>
      <c r="F76" s="5"/>
    </row>
    <row r="77" spans="2:6" x14ac:dyDescent="0.2">
      <c r="B77" s="5"/>
      <c r="E77" s="36"/>
      <c r="F77" s="5"/>
    </row>
    <row r="78" spans="2:6" x14ac:dyDescent="0.2">
      <c r="B78" s="5"/>
      <c r="E78" s="36"/>
      <c r="F78" s="5"/>
    </row>
    <row r="79" spans="2:6" x14ac:dyDescent="0.2">
      <c r="B79" s="5"/>
      <c r="E79" s="36"/>
      <c r="F79" s="5"/>
    </row>
    <row r="80" spans="2:6" x14ac:dyDescent="0.2">
      <c r="B80" s="5"/>
      <c r="E80" s="36"/>
      <c r="F80" s="5"/>
    </row>
    <row r="81" spans="2:6" x14ac:dyDescent="0.2">
      <c r="B81" s="5"/>
      <c r="E81" s="36"/>
      <c r="F81" s="5"/>
    </row>
    <row r="82" spans="2:6" x14ac:dyDescent="0.2">
      <c r="B82" s="5"/>
      <c r="E82" s="36"/>
      <c r="F82" s="5"/>
    </row>
    <row r="83" spans="2:6" x14ac:dyDescent="0.2">
      <c r="B83" s="5"/>
      <c r="E83" s="36"/>
      <c r="F83" s="5"/>
    </row>
    <row r="84" spans="2:6" x14ac:dyDescent="0.2">
      <c r="B84" s="5"/>
      <c r="E84" s="36"/>
      <c r="F84" s="5"/>
    </row>
    <row r="85" spans="2:6" x14ac:dyDescent="0.2">
      <c r="B85" s="5"/>
      <c r="E85" s="36"/>
      <c r="F85" s="5"/>
    </row>
    <row r="86" spans="2:6" x14ac:dyDescent="0.2">
      <c r="B86" s="5"/>
      <c r="E86" s="36"/>
      <c r="F86" s="5"/>
    </row>
    <row r="87" spans="2:6" x14ac:dyDescent="0.2">
      <c r="B87" s="5"/>
      <c r="E87" s="36"/>
      <c r="F87" s="5"/>
    </row>
    <row r="88" spans="2:6" x14ac:dyDescent="0.2">
      <c r="B88" s="5"/>
      <c r="E88" s="36"/>
      <c r="F88" s="5"/>
    </row>
    <row r="89" spans="2:6" x14ac:dyDescent="0.2">
      <c r="B89" s="5"/>
      <c r="E89" s="36"/>
      <c r="F89" s="5"/>
    </row>
    <row r="90" spans="2:6" x14ac:dyDescent="0.2">
      <c r="B90" s="5"/>
      <c r="E90" s="36"/>
      <c r="F90" s="5"/>
    </row>
    <row r="91" spans="2:6" x14ac:dyDescent="0.2">
      <c r="B91" s="5"/>
      <c r="E91" s="36"/>
      <c r="F91" s="5"/>
    </row>
    <row r="92" spans="2:6" x14ac:dyDescent="0.2">
      <c r="B92" s="5"/>
      <c r="E92" s="36"/>
      <c r="F92" s="5"/>
    </row>
    <row r="93" spans="2:6" x14ac:dyDescent="0.2">
      <c r="B93" s="5"/>
      <c r="E93" s="36"/>
      <c r="F93" s="5"/>
    </row>
    <row r="94" spans="2:6" x14ac:dyDescent="0.2">
      <c r="B94" s="5"/>
      <c r="E94" s="36"/>
      <c r="F94" s="5"/>
    </row>
    <row r="95" spans="2:6" x14ac:dyDescent="0.2">
      <c r="B95" s="5"/>
      <c r="E95" s="36"/>
      <c r="F95" s="5"/>
    </row>
    <row r="96" spans="2:6" x14ac:dyDescent="0.2">
      <c r="B96" s="5"/>
      <c r="E96" s="36"/>
      <c r="F96" s="5"/>
    </row>
    <row r="97" spans="2:6" x14ac:dyDescent="0.2">
      <c r="B97" s="5"/>
      <c r="E97" s="36"/>
      <c r="F97" s="5"/>
    </row>
    <row r="98" spans="2:6" x14ac:dyDescent="0.2">
      <c r="B98" s="5"/>
      <c r="E98" s="36"/>
      <c r="F98" s="5"/>
    </row>
    <row r="99" spans="2:6" x14ac:dyDescent="0.2">
      <c r="B99" s="5"/>
      <c r="E99" s="36"/>
      <c r="F99" s="5"/>
    </row>
    <row r="100" spans="2:6" x14ac:dyDescent="0.2">
      <c r="B100" s="5"/>
      <c r="E100" s="36"/>
      <c r="F100" s="5"/>
    </row>
    <row r="101" spans="2:6" x14ac:dyDescent="0.2">
      <c r="B101" s="5"/>
      <c r="E101" s="36"/>
      <c r="F101" s="5"/>
    </row>
    <row r="102" spans="2:6" x14ac:dyDescent="0.2">
      <c r="B102" s="5"/>
      <c r="E102" s="36"/>
      <c r="F102" s="5"/>
    </row>
    <row r="103" spans="2:6" x14ac:dyDescent="0.2">
      <c r="B103" s="5"/>
      <c r="E103" s="36"/>
      <c r="F103" s="5"/>
    </row>
    <row r="104" spans="2:6" x14ac:dyDescent="0.2">
      <c r="B104" s="5"/>
      <c r="E104" s="36"/>
      <c r="F104" s="5"/>
    </row>
    <row r="105" spans="2:6" x14ac:dyDescent="0.2">
      <c r="B105" s="5"/>
      <c r="E105" s="36"/>
      <c r="F105" s="5"/>
    </row>
    <row r="106" spans="2:6" x14ac:dyDescent="0.2">
      <c r="B106" s="5"/>
      <c r="E106" s="36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</sheetData>
  <phoneticPr fontId="7" type="noConversion"/>
  <hyperlinks>
    <hyperlink ref="P11" r:id="rId1" display="http://www.konkoly.hu/cgi-bin/IBVS?5690" xr:uid="{00000000-0004-0000-0100-000000000000}"/>
    <hyperlink ref="P13" r:id="rId2" display="http://www.konkoly.hu/cgi-bin/IBVS?5806" xr:uid="{00000000-0004-0000-0100-000001000000}"/>
    <hyperlink ref="P12" r:id="rId3" display="http://www.bav-astro.de/sfs/BAVM_link.php?BAVMnr=186" xr:uid="{00000000-0004-0000-0100-000002000000}"/>
    <hyperlink ref="P14" r:id="rId4" display="http://www.bav-astro.de/sfs/BAVM_link.php?BAVMnr=21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2024-08-22T04:28:48Z</dcterms:modified>
</cp:coreProperties>
</file>