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13D6C58-E5A1-4712-A46D-46BE07DFCDF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3" i="1" l="1"/>
  <c r="Q37" i="1"/>
  <c r="E29" i="1"/>
  <c r="F29" i="1"/>
  <c r="D9" i="1"/>
  <c r="C9" i="1"/>
  <c r="E25" i="1"/>
  <c r="F25" i="1"/>
  <c r="E42" i="1"/>
  <c r="F42" i="1"/>
  <c r="C21" i="1"/>
  <c r="Q36" i="1"/>
  <c r="Q33" i="1"/>
  <c r="Q32" i="1"/>
  <c r="Q31" i="1"/>
  <c r="Q30" i="1"/>
  <c r="Q29" i="1"/>
  <c r="Q28" i="1"/>
  <c r="Q27" i="1"/>
  <c r="G22" i="2"/>
  <c r="C22" i="2"/>
  <c r="E22" i="2"/>
  <c r="G21" i="2"/>
  <c r="C21" i="2"/>
  <c r="G20" i="2"/>
  <c r="C20" i="2"/>
  <c r="G19" i="2"/>
  <c r="C19" i="2"/>
  <c r="G18" i="2"/>
  <c r="C18" i="2"/>
  <c r="G31" i="2"/>
  <c r="C31" i="2"/>
  <c r="G30" i="2"/>
  <c r="C30" i="2"/>
  <c r="G17" i="2"/>
  <c r="C17" i="2"/>
  <c r="G16" i="2"/>
  <c r="C16" i="2"/>
  <c r="G29" i="2"/>
  <c r="C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G15" i="2"/>
  <c r="C15" i="2"/>
  <c r="G14" i="2"/>
  <c r="C14" i="2"/>
  <c r="E14" i="2"/>
  <c r="G13" i="2"/>
  <c r="C13" i="2"/>
  <c r="G12" i="2"/>
  <c r="C12" i="2"/>
  <c r="G11" i="2"/>
  <c r="C11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31" i="2"/>
  <c r="B31" i="2"/>
  <c r="D31" i="2"/>
  <c r="A31" i="2"/>
  <c r="H30" i="2"/>
  <c r="B30" i="2"/>
  <c r="D30" i="2"/>
  <c r="A30" i="2"/>
  <c r="H17" i="2"/>
  <c r="B17" i="2"/>
  <c r="D17" i="2"/>
  <c r="A17" i="2"/>
  <c r="H16" i="2"/>
  <c r="B16" i="2"/>
  <c r="D16" i="2"/>
  <c r="A16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34" i="1"/>
  <c r="Q35" i="1"/>
  <c r="Q41" i="1"/>
  <c r="Q42" i="1"/>
  <c r="Q40" i="1"/>
  <c r="F16" i="1"/>
  <c r="F17" i="1" s="1"/>
  <c r="Q38" i="1"/>
  <c r="Q39" i="1"/>
  <c r="Q26" i="1"/>
  <c r="C17" i="1"/>
  <c r="Q23" i="1"/>
  <c r="Q24" i="1"/>
  <c r="Q25" i="1"/>
  <c r="Q22" i="1"/>
  <c r="C7" i="1"/>
  <c r="E43" i="1"/>
  <c r="F43" i="1"/>
  <c r="C8" i="1"/>
  <c r="Q21" i="1"/>
  <c r="E11" i="2"/>
  <c r="E16" i="2"/>
  <c r="E17" i="2"/>
  <c r="E21" i="2"/>
  <c r="E39" i="1"/>
  <c r="F39" i="1"/>
  <c r="G39" i="1"/>
  <c r="J39" i="1"/>
  <c r="E22" i="1"/>
  <c r="F22" i="1"/>
  <c r="E34" i="1"/>
  <c r="F34" i="1"/>
  <c r="G34" i="1"/>
  <c r="J34" i="1"/>
  <c r="G33" i="1"/>
  <c r="I33" i="1"/>
  <c r="E31" i="1"/>
  <c r="F31" i="1"/>
  <c r="G31" i="1"/>
  <c r="I31" i="1"/>
  <c r="E36" i="1"/>
  <c r="F36" i="1"/>
  <c r="G36" i="1"/>
  <c r="I36" i="1"/>
  <c r="E41" i="1"/>
  <c r="F41" i="1"/>
  <c r="G41" i="1"/>
  <c r="J41" i="1"/>
  <c r="E24" i="1"/>
  <c r="E28" i="1"/>
  <c r="F28" i="1"/>
  <c r="G28" i="1"/>
  <c r="I28" i="1"/>
  <c r="E21" i="1"/>
  <c r="F21" i="1"/>
  <c r="E38" i="1"/>
  <c r="F38" i="1"/>
  <c r="G38" i="1"/>
  <c r="J38" i="1"/>
  <c r="E33" i="1"/>
  <c r="F33" i="1"/>
  <c r="E26" i="1"/>
  <c r="F26" i="1"/>
  <c r="G26" i="1"/>
  <c r="J26" i="1"/>
  <c r="E30" i="1"/>
  <c r="F30" i="1"/>
  <c r="G30" i="1"/>
  <c r="I30" i="1"/>
  <c r="G43" i="1"/>
  <c r="K43" i="1"/>
  <c r="G42" i="1"/>
  <c r="J42" i="1"/>
  <c r="E40" i="1"/>
  <c r="G25" i="1"/>
  <c r="J25" i="1"/>
  <c r="E23" i="1"/>
  <c r="F23" i="1"/>
  <c r="G23" i="1"/>
  <c r="J23" i="1"/>
  <c r="E37" i="1"/>
  <c r="F37" i="1"/>
  <c r="G37" i="1"/>
  <c r="I37" i="1"/>
  <c r="G29" i="1"/>
  <c r="I29" i="1"/>
  <c r="E27" i="1"/>
  <c r="F27" i="1"/>
  <c r="G27" i="1"/>
  <c r="I27" i="1"/>
  <c r="E35" i="1"/>
  <c r="F35" i="1"/>
  <c r="G35" i="1"/>
  <c r="J35" i="1"/>
  <c r="G22" i="1"/>
  <c r="J22" i="1"/>
  <c r="E32" i="1"/>
  <c r="F32" i="1"/>
  <c r="G32" i="1"/>
  <c r="I32" i="1"/>
  <c r="E28" i="2"/>
  <c r="E12" i="2"/>
  <c r="E24" i="2"/>
  <c r="E26" i="2"/>
  <c r="E19" i="2"/>
  <c r="E13" i="2"/>
  <c r="F24" i="1"/>
  <c r="G24" i="1"/>
  <c r="E18" i="2"/>
  <c r="E31" i="2"/>
  <c r="E30" i="2"/>
  <c r="F40" i="1"/>
  <c r="G40" i="1"/>
  <c r="J40" i="1"/>
  <c r="E20" i="2"/>
  <c r="E29" i="2"/>
  <c r="E15" i="2"/>
  <c r="E23" i="2"/>
  <c r="E27" i="2"/>
  <c r="J24" i="1"/>
  <c r="C11" i="1"/>
  <c r="C12" i="1"/>
  <c r="C16" i="1" l="1"/>
  <c r="D18" i="1" s="1"/>
  <c r="O38" i="1"/>
  <c r="O28" i="1"/>
  <c r="O37" i="1"/>
  <c r="O25" i="1"/>
  <c r="C15" i="1"/>
  <c r="O27" i="1"/>
  <c r="O39" i="1"/>
  <c r="O35" i="1"/>
  <c r="O30" i="1"/>
  <c r="O42" i="1"/>
  <c r="O26" i="1"/>
  <c r="O23" i="1"/>
  <c r="O40" i="1"/>
  <c r="O24" i="1"/>
  <c r="O21" i="1"/>
  <c r="O33" i="1"/>
  <c r="O43" i="1"/>
  <c r="O31" i="1"/>
  <c r="O32" i="1"/>
  <c r="O41" i="1"/>
  <c r="O29" i="1"/>
  <c r="O36" i="1"/>
  <c r="O34" i="1"/>
  <c r="O22" i="1"/>
  <c r="C18" i="1" l="1"/>
  <c r="F18" i="1"/>
  <c r="F19" i="1" s="1"/>
</calcChain>
</file>

<file path=xl/sharedStrings.xml><?xml version="1.0" encoding="utf-8"?>
<sst xmlns="http://schemas.openxmlformats.org/spreadsheetml/2006/main" count="290" uniqueCount="162">
  <si>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</si>
  <si>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</si>
  <si>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</si>
  <si>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</si>
  <si>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</si>
  <si>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</si>
  <si>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</si>
  <si>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</si>
  <si>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</si>
  <si>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</si>
  <si>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</si>
  <si>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</si>
  <si>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</si>
  <si>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</si>
  <si>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</si>
  <si>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</si>
  <si>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</si>
  <si>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</si>
  <si>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</si>
  <si>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</si>
  <si>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</si>
  <si>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</si>
  <si>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</si>
  <si>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</si>
  <si>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</si>
  <si>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</si>
  <si>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</si>
  <si>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</si>
  <si>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</si>
  <si>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</si>
  <si>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EB/KE</t>
  </si>
  <si>
    <t>IBVS 5296</t>
  </si>
  <si>
    <t>IBVS 5657</t>
  </si>
  <si>
    <t># of data points:</t>
  </si>
  <si>
    <t>IBVS 5713</t>
  </si>
  <si>
    <t>I</t>
  </si>
  <si>
    <t>V1401 Cyg / gsc 3612-0134</t>
  </si>
  <si>
    <t>IBVS 6070</t>
  </si>
  <si>
    <t>II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</si>
  <si>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</si>
  <si>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</si>
  <si>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</si>
  <si>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</si>
  <si>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</si>
  <si>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</si>
  <si>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</si>
  <si>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</si>
  <si>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</si>
  <si>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</si>
  <si>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</si>
  <si>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</si>
  <si>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</si>
  <si>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</si>
  <si>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</si>
  <si>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</si>
  <si>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</si>
  <si>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</si>
  <si>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</si>
  <si>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</si>
  <si>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</si>
  <si>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</si>
  <si>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2452225.4629 </t>
  </si>
  <si>
    <t> 11.11.2001 23:06 </t>
  </si>
  <si>
    <t> 0.1555 </t>
  </si>
  <si>
    <t>E </t>
  </si>
  <si>
    <t>o</t>
  </si>
  <si>
    <t> F.Agerer </t>
  </si>
  <si>
    <t>BAVM 152 </t>
  </si>
  <si>
    <t>2453253.5058 </t>
  </si>
  <si>
    <t> 05.09.2004 00:08 </t>
  </si>
  <si>
    <t> 0.1792 </t>
  </si>
  <si>
    <t>-I</t>
  </si>
  <si>
    <t>BAVM 173 </t>
  </si>
  <si>
    <t>2453259.4277 </t>
  </si>
  <si>
    <t> 10.09.2004 22:15 </t>
  </si>
  <si>
    <t>16387</t>
  </si>
  <si>
    <t> 0.1862 </t>
  </si>
  <si>
    <t>2453282.4929 </t>
  </si>
  <si>
    <t> 03.10.2004 23:49 </t>
  </si>
  <si>
    <t>16406.5</t>
  </si>
  <si>
    <t> 0.1831 </t>
  </si>
  <si>
    <t>2453592.447 </t>
  </si>
  <si>
    <t> 09.08.2005 22:43 </t>
  </si>
  <si>
    <t>16668.5</t>
  </si>
  <si>
    <t> 0.194 </t>
  </si>
  <si>
    <t>?</t>
  </si>
  <si>
    <t> R.Diethelm </t>
  </si>
  <si>
    <t>IBVS 5713 </t>
  </si>
  <si>
    <t>2454675.5118 </t>
  </si>
  <si>
    <t> 28.07.2008 00:16 </t>
  </si>
  <si>
    <t>17584</t>
  </si>
  <si>
    <t> 0.2301 </t>
  </si>
  <si>
    <t>C </t>
  </si>
  <si>
    <t>BAVM 203 </t>
  </si>
  <si>
    <t>2455050.5331 </t>
  </si>
  <si>
    <t> 07.08.2009 00:47 </t>
  </si>
  <si>
    <t>17901</t>
  </si>
  <si>
    <t> 0.2432 </t>
  </si>
  <si>
    <t>BAVM 212 </t>
  </si>
  <si>
    <t>2455062.3636 </t>
  </si>
  <si>
    <t> 18.08.2009 20:43 </t>
  </si>
  <si>
    <t>17911</t>
  </si>
  <si>
    <t> 0.2438 </t>
  </si>
  <si>
    <t>2455063.5442 </t>
  </si>
  <si>
    <t> 20.08.2009 01:03 </t>
  </si>
  <si>
    <t>17912</t>
  </si>
  <si>
    <t> 0.2414 </t>
  </si>
  <si>
    <t>2455075.3732 </t>
  </si>
  <si>
    <t> 31.08.2009 20:57 </t>
  </si>
  <si>
    <t>17922</t>
  </si>
  <si>
    <t> 0.2405 </t>
  </si>
  <si>
    <t>2455102.5767 </t>
  </si>
  <si>
    <t> 28.09.2009 01:50 </t>
  </si>
  <si>
    <t>17945</t>
  </si>
  <si>
    <t> 0.2352 </t>
  </si>
  <si>
    <t>2455108.4995 </t>
  </si>
  <si>
    <t> 03.10.2009 23:59 </t>
  </si>
  <si>
    <t>17950</t>
  </si>
  <si>
    <t> 0.2430 </t>
  </si>
  <si>
    <t>2455460.4648 </t>
  </si>
  <si>
    <t> 20.09.2010 23:09 </t>
  </si>
  <si>
    <t>18247.5</t>
  </si>
  <si>
    <t> 0.2685 </t>
  </si>
  <si>
    <t>BAVM 215 </t>
  </si>
  <si>
    <t>2455479.3919 </t>
  </si>
  <si>
    <t> 09.10.2010 21:24 </t>
  </si>
  <si>
    <t>18263.5</t>
  </si>
  <si>
    <t> 0.2678 </t>
  </si>
  <si>
    <t>2455852.6292 </t>
  </si>
  <si>
    <t> 18.10.2011 03:06 </t>
  </si>
  <si>
    <t>18579</t>
  </si>
  <si>
    <t> 0.2714 </t>
  </si>
  <si>
    <t>IBVS 6011 </t>
  </si>
  <si>
    <t>2455858.5427 </t>
  </si>
  <si>
    <t> 24.10.2011 01:01 </t>
  </si>
  <si>
    <t>18584</t>
  </si>
  <si>
    <t> 0.2700 </t>
  </si>
  <si>
    <t>BAVM 225 </t>
  </si>
  <si>
    <t>2456158.4501 </t>
  </si>
  <si>
    <t> 18.08.2012 22:48 </t>
  </si>
  <si>
    <t>18837.5</t>
  </si>
  <si>
    <t> 0.2891 </t>
  </si>
  <si>
    <t>BAVM 231 </t>
  </si>
  <si>
    <t>2456187.4192 </t>
  </si>
  <si>
    <t> 16.09.2012 22:03 </t>
  </si>
  <si>
    <t>18862</t>
  </si>
  <si>
    <t> 0.2750 </t>
  </si>
  <si>
    <t>2456588.4756 </t>
  </si>
  <si>
    <t> 22.10.2013 23:24 </t>
  </si>
  <si>
    <t>19201</t>
  </si>
  <si>
    <t> 0.2974 </t>
  </si>
  <si>
    <t>BAVM 234 </t>
  </si>
  <si>
    <t>2456924.4543 </t>
  </si>
  <si>
    <t> 23.09.2014 22:54 </t>
  </si>
  <si>
    <t>19485</t>
  </si>
  <si>
    <t> 0.3067 </t>
  </si>
  <si>
    <t>BAVM 239 </t>
  </si>
  <si>
    <t>2456934.5177 </t>
  </si>
  <si>
    <t> 04.10.2014 00:25 </t>
  </si>
  <si>
    <t>19493.5</t>
  </si>
  <si>
    <t> 0.3146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</si>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</sst>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9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9" fillId="0" borderId="0" xfId="0" applyNumberFormat="1" applyFont="1" applyAlignment="1">
      <alignment horizontal="left" vertical="center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22" fontId="10" fillId="0" borderId="0" xfId="0" applyNumberFormat="1" applyFont="1">
      <alignment vertical="top"/>
    </xf>
    <xf numFmtId="0" fontId="10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0" fillId="24" borderId="0" xfId="0" applyFont="1" applyFill="1" applyAlignment="1"/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V1401 Cyg - O-C Diagr.</a:t>
            </a:r>
          </a:p>
        </c:rich>
      </c:tx>
      <c:layout>
        <c:manualLayout>
          <c:xMode val="edge"/>
          <c:yMode val="edge"/>
          <c:x val="0.3570278028655141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B-49F5-8DB4-7B5824DAB3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6">
                  <c:v>0.23005600000760751</c:v>
                </c:pt>
                <c:pt idx="7">
                  <c:v>0.24320900000748225</c:v>
                </c:pt>
                <c:pt idx="8">
                  <c:v>0.24379900000349153</c:v>
                </c:pt>
                <c:pt idx="9">
                  <c:v>0.24140799999440787</c:v>
                </c:pt>
                <c:pt idx="10">
                  <c:v>0.24049799999920651</c:v>
                </c:pt>
                <c:pt idx="11">
                  <c:v>0.23520499999722233</c:v>
                </c:pt>
                <c:pt idx="12">
                  <c:v>0.24304999999731081</c:v>
                </c:pt>
                <c:pt idx="15">
                  <c:v>0.27141100000153529</c:v>
                </c:pt>
                <c:pt idx="16">
                  <c:v>0.26995599999645492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AB-49F5-8DB4-7B5824DAB3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0.15551699999923585</c:v>
                </c:pt>
                <c:pt idx="2">
                  <c:v>0.17923799999698531</c:v>
                </c:pt>
                <c:pt idx="3">
                  <c:v>0.18618299999798182</c:v>
                </c:pt>
                <c:pt idx="4">
                  <c:v>0.18305849999887869</c:v>
                </c:pt>
                <c:pt idx="5">
                  <c:v>0.19351650000317022</c:v>
                </c:pt>
                <c:pt idx="13">
                  <c:v>0.26852750000398373</c:v>
                </c:pt>
                <c:pt idx="14">
                  <c:v>0.26777150000270922</c:v>
                </c:pt>
                <c:pt idx="17">
                  <c:v>0.28913750000356231</c:v>
                </c:pt>
                <c:pt idx="18">
                  <c:v>0.27495800000178861</c:v>
                </c:pt>
                <c:pt idx="19">
                  <c:v>0.29740899999887915</c:v>
                </c:pt>
                <c:pt idx="20">
                  <c:v>0.30666499999642838</c:v>
                </c:pt>
                <c:pt idx="21">
                  <c:v>0.31464150000101654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AB-49F5-8DB4-7B5824DAB3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2">
                  <c:v>0.32903400000213878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AB-49F5-8DB4-7B5824DAB3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AB-49F5-8DB4-7B5824DAB3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AB-49F5-8DB4-7B5824DAB3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AB-49F5-8DB4-7B5824DAB3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-0.47523838874468238</c:v>
                </c:pt>
                <c:pt idx="1">
                  <c:v>0.14829966089488256</c:v>
                </c:pt>
                <c:pt idx="2">
                  <c:v>0.18322872459221906</c:v>
                </c:pt>
                <c:pt idx="3">
                  <c:v>0.18342969734076531</c:v>
                </c:pt>
                <c:pt idx="4">
                  <c:v>0.18421349106009566</c:v>
                </c:pt>
                <c:pt idx="5">
                  <c:v>0.19474446308391868</c:v>
                </c:pt>
                <c:pt idx="6">
                  <c:v>0.23154257334273531</c:v>
                </c:pt>
                <c:pt idx="7">
                  <c:v>0.24428424560056694</c:v>
                </c:pt>
                <c:pt idx="8">
                  <c:v>0.24468619109765932</c:v>
                </c:pt>
                <c:pt idx="9">
                  <c:v>0.24472638564736859</c:v>
                </c:pt>
                <c:pt idx="10">
                  <c:v>0.24512833114446109</c:v>
                </c:pt>
                <c:pt idx="11">
                  <c:v>0.24605280578777378</c:v>
                </c:pt>
                <c:pt idx="12">
                  <c:v>0.24625377853632002</c:v>
                </c:pt>
                <c:pt idx="13">
                  <c:v>0.2582116570748213</c:v>
                </c:pt>
                <c:pt idx="14">
                  <c:v>0.25885476987016931</c:v>
                </c:pt>
                <c:pt idx="15">
                  <c:v>0.27153615030343703</c:v>
                </c:pt>
                <c:pt idx="16">
                  <c:v>0.27173712305198328</c:v>
                </c:pt>
                <c:pt idx="17">
                  <c:v>0.28192644140327772</c:v>
                </c:pt>
                <c:pt idx="18">
                  <c:v>0.28291120787115431</c:v>
                </c:pt>
                <c:pt idx="19">
                  <c:v>0.29653716022258936</c:v>
                </c:pt>
                <c:pt idx="20">
                  <c:v>0.3079524123400158</c:v>
                </c:pt>
                <c:pt idx="21">
                  <c:v>0.30829406601254439</c:v>
                </c:pt>
                <c:pt idx="22">
                  <c:v>0.32969766373271903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AB-49F5-8DB4-7B5824DAB38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AB-49F5-8DB4-7B5824DAB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53808"/>
        <c:axId val="1"/>
      </c:scatterChart>
      <c:valAx>
        <c:axId val="736453808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53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8902259592347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V1401 Cyg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19354838709677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5F-4848-B618-8F6E3A3B3A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6">
                  <c:v>0.23005600000760751</c:v>
                </c:pt>
                <c:pt idx="7">
                  <c:v>0.24320900000748225</c:v>
                </c:pt>
                <c:pt idx="8">
                  <c:v>0.24379900000349153</c:v>
                </c:pt>
                <c:pt idx="9">
                  <c:v>0.24140799999440787</c:v>
                </c:pt>
                <c:pt idx="10">
                  <c:v>0.24049799999920651</c:v>
                </c:pt>
                <c:pt idx="11">
                  <c:v>0.23520499999722233</c:v>
                </c:pt>
                <c:pt idx="12">
                  <c:v>0.24304999999731081</c:v>
                </c:pt>
                <c:pt idx="15">
                  <c:v>0.27141100000153529</c:v>
                </c:pt>
                <c:pt idx="16">
                  <c:v>0.26995599999645492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5F-4848-B618-8F6E3A3B3A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0.15551699999923585</c:v>
                </c:pt>
                <c:pt idx="2">
                  <c:v>0.17923799999698531</c:v>
                </c:pt>
                <c:pt idx="3">
                  <c:v>0.18618299999798182</c:v>
                </c:pt>
                <c:pt idx="4">
                  <c:v>0.18305849999887869</c:v>
                </c:pt>
                <c:pt idx="5">
                  <c:v>0.19351650000317022</c:v>
                </c:pt>
                <c:pt idx="13">
                  <c:v>0.26852750000398373</c:v>
                </c:pt>
                <c:pt idx="14">
                  <c:v>0.26777150000270922</c:v>
                </c:pt>
                <c:pt idx="17">
                  <c:v>0.28913750000356231</c:v>
                </c:pt>
                <c:pt idx="18">
                  <c:v>0.27495800000178861</c:v>
                </c:pt>
                <c:pt idx="19">
                  <c:v>0.29740899999887915</c:v>
                </c:pt>
                <c:pt idx="20">
                  <c:v>0.30666499999642838</c:v>
                </c:pt>
                <c:pt idx="21">
                  <c:v>0.31464150000101654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5F-4848-B618-8F6E3A3B3A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2">
                  <c:v>0.32903400000213878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5F-4848-B618-8F6E3A3B3A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5F-4848-B618-8F6E3A3B3A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5F-4848-B618-8F6E3A3B3A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1E-3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8.0000000000000002E-3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1.8700000000000001E-2</c:v>
                  </c:pt>
                  <c:pt idx="14">
                    <c:v>7.7000000000000002E-3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5.7000000000000002E-3</c:v>
                  </c:pt>
                  <c:pt idx="18">
                    <c:v>9.9000000000000008E-3</c:v>
                  </c:pt>
                  <c:pt idx="19">
                    <c:v>6.7000000000000002E-3</c:v>
                  </c:pt>
                  <c:pt idx="20">
                    <c:v>4.1999999999999997E-3</c:v>
                  </c:pt>
                  <c:pt idx="21">
                    <c:v>5.5999999999999999E-3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5F-4848-B618-8F6E3A3B3A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-0.47523838874468238</c:v>
                </c:pt>
                <c:pt idx="1">
                  <c:v>0.14829966089488256</c:v>
                </c:pt>
                <c:pt idx="2">
                  <c:v>0.18322872459221906</c:v>
                </c:pt>
                <c:pt idx="3">
                  <c:v>0.18342969734076531</c:v>
                </c:pt>
                <c:pt idx="4">
                  <c:v>0.18421349106009566</c:v>
                </c:pt>
                <c:pt idx="5">
                  <c:v>0.19474446308391868</c:v>
                </c:pt>
                <c:pt idx="6">
                  <c:v>0.23154257334273531</c:v>
                </c:pt>
                <c:pt idx="7">
                  <c:v>0.24428424560056694</c:v>
                </c:pt>
                <c:pt idx="8">
                  <c:v>0.24468619109765932</c:v>
                </c:pt>
                <c:pt idx="9">
                  <c:v>0.24472638564736859</c:v>
                </c:pt>
                <c:pt idx="10">
                  <c:v>0.24512833114446109</c:v>
                </c:pt>
                <c:pt idx="11">
                  <c:v>0.24605280578777378</c:v>
                </c:pt>
                <c:pt idx="12">
                  <c:v>0.24625377853632002</c:v>
                </c:pt>
                <c:pt idx="13">
                  <c:v>0.2582116570748213</c:v>
                </c:pt>
                <c:pt idx="14">
                  <c:v>0.25885476987016931</c:v>
                </c:pt>
                <c:pt idx="15">
                  <c:v>0.27153615030343703</c:v>
                </c:pt>
                <c:pt idx="16">
                  <c:v>0.27173712305198328</c:v>
                </c:pt>
                <c:pt idx="17">
                  <c:v>0.28192644140327772</c:v>
                </c:pt>
                <c:pt idx="18">
                  <c:v>0.28291120787115431</c:v>
                </c:pt>
                <c:pt idx="19">
                  <c:v>0.29653716022258936</c:v>
                </c:pt>
                <c:pt idx="20">
                  <c:v>0.3079524123400158</c:v>
                </c:pt>
                <c:pt idx="21">
                  <c:v>0.30829406601254439</c:v>
                </c:pt>
                <c:pt idx="22">
                  <c:v>0.32969766373271903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5F-4848-B618-8F6E3A3B3AF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15513</c:v>
                </c:pt>
                <c:pt idx="2">
                  <c:v>16382</c:v>
                </c:pt>
                <c:pt idx="3">
                  <c:v>16387</c:v>
                </c:pt>
                <c:pt idx="4">
                  <c:v>16406.5</c:v>
                </c:pt>
                <c:pt idx="5">
                  <c:v>16668.5</c:v>
                </c:pt>
                <c:pt idx="6">
                  <c:v>17584</c:v>
                </c:pt>
                <c:pt idx="7">
                  <c:v>17901</c:v>
                </c:pt>
                <c:pt idx="8">
                  <c:v>17911</c:v>
                </c:pt>
                <c:pt idx="9">
                  <c:v>17912</c:v>
                </c:pt>
                <c:pt idx="10">
                  <c:v>17922</c:v>
                </c:pt>
                <c:pt idx="11">
                  <c:v>17945</c:v>
                </c:pt>
                <c:pt idx="12">
                  <c:v>17950</c:v>
                </c:pt>
                <c:pt idx="13">
                  <c:v>18247.5</c:v>
                </c:pt>
                <c:pt idx="14">
                  <c:v>18263.5</c:v>
                </c:pt>
                <c:pt idx="15">
                  <c:v>18579</c:v>
                </c:pt>
                <c:pt idx="16">
                  <c:v>18584</c:v>
                </c:pt>
                <c:pt idx="17">
                  <c:v>18837.5</c:v>
                </c:pt>
                <c:pt idx="18">
                  <c:v>18862</c:v>
                </c:pt>
                <c:pt idx="19">
                  <c:v>19201</c:v>
                </c:pt>
                <c:pt idx="20">
                  <c:v>19485</c:v>
                </c:pt>
                <c:pt idx="21">
                  <c:v>19493.5</c:v>
                </c:pt>
                <c:pt idx="22">
                  <c:v>20026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D5F-4848-B618-8F6E3A3B3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57408"/>
        <c:axId val="1"/>
      </c:scatterChart>
      <c:valAx>
        <c:axId val="736457408"/>
        <c:scaling>
          <c:orientation val="minMax"/>
          <c:max val="2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57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83870967741936"/>
          <c:y val="0.92097264437689974"/>
          <c:w val="0.7758064516129032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485775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B73CD8-1327-DD99-E1A2-C9811BBE2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</xdr:colOff>
      <xdr:row>0</xdr:row>
      <xdr:rowOff>9525</xdr:rowOff>
    </xdr:from>
    <xdr:to>
      <xdr:col>27</xdr:col>
      <xdr:colOff>247650</xdr:colOff>
      <xdr:row>18</xdr:row>
      <xdr:rowOff>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F9DDD134-25E1-444F-8B26-0B3B44753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2" TargetMode="External"/><Relationship Id="rId13" Type="http://schemas.openxmlformats.org/officeDocument/2006/relationships/hyperlink" Target="http://www.bav-astro.de/sfs/BAVM_link.php?BAVMnr=215" TargetMode="External"/><Relationship Id="rId18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bav-astro.de/sfs/BAVM_link.php?BAVMnr=173" TargetMode="External"/><Relationship Id="rId21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bav-astro.de/sfs/BAVM_link.php?BAVMnr=212" TargetMode="External"/><Relationship Id="rId12" Type="http://schemas.openxmlformats.org/officeDocument/2006/relationships/hyperlink" Target="http://www.bav-astro.de/sfs/BAVM_link.php?BAVMnr=212" TargetMode="External"/><Relationship Id="rId17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bav-astro.de/sfs/BAVM_link.php?BAVMnr=173" TargetMode="External"/><Relationship Id="rId16" Type="http://schemas.openxmlformats.org/officeDocument/2006/relationships/hyperlink" Target="http://www.bav-astro.de/sfs/BAVM_link.php?BAVMnr=225" TargetMode="External"/><Relationship Id="rId20" Type="http://schemas.openxmlformats.org/officeDocument/2006/relationships/hyperlink" Target="http://www.bav-astro.de/sfs/BAVM_link.php?BAVMnr=239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bav-astro.de/sfs/BAVM_link.php?BAVMnr=203" TargetMode="External"/><Relationship Id="rId1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konkoly.hu/cgi-bin/IBVS?5713" TargetMode="External"/><Relationship Id="rId15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bav-astro.de/sfs/BAVM_link.php?BAVMnr=212" TargetMode="External"/><Relationship Id="rId19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173" TargetMode="External"/><Relationship Id="rId9" Type="http://schemas.openxmlformats.org/officeDocument/2006/relationships/hyperlink" Target="http://www.bav-astro.de/sfs/BAVM_link.php?BAVMnr=212" TargetMode="External"/><Relationship Id="rId1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workbookViewId="0">
      <pane xSplit="14" ySplit="21" topLeftCell="O25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26</v>
      </c>
      <c r="B2" t="s">
        <v>30</v>
      </c>
    </row>
    <row r="3" spans="1:6" ht="13.5" thickBot="1" x14ac:dyDescent="0.25"/>
    <row r="4" spans="1:6" ht="14.25" thickTop="1" thickBot="1" x14ac:dyDescent="0.25">
      <c r="A4" s="8" t="s">
        <v>1</v>
      </c>
      <c r="C4" s="3">
        <v>33873.567999999999</v>
      </c>
      <c r="D4" s="4">
        <v>1.1829909999999999</v>
      </c>
    </row>
    <row r="5" spans="1:6" ht="13.5" thickTop="1" x14ac:dyDescent="0.2">
      <c r="A5" s="23" t="s">
        <v>39</v>
      </c>
      <c r="B5" s="24"/>
      <c r="C5" s="25">
        <v>-9.5</v>
      </c>
      <c r="D5" s="24" t="s">
        <v>40</v>
      </c>
    </row>
    <row r="6" spans="1:6" x14ac:dyDescent="0.2">
      <c r="A6" s="8" t="s">
        <v>2</v>
      </c>
    </row>
    <row r="7" spans="1:6" x14ac:dyDescent="0.2">
      <c r="A7" t="s">
        <v>3</v>
      </c>
      <c r="C7">
        <f>+C4</f>
        <v>33873.567999999999</v>
      </c>
    </row>
    <row r="8" spans="1:6" x14ac:dyDescent="0.2">
      <c r="A8" t="s">
        <v>4</v>
      </c>
      <c r="C8">
        <f>+D4</f>
        <v>1.1829909999999999</v>
      </c>
    </row>
    <row r="9" spans="1:6" x14ac:dyDescent="0.2">
      <c r="A9" s="28" t="s">
        <v>41</v>
      </c>
      <c r="B9" s="29">
        <v>21</v>
      </c>
      <c r="C9" s="26" t="str">
        <f>"F"&amp;B9</f>
        <v>F21</v>
      </c>
      <c r="D9" s="27" t="str">
        <f>"G"&amp;B9</f>
        <v>G21</v>
      </c>
    </row>
    <row r="10" spans="1:6" ht="13.5" thickBot="1" x14ac:dyDescent="0.25">
      <c r="C10" s="7" t="s">
        <v>21</v>
      </c>
      <c r="D10" s="7" t="s">
        <v>22</v>
      </c>
    </row>
    <row r="11" spans="1:6" x14ac:dyDescent="0.2">
      <c r="A11" t="s">
        <v>17</v>
      </c>
      <c r="C11" s="33">
        <f ca="1">INTERCEPT(INDIRECT($D$9):G992,INDIRECT($C$9):F992)</f>
        <v>-0.47523838874468238</v>
      </c>
      <c r="D11" s="6"/>
    </row>
    <row r="12" spans="1:6" x14ac:dyDescent="0.2">
      <c r="A12" t="s">
        <v>18</v>
      </c>
      <c r="C12" s="33">
        <f ca="1">SLOPE(INDIRECT($D$9):G992,INDIRECT($C$9):F992)</f>
        <v>4.0194549709248046E-5</v>
      </c>
      <c r="D12" s="6"/>
    </row>
    <row r="13" spans="1:6" x14ac:dyDescent="0.2">
      <c r="A13" t="s">
        <v>20</v>
      </c>
      <c r="C13" s="6" t="s">
        <v>15</v>
      </c>
    </row>
    <row r="14" spans="1:6" x14ac:dyDescent="0.2">
      <c r="A14" t="s">
        <v>25</v>
      </c>
    </row>
    <row r="15" spans="1:6" x14ac:dyDescent="0.2">
      <c r="A15" s="5" t="s">
        <v>19</v>
      </c>
      <c r="C15" s="16">
        <f ca="1">(C7+C11)+(C8+C12)*INT(MAX(F21:F3533))</f>
        <v>57564.47546366373</v>
      </c>
      <c r="E15" s="30" t="s">
        <v>42</v>
      </c>
      <c r="F15" s="25">
        <v>1</v>
      </c>
    </row>
    <row r="16" spans="1:6" x14ac:dyDescent="0.2">
      <c r="A16" s="8" t="s">
        <v>5</v>
      </c>
      <c r="C16" s="17">
        <f ca="1">+C8+C12</f>
        <v>1.1830311945497092</v>
      </c>
      <c r="E16" s="30" t="s">
        <v>43</v>
      </c>
      <c r="F16" s="31">
        <f ca="1">NOW()+15018.5+$C$5/24</f>
        <v>60344.733666666667</v>
      </c>
    </row>
    <row r="17" spans="1:21" ht="13.5" thickBot="1" x14ac:dyDescent="0.25">
      <c r="A17" s="18" t="s">
        <v>33</v>
      </c>
      <c r="C17">
        <f>COUNT(C21:C2191)</f>
        <v>23</v>
      </c>
      <c r="E17" s="30" t="s">
        <v>44</v>
      </c>
      <c r="F17" s="31">
        <f ca="1">ROUND(2*(F16-$C$7)/$C$8,0)/2+F15</f>
        <v>22377.5</v>
      </c>
    </row>
    <row r="18" spans="1:21" ht="14.25" thickTop="1" thickBot="1" x14ac:dyDescent="0.25">
      <c r="A18" s="8" t="s">
        <v>6</v>
      </c>
      <c r="C18" s="3">
        <f ca="1">+C15</f>
        <v>57564.47546366373</v>
      </c>
      <c r="D18" s="4">
        <f ca="1">+C16</f>
        <v>1.1830311945497092</v>
      </c>
      <c r="E18" s="30" t="s">
        <v>45</v>
      </c>
      <c r="F18" s="27">
        <f ca="1">ROUND(2*(F16-$C$15)/$C$16,0)/2+F15</f>
        <v>2351</v>
      </c>
    </row>
    <row r="19" spans="1:21" ht="13.5" thickTop="1" x14ac:dyDescent="0.2">
      <c r="E19" s="30" t="s">
        <v>46</v>
      </c>
      <c r="F19" s="32">
        <f ca="1">+$C$15+$C$16*F18-15018.5-$C$5/24</f>
        <v>45327.677635383436</v>
      </c>
    </row>
    <row r="20" spans="1:21" ht="13.5" thickBot="1" x14ac:dyDescent="0.25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57</v>
      </c>
      <c r="I20" s="10" t="s">
        <v>60</v>
      </c>
      <c r="J20" s="10" t="s">
        <v>54</v>
      </c>
      <c r="K20" s="10" t="s">
        <v>52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  <c r="U20" s="57" t="s">
        <v>161</v>
      </c>
    </row>
    <row r="21" spans="1:21" x14ac:dyDescent="0.2">
      <c r="A21" t="s">
        <v>13</v>
      </c>
      <c r="C21" s="15">
        <f>+C4</f>
        <v>33873.567999999999</v>
      </c>
      <c r="D21" s="15" t="s">
        <v>15</v>
      </c>
      <c r="E21">
        <f t="shared" ref="E21:E42" si="0">+(C21-C$7)/C$8</f>
        <v>0</v>
      </c>
      <c r="F21">
        <f t="shared" ref="F21:F39" si="1">ROUND(2*E21,0)/2</f>
        <v>0</v>
      </c>
      <c r="H21">
        <v>0</v>
      </c>
      <c r="O21">
        <f t="shared" ref="O21:O42" ca="1" si="2">+C$11+C$12*$F21</f>
        <v>-0.47523838874468238</v>
      </c>
      <c r="Q21" s="2">
        <f t="shared" ref="Q21:Q42" si="3">+C21-15018.5</f>
        <v>18855.067999999999</v>
      </c>
    </row>
    <row r="22" spans="1:21" x14ac:dyDescent="0.2">
      <c r="A22" s="11" t="s">
        <v>31</v>
      </c>
      <c r="B22" s="12"/>
      <c r="C22" s="22">
        <v>52225.462899999999</v>
      </c>
      <c r="D22" s="22">
        <v>1.6000000000000001E-3</v>
      </c>
      <c r="E22">
        <f t="shared" si="0"/>
        <v>15513.13146084797</v>
      </c>
      <c r="F22">
        <f t="shared" si="1"/>
        <v>15513</v>
      </c>
      <c r="G22">
        <f t="shared" ref="G22:G42" si="4">+C22-(C$7+F22*C$8)</f>
        <v>0.15551699999923585</v>
      </c>
      <c r="J22">
        <f>+G22</f>
        <v>0.15551699999923585</v>
      </c>
      <c r="O22">
        <f t="shared" ca="1" si="2"/>
        <v>0.14829966089488256</v>
      </c>
      <c r="Q22" s="2">
        <f t="shared" si="3"/>
        <v>37206.962899999999</v>
      </c>
    </row>
    <row r="23" spans="1:21" x14ac:dyDescent="0.2">
      <c r="A23" s="13" t="s">
        <v>32</v>
      </c>
      <c r="B23" s="14"/>
      <c r="C23" s="15">
        <v>53253.505799999999</v>
      </c>
      <c r="D23" s="15">
        <v>1E-3</v>
      </c>
      <c r="E23">
        <f t="shared" si="0"/>
        <v>16382.15151256434</v>
      </c>
      <c r="F23">
        <f t="shared" si="1"/>
        <v>16382</v>
      </c>
      <c r="G23">
        <f t="shared" si="4"/>
        <v>0.17923799999698531</v>
      </c>
      <c r="J23">
        <f>+G23</f>
        <v>0.17923799999698531</v>
      </c>
      <c r="O23">
        <f t="shared" ca="1" si="2"/>
        <v>0.18322872459221906</v>
      </c>
      <c r="Q23" s="2">
        <f t="shared" si="3"/>
        <v>38235.005799999999</v>
      </c>
    </row>
    <row r="24" spans="1:21" x14ac:dyDescent="0.2">
      <c r="A24" s="13" t="s">
        <v>32</v>
      </c>
      <c r="B24" s="14"/>
      <c r="C24" s="15">
        <v>53259.4277</v>
      </c>
      <c r="D24" s="15">
        <v>3.5999999999999999E-3</v>
      </c>
      <c r="E24">
        <f t="shared" si="0"/>
        <v>16387.157383276797</v>
      </c>
      <c r="F24">
        <f t="shared" si="1"/>
        <v>16387</v>
      </c>
      <c r="G24">
        <f t="shared" si="4"/>
        <v>0.18618299999798182</v>
      </c>
      <c r="J24">
        <f>+G24</f>
        <v>0.18618299999798182</v>
      </c>
      <c r="O24">
        <f t="shared" ca="1" si="2"/>
        <v>0.18342969734076531</v>
      </c>
      <c r="Q24" s="2">
        <f t="shared" si="3"/>
        <v>38240.9277</v>
      </c>
    </row>
    <row r="25" spans="1:21" x14ac:dyDescent="0.2">
      <c r="A25" s="13" t="s">
        <v>32</v>
      </c>
      <c r="B25" s="14"/>
      <c r="C25" s="15">
        <v>53282.492899999997</v>
      </c>
      <c r="D25" s="15">
        <v>1.8E-3</v>
      </c>
      <c r="E25">
        <f t="shared" si="0"/>
        <v>16406.654742090177</v>
      </c>
      <c r="F25">
        <f t="shared" si="1"/>
        <v>16406.5</v>
      </c>
      <c r="G25">
        <f t="shared" si="4"/>
        <v>0.18305849999887869</v>
      </c>
      <c r="J25">
        <f>+G25</f>
        <v>0.18305849999887869</v>
      </c>
      <c r="O25">
        <f t="shared" ca="1" si="2"/>
        <v>0.18421349106009566</v>
      </c>
      <c r="Q25" s="2">
        <f t="shared" si="3"/>
        <v>38263.992899999997</v>
      </c>
    </row>
    <row r="26" spans="1:21" x14ac:dyDescent="0.2">
      <c r="A26" s="19" t="s">
        <v>34</v>
      </c>
      <c r="B26" s="20" t="s">
        <v>35</v>
      </c>
      <c r="C26" s="21">
        <v>53592.447</v>
      </c>
      <c r="D26" s="21">
        <v>8.0000000000000002E-3</v>
      </c>
      <c r="E26">
        <f t="shared" si="0"/>
        <v>16668.663582394121</v>
      </c>
      <c r="F26">
        <f t="shared" si="1"/>
        <v>16668.5</v>
      </c>
      <c r="G26">
        <f t="shared" si="4"/>
        <v>0.19351650000317022</v>
      </c>
      <c r="J26">
        <f>+G26</f>
        <v>0.19351650000317022</v>
      </c>
      <c r="O26">
        <f t="shared" ca="1" si="2"/>
        <v>0.19474446308391868</v>
      </c>
      <c r="Q26" s="2">
        <f t="shared" si="3"/>
        <v>38573.947</v>
      </c>
    </row>
    <row r="27" spans="1:21" x14ac:dyDescent="0.2">
      <c r="A27" s="55" t="s">
        <v>93</v>
      </c>
      <c r="B27" s="56" t="s">
        <v>35</v>
      </c>
      <c r="C27" s="55">
        <v>54675.5118</v>
      </c>
      <c r="D27" s="55" t="s">
        <v>60</v>
      </c>
      <c r="E27">
        <f t="shared" si="0"/>
        <v>17584.194469780414</v>
      </c>
      <c r="F27">
        <f t="shared" si="1"/>
        <v>17584</v>
      </c>
      <c r="G27">
        <f t="shared" si="4"/>
        <v>0.23005600000760751</v>
      </c>
      <c r="I27">
        <f>+G27</f>
        <v>0.23005600000760751</v>
      </c>
      <c r="O27">
        <f t="shared" ca="1" si="2"/>
        <v>0.23154257334273531</v>
      </c>
      <c r="Q27" s="2">
        <f t="shared" si="3"/>
        <v>39657.0118</v>
      </c>
    </row>
    <row r="28" spans="1:21" x14ac:dyDescent="0.2">
      <c r="A28" s="55" t="s">
        <v>98</v>
      </c>
      <c r="B28" s="56" t="s">
        <v>35</v>
      </c>
      <c r="C28" s="55">
        <v>55050.533100000001</v>
      </c>
      <c r="D28" s="55" t="s">
        <v>60</v>
      </c>
      <c r="E28">
        <f t="shared" si="0"/>
        <v>17901.205588208199</v>
      </c>
      <c r="F28">
        <f t="shared" si="1"/>
        <v>17901</v>
      </c>
      <c r="G28">
        <f t="shared" si="4"/>
        <v>0.24320900000748225</v>
      </c>
      <c r="I28">
        <f>+G28</f>
        <v>0.24320900000748225</v>
      </c>
      <c r="O28">
        <f t="shared" ca="1" si="2"/>
        <v>0.24428424560056694</v>
      </c>
      <c r="Q28" s="2">
        <f t="shared" si="3"/>
        <v>40032.033100000001</v>
      </c>
    </row>
    <row r="29" spans="1:21" x14ac:dyDescent="0.2">
      <c r="A29" s="55" t="s">
        <v>98</v>
      </c>
      <c r="B29" s="56" t="s">
        <v>35</v>
      </c>
      <c r="C29" s="55">
        <v>55062.363599999997</v>
      </c>
      <c r="D29" s="55" t="s">
        <v>60</v>
      </c>
      <c r="E29">
        <f t="shared" si="0"/>
        <v>17911.206086944025</v>
      </c>
      <c r="F29">
        <f t="shared" si="1"/>
        <v>17911</v>
      </c>
      <c r="G29">
        <f t="shared" si="4"/>
        <v>0.24379900000349153</v>
      </c>
      <c r="I29">
        <f>+G29</f>
        <v>0.24379900000349153</v>
      </c>
      <c r="O29">
        <f t="shared" ca="1" si="2"/>
        <v>0.24468619109765932</v>
      </c>
      <c r="Q29" s="2">
        <f t="shared" si="3"/>
        <v>40043.863599999997</v>
      </c>
    </row>
    <row r="30" spans="1:21" x14ac:dyDescent="0.2">
      <c r="A30" s="55" t="s">
        <v>98</v>
      </c>
      <c r="B30" s="56" t="s">
        <v>35</v>
      </c>
      <c r="C30" s="55">
        <v>55063.544199999997</v>
      </c>
      <c r="D30" s="55" t="s">
        <v>60</v>
      </c>
      <c r="E30">
        <f t="shared" si="0"/>
        <v>17912.204065795937</v>
      </c>
      <c r="F30">
        <f t="shared" si="1"/>
        <v>17912</v>
      </c>
      <c r="G30">
        <f t="shared" si="4"/>
        <v>0.24140799999440787</v>
      </c>
      <c r="I30">
        <f>+G30</f>
        <v>0.24140799999440787</v>
      </c>
      <c r="O30">
        <f t="shared" ca="1" si="2"/>
        <v>0.24472638564736859</v>
      </c>
      <c r="Q30" s="2">
        <f t="shared" si="3"/>
        <v>40045.044199999997</v>
      </c>
    </row>
    <row r="31" spans="1:21" x14ac:dyDescent="0.2">
      <c r="A31" s="55" t="s">
        <v>98</v>
      </c>
      <c r="B31" s="56" t="s">
        <v>35</v>
      </c>
      <c r="C31" s="55">
        <v>55075.373200000002</v>
      </c>
      <c r="D31" s="55" t="s">
        <v>60</v>
      </c>
      <c r="E31">
        <f t="shared" si="0"/>
        <v>17922.203296559317</v>
      </c>
      <c r="F31">
        <f t="shared" si="1"/>
        <v>17922</v>
      </c>
      <c r="G31">
        <f t="shared" si="4"/>
        <v>0.24049799999920651</v>
      </c>
      <c r="I31">
        <f>+G31</f>
        <v>0.24049799999920651</v>
      </c>
      <c r="O31">
        <f t="shared" ca="1" si="2"/>
        <v>0.24512833114446109</v>
      </c>
      <c r="Q31" s="2">
        <f t="shared" si="3"/>
        <v>40056.873200000002</v>
      </c>
    </row>
    <row r="32" spans="1:21" x14ac:dyDescent="0.2">
      <c r="A32" s="55" t="s">
        <v>98</v>
      </c>
      <c r="B32" s="56" t="s">
        <v>35</v>
      </c>
      <c r="C32" s="55">
        <v>55102.576699999998</v>
      </c>
      <c r="D32" s="55" t="s">
        <v>60</v>
      </c>
      <c r="E32">
        <f t="shared" si="0"/>
        <v>17945.198822307186</v>
      </c>
      <c r="F32">
        <f t="shared" si="1"/>
        <v>17945</v>
      </c>
      <c r="G32">
        <f t="shared" si="4"/>
        <v>0.23520499999722233</v>
      </c>
      <c r="I32">
        <f>+G32</f>
        <v>0.23520499999722233</v>
      </c>
      <c r="O32">
        <f t="shared" ca="1" si="2"/>
        <v>0.24605280578777378</v>
      </c>
      <c r="Q32" s="2">
        <f t="shared" si="3"/>
        <v>40084.076699999998</v>
      </c>
    </row>
    <row r="33" spans="1:17" x14ac:dyDescent="0.2">
      <c r="A33" s="55" t="s">
        <v>98</v>
      </c>
      <c r="B33" s="56" t="s">
        <v>35</v>
      </c>
      <c r="C33" s="55">
        <v>55108.499499999998</v>
      </c>
      <c r="D33" s="55" t="s">
        <v>60</v>
      </c>
      <c r="E33">
        <f t="shared" si="0"/>
        <v>17950.205453803115</v>
      </c>
      <c r="F33">
        <f t="shared" si="1"/>
        <v>17950</v>
      </c>
      <c r="G33">
        <f t="shared" si="4"/>
        <v>0.24304999999731081</v>
      </c>
      <c r="I33">
        <f>+G33</f>
        <v>0.24304999999731081</v>
      </c>
      <c r="O33">
        <f t="shared" ca="1" si="2"/>
        <v>0.24625377853632002</v>
      </c>
      <c r="Q33" s="2">
        <f t="shared" si="3"/>
        <v>40089.999499999998</v>
      </c>
    </row>
    <row r="34" spans="1:17" x14ac:dyDescent="0.2">
      <c r="A34" s="39" t="s">
        <v>48</v>
      </c>
      <c r="B34" s="39"/>
      <c r="C34" s="34">
        <v>55460.464800000002</v>
      </c>
      <c r="D34" s="34">
        <v>1.8700000000000001E-2</v>
      </c>
      <c r="E34">
        <f t="shared" si="0"/>
        <v>18247.72699031523</v>
      </c>
      <c r="F34">
        <f t="shared" si="1"/>
        <v>18247.5</v>
      </c>
      <c r="G34">
        <f t="shared" si="4"/>
        <v>0.26852750000398373</v>
      </c>
      <c r="J34">
        <f>+G34</f>
        <v>0.26852750000398373</v>
      </c>
      <c r="O34">
        <f t="shared" ca="1" si="2"/>
        <v>0.2582116570748213</v>
      </c>
      <c r="Q34" s="2">
        <f t="shared" si="3"/>
        <v>40441.964800000002</v>
      </c>
    </row>
    <row r="35" spans="1:17" x14ac:dyDescent="0.2">
      <c r="A35" s="39" t="s">
        <v>48</v>
      </c>
      <c r="B35" s="39"/>
      <c r="C35" s="34">
        <v>55479.391900000002</v>
      </c>
      <c r="D35" s="34">
        <v>7.7000000000000002E-3</v>
      </c>
      <c r="E35">
        <f t="shared" si="0"/>
        <v>18263.726351257115</v>
      </c>
      <c r="F35">
        <f t="shared" si="1"/>
        <v>18263.5</v>
      </c>
      <c r="G35">
        <f t="shared" si="4"/>
        <v>0.26777150000270922</v>
      </c>
      <c r="J35">
        <f>+G35</f>
        <v>0.26777150000270922</v>
      </c>
      <c r="O35">
        <f t="shared" ca="1" si="2"/>
        <v>0.25885476987016931</v>
      </c>
      <c r="Q35" s="2">
        <f t="shared" si="3"/>
        <v>40460.891900000002</v>
      </c>
    </row>
    <row r="36" spans="1:17" x14ac:dyDescent="0.2">
      <c r="A36" s="55" t="s">
        <v>132</v>
      </c>
      <c r="B36" s="56" t="s">
        <v>35</v>
      </c>
      <c r="C36" s="55">
        <v>55852.629200000003</v>
      </c>
      <c r="D36" s="55" t="s">
        <v>60</v>
      </c>
      <c r="E36">
        <f t="shared" si="0"/>
        <v>18579.229427780941</v>
      </c>
      <c r="F36">
        <f t="shared" si="1"/>
        <v>18579</v>
      </c>
      <c r="G36">
        <f t="shared" si="4"/>
        <v>0.27141100000153529</v>
      </c>
      <c r="I36">
        <f>+G36</f>
        <v>0.27141100000153529</v>
      </c>
      <c r="O36">
        <f t="shared" ca="1" si="2"/>
        <v>0.27153615030343703</v>
      </c>
      <c r="Q36" s="2">
        <f t="shared" si="3"/>
        <v>40834.129200000003</v>
      </c>
    </row>
    <row r="37" spans="1:17" x14ac:dyDescent="0.2">
      <c r="A37" s="55" t="s">
        <v>137</v>
      </c>
      <c r="B37" s="56" t="s">
        <v>35</v>
      </c>
      <c r="C37" s="55">
        <v>55858.542699999998</v>
      </c>
      <c r="D37" s="55" t="s">
        <v>60</v>
      </c>
      <c r="E37">
        <f t="shared" si="0"/>
        <v>18584.22819784766</v>
      </c>
      <c r="F37">
        <f t="shared" si="1"/>
        <v>18584</v>
      </c>
      <c r="G37">
        <f t="shared" si="4"/>
        <v>0.26995599999645492</v>
      </c>
      <c r="I37">
        <f>+G37</f>
        <v>0.26995599999645492</v>
      </c>
      <c r="O37">
        <f t="shared" ca="1" si="2"/>
        <v>0.27173712305198328</v>
      </c>
      <c r="Q37" s="2">
        <f t="shared" si="3"/>
        <v>40840.042699999998</v>
      </c>
    </row>
    <row r="38" spans="1:17" x14ac:dyDescent="0.2">
      <c r="A38" s="19" t="s">
        <v>37</v>
      </c>
      <c r="B38" s="20" t="s">
        <v>38</v>
      </c>
      <c r="C38" s="21">
        <v>56158.450100000002</v>
      </c>
      <c r="D38" s="21">
        <v>5.7000000000000002E-3</v>
      </c>
      <c r="E38">
        <f t="shared" si="0"/>
        <v>18837.744412256732</v>
      </c>
      <c r="F38">
        <f t="shared" si="1"/>
        <v>18837.5</v>
      </c>
      <c r="G38">
        <f t="shared" si="4"/>
        <v>0.28913750000356231</v>
      </c>
      <c r="J38">
        <f>+G38</f>
        <v>0.28913750000356231</v>
      </c>
      <c r="O38">
        <f t="shared" ca="1" si="2"/>
        <v>0.28192644140327772</v>
      </c>
      <c r="Q38" s="2">
        <f t="shared" si="3"/>
        <v>41139.950100000002</v>
      </c>
    </row>
    <row r="39" spans="1:17" x14ac:dyDescent="0.2">
      <c r="A39" s="19" t="s">
        <v>37</v>
      </c>
      <c r="B39" s="20" t="s">
        <v>35</v>
      </c>
      <c r="C39" s="21">
        <v>56187.419199999997</v>
      </c>
      <c r="D39" s="21">
        <v>9.9000000000000008E-3</v>
      </c>
      <c r="E39">
        <f t="shared" si="0"/>
        <v>18862.232426113133</v>
      </c>
      <c r="F39">
        <f t="shared" si="1"/>
        <v>18862</v>
      </c>
      <c r="G39">
        <f t="shared" si="4"/>
        <v>0.27495800000178861</v>
      </c>
      <c r="J39">
        <f>+G39</f>
        <v>0.27495800000178861</v>
      </c>
      <c r="O39">
        <f t="shared" ca="1" si="2"/>
        <v>0.28291120787115431</v>
      </c>
      <c r="Q39" s="2">
        <f t="shared" si="3"/>
        <v>41168.919199999997</v>
      </c>
    </row>
    <row r="40" spans="1:17" x14ac:dyDescent="0.2">
      <c r="A40" s="36" t="s">
        <v>47</v>
      </c>
      <c r="B40" s="37" t="s">
        <v>35</v>
      </c>
      <c r="C40" s="21">
        <v>56588.475599999998</v>
      </c>
      <c r="D40" s="38">
        <v>6.7000000000000002E-3</v>
      </c>
      <c r="E40">
        <f t="shared" si="0"/>
        <v>19201.251404279494</v>
      </c>
      <c r="F40" s="41">
        <f>ROUND(2*E40,0)/2-0.5</f>
        <v>19201</v>
      </c>
      <c r="G40">
        <f t="shared" si="4"/>
        <v>0.29740899999887915</v>
      </c>
      <c r="J40">
        <f>+G40</f>
        <v>0.29740899999887915</v>
      </c>
      <c r="O40">
        <f t="shared" ca="1" si="2"/>
        <v>0.29653716022258936</v>
      </c>
      <c r="Q40" s="2">
        <f t="shared" si="3"/>
        <v>41569.975599999998</v>
      </c>
    </row>
    <row r="41" spans="1:17" x14ac:dyDescent="0.2">
      <c r="A41" s="35" t="s">
        <v>49</v>
      </c>
      <c r="B41" s="40"/>
      <c r="C41" s="35">
        <v>56924.454299999998</v>
      </c>
      <c r="D41" s="35">
        <v>4.1999999999999997E-3</v>
      </c>
      <c r="E41">
        <f t="shared" si="0"/>
        <v>19485.259228514842</v>
      </c>
      <c r="F41" s="41">
        <f>ROUND(2*E41,0)/2-0.5</f>
        <v>19485</v>
      </c>
      <c r="G41">
        <f t="shared" si="4"/>
        <v>0.30666499999642838</v>
      </c>
      <c r="J41">
        <f>+G41</f>
        <v>0.30666499999642838</v>
      </c>
      <c r="O41">
        <f t="shared" ca="1" si="2"/>
        <v>0.3079524123400158</v>
      </c>
      <c r="Q41" s="2">
        <f t="shared" si="3"/>
        <v>41905.954299999998</v>
      </c>
    </row>
    <row r="42" spans="1:17" x14ac:dyDescent="0.2">
      <c r="A42" s="35" t="s">
        <v>49</v>
      </c>
      <c r="B42" s="40"/>
      <c r="C42" s="35">
        <v>56934.517699999997</v>
      </c>
      <c r="D42" s="35">
        <v>5.5999999999999999E-3</v>
      </c>
      <c r="E42">
        <f t="shared" si="0"/>
        <v>19493.765971169687</v>
      </c>
      <c r="F42" s="41">
        <f>ROUND(2*E42,0)/2-0.5</f>
        <v>19493.5</v>
      </c>
      <c r="G42">
        <f t="shared" si="4"/>
        <v>0.31464150000101654</v>
      </c>
      <c r="J42">
        <f>+G42</f>
        <v>0.31464150000101654</v>
      </c>
      <c r="O42">
        <f t="shared" ca="1" si="2"/>
        <v>0.30829406601254439</v>
      </c>
      <c r="Q42" s="2">
        <f t="shared" si="3"/>
        <v>41916.017699999997</v>
      </c>
    </row>
    <row r="43" spans="1:17" x14ac:dyDescent="0.2">
      <c r="A43" s="58" t="s">
        <v>0</v>
      </c>
      <c r="B43" s="59" t="s">
        <v>35</v>
      </c>
      <c r="C43" s="60">
        <v>57564.474800000004</v>
      </c>
      <c r="D43" s="61">
        <v>1.4E-3</v>
      </c>
      <c r="E43">
        <f>+(C43-C$7)/C$8</f>
        <v>20026.278137365378</v>
      </c>
      <c r="F43" s="41">
        <f>ROUND(2*E43,0)/2-0.5</f>
        <v>20026</v>
      </c>
      <c r="G43">
        <f>+C43-(C$7+F43*C$8)</f>
        <v>0.32903400000213878</v>
      </c>
      <c r="K43">
        <f>+G43</f>
        <v>0.32903400000213878</v>
      </c>
      <c r="O43">
        <f ca="1">+C$11+C$12*$F43</f>
        <v>0.32969766373271903</v>
      </c>
      <c r="Q43" s="2">
        <f>+C43-15018.5</f>
        <v>42545.974800000004</v>
      </c>
    </row>
    <row r="44" spans="1:17" x14ac:dyDescent="0.2">
      <c r="D44" s="6"/>
    </row>
    <row r="45" spans="1:17" x14ac:dyDescent="0.2">
      <c r="D45" s="6"/>
    </row>
    <row r="46" spans="1:17" x14ac:dyDescent="0.2">
      <c r="D46" s="6"/>
    </row>
    <row r="47" spans="1:17" x14ac:dyDescent="0.2">
      <c r="D47" s="6"/>
    </row>
    <row r="48" spans="1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phoneticPr fontId="8" type="noConversion"/>
  <hyperlinks>
    <hyperlink ref="H923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6"/>
  <sheetViews>
    <sheetView topLeftCell="A8" workbookViewId="0">
      <selection activeCell="A23" sqref="A23:D31"/>
    </sheetView>
  </sheetViews>
  <sheetFormatPr defaultRowHeight="12.75" x14ac:dyDescent="0.2"/>
  <cols>
    <col min="1" max="1" width="19.7109375" style="15" customWidth="1"/>
    <col min="2" max="2" width="4.42578125" style="24" customWidth="1"/>
    <col min="3" max="3" width="12.7109375" style="15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15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 x14ac:dyDescent="0.25">
      <c r="A1" s="42" t="s">
        <v>50</v>
      </c>
      <c r="I1" s="43" t="s">
        <v>51</v>
      </c>
      <c r="J1" s="44" t="s">
        <v>52</v>
      </c>
    </row>
    <row r="2" spans="1:16" x14ac:dyDescent="0.2">
      <c r="I2" s="45" t="s">
        <v>53</v>
      </c>
      <c r="J2" s="46" t="s">
        <v>54</v>
      </c>
    </row>
    <row r="3" spans="1:16" x14ac:dyDescent="0.2">
      <c r="A3" s="47" t="s">
        <v>55</v>
      </c>
      <c r="I3" s="45" t="s">
        <v>56</v>
      </c>
      <c r="J3" s="46" t="s">
        <v>57</v>
      </c>
    </row>
    <row r="4" spans="1:16" x14ac:dyDescent="0.2">
      <c r="I4" s="45" t="s">
        <v>58</v>
      </c>
      <c r="J4" s="46" t="s">
        <v>57</v>
      </c>
    </row>
    <row r="5" spans="1:16" ht="13.5" thickBot="1" x14ac:dyDescent="0.25">
      <c r="I5" s="48" t="s">
        <v>59</v>
      </c>
      <c r="J5" s="49" t="s">
        <v>60</v>
      </c>
    </row>
    <row r="10" spans="1:16" ht="13.5" thickBot="1" x14ac:dyDescent="0.25"/>
    <row r="11" spans="1:16" ht="12.75" customHeight="1" thickBot="1" x14ac:dyDescent="0.25">
      <c r="A11" s="15" t="str">
        <f t="shared" ref="A11:A31" si="0">P11</f>
        <v>BAVM 152 </v>
      </c>
      <c r="B11" s="6" t="str">
        <f t="shared" ref="B11:B31" si="1">IF(H11=INT(H11),"I","II")</f>
        <v>I</v>
      </c>
      <c r="C11" s="15">
        <f t="shared" ref="C11:C31" si="2">1*G11</f>
        <v>52225.462899999999</v>
      </c>
      <c r="D11" s="24" t="str">
        <f t="shared" ref="D11:D31" si="3">VLOOKUP(F11,I$1:J$5,2,FALSE)</f>
        <v>vis</v>
      </c>
      <c r="E11" s="50">
        <f>VLOOKUP(C11,Active!C$21:E$973,3,FALSE)</f>
        <v>15513.13146084797</v>
      </c>
      <c r="F11" s="6" t="s">
        <v>59</v>
      </c>
      <c r="G11" s="24" t="str">
        <f t="shared" ref="G11:G31" si="4">MID(I11,3,LEN(I11)-3)</f>
        <v>52225.4629</v>
      </c>
      <c r="H11" s="15">
        <f t="shared" ref="H11:H31" si="5">1*K11</f>
        <v>15513</v>
      </c>
      <c r="I11" s="51" t="s">
        <v>61</v>
      </c>
      <c r="J11" s="52" t="s">
        <v>62</v>
      </c>
      <c r="K11" s="51">
        <v>15513</v>
      </c>
      <c r="L11" s="51" t="s">
        <v>63</v>
      </c>
      <c r="M11" s="52" t="s">
        <v>64</v>
      </c>
      <c r="N11" s="52" t="s">
        <v>65</v>
      </c>
      <c r="O11" s="53" t="s">
        <v>66</v>
      </c>
      <c r="P11" s="54" t="s">
        <v>67</v>
      </c>
    </row>
    <row r="12" spans="1:16" ht="12.75" customHeight="1" thickBot="1" x14ac:dyDescent="0.25">
      <c r="A12" s="15" t="str">
        <f t="shared" si="0"/>
        <v>BAVM 173 </v>
      </c>
      <c r="B12" s="6" t="str">
        <f t="shared" si="1"/>
        <v>I</v>
      </c>
      <c r="C12" s="15">
        <f t="shared" si="2"/>
        <v>53253.505799999999</v>
      </c>
      <c r="D12" s="24" t="str">
        <f t="shared" si="3"/>
        <v>vis</v>
      </c>
      <c r="E12" s="50">
        <f>VLOOKUP(C12,Active!C$21:E$973,3,FALSE)</f>
        <v>16382.15151256434</v>
      </c>
      <c r="F12" s="6" t="s">
        <v>59</v>
      </c>
      <c r="G12" s="24" t="str">
        <f t="shared" si="4"/>
        <v>53253.5058</v>
      </c>
      <c r="H12" s="15">
        <f t="shared" si="5"/>
        <v>16382</v>
      </c>
      <c r="I12" s="51" t="s">
        <v>68</v>
      </c>
      <c r="J12" s="52" t="s">
        <v>69</v>
      </c>
      <c r="K12" s="51">
        <v>16382</v>
      </c>
      <c r="L12" s="51" t="s">
        <v>70</v>
      </c>
      <c r="M12" s="52" t="s">
        <v>64</v>
      </c>
      <c r="N12" s="52" t="s">
        <v>71</v>
      </c>
      <c r="O12" s="53" t="s">
        <v>66</v>
      </c>
      <c r="P12" s="54" t="s">
        <v>72</v>
      </c>
    </row>
    <row r="13" spans="1:16" ht="12.75" customHeight="1" thickBot="1" x14ac:dyDescent="0.25">
      <c r="A13" s="15" t="str">
        <f t="shared" si="0"/>
        <v>BAVM 173 </v>
      </c>
      <c r="B13" s="6" t="str">
        <f t="shared" si="1"/>
        <v>I</v>
      </c>
      <c r="C13" s="15">
        <f t="shared" si="2"/>
        <v>53259.4277</v>
      </c>
      <c r="D13" s="24" t="str">
        <f t="shared" si="3"/>
        <v>vis</v>
      </c>
      <c r="E13" s="50">
        <f>VLOOKUP(C13,Active!C$21:E$973,3,FALSE)</f>
        <v>16387.157383276797</v>
      </c>
      <c r="F13" s="6" t="s">
        <v>59</v>
      </c>
      <c r="G13" s="24" t="str">
        <f t="shared" si="4"/>
        <v>53259.4277</v>
      </c>
      <c r="H13" s="15">
        <f t="shared" si="5"/>
        <v>16387</v>
      </c>
      <c r="I13" s="51" t="s">
        <v>73</v>
      </c>
      <c r="J13" s="52" t="s">
        <v>74</v>
      </c>
      <c r="K13" s="51" t="s">
        <v>75</v>
      </c>
      <c r="L13" s="51" t="s">
        <v>76</v>
      </c>
      <c r="M13" s="52" t="s">
        <v>64</v>
      </c>
      <c r="N13" s="52" t="s">
        <v>71</v>
      </c>
      <c r="O13" s="53" t="s">
        <v>66</v>
      </c>
      <c r="P13" s="54" t="s">
        <v>72</v>
      </c>
    </row>
    <row r="14" spans="1:16" ht="12.75" customHeight="1" thickBot="1" x14ac:dyDescent="0.25">
      <c r="A14" s="15" t="str">
        <f t="shared" si="0"/>
        <v>BAVM 173 </v>
      </c>
      <c r="B14" s="6" t="str">
        <f t="shared" si="1"/>
        <v>II</v>
      </c>
      <c r="C14" s="15">
        <f t="shared" si="2"/>
        <v>53282.492899999997</v>
      </c>
      <c r="D14" s="24" t="str">
        <f t="shared" si="3"/>
        <v>vis</v>
      </c>
      <c r="E14" s="50">
        <f>VLOOKUP(C14,Active!C$21:E$973,3,FALSE)</f>
        <v>16406.654742090177</v>
      </c>
      <c r="F14" s="6" t="s">
        <v>59</v>
      </c>
      <c r="G14" s="24" t="str">
        <f t="shared" si="4"/>
        <v>53282.4929</v>
      </c>
      <c r="H14" s="15">
        <f t="shared" si="5"/>
        <v>16406.5</v>
      </c>
      <c r="I14" s="51" t="s">
        <v>77</v>
      </c>
      <c r="J14" s="52" t="s">
        <v>78</v>
      </c>
      <c r="K14" s="51" t="s">
        <v>79</v>
      </c>
      <c r="L14" s="51" t="s">
        <v>80</v>
      </c>
      <c r="M14" s="52" t="s">
        <v>64</v>
      </c>
      <c r="N14" s="52" t="s">
        <v>71</v>
      </c>
      <c r="O14" s="53" t="s">
        <v>66</v>
      </c>
      <c r="P14" s="54" t="s">
        <v>72</v>
      </c>
    </row>
    <row r="15" spans="1:16" ht="12.75" customHeight="1" thickBot="1" x14ac:dyDescent="0.25">
      <c r="A15" s="15" t="str">
        <f t="shared" si="0"/>
        <v>IBVS 5713 </v>
      </c>
      <c r="B15" s="6" t="str">
        <f t="shared" si="1"/>
        <v>II</v>
      </c>
      <c r="C15" s="15">
        <f t="shared" si="2"/>
        <v>53592.447</v>
      </c>
      <c r="D15" s="24" t="str">
        <f t="shared" si="3"/>
        <v>vis</v>
      </c>
      <c r="E15" s="50">
        <f>VLOOKUP(C15,Active!C$21:E$973,3,FALSE)</f>
        <v>16668.663582394121</v>
      </c>
      <c r="F15" s="6" t="s">
        <v>59</v>
      </c>
      <c r="G15" s="24" t="str">
        <f t="shared" si="4"/>
        <v>53592.447</v>
      </c>
      <c r="H15" s="15">
        <f t="shared" si="5"/>
        <v>16668.5</v>
      </c>
      <c r="I15" s="51" t="s">
        <v>81</v>
      </c>
      <c r="J15" s="52" t="s">
        <v>82</v>
      </c>
      <c r="K15" s="51" t="s">
        <v>83</v>
      </c>
      <c r="L15" s="51" t="s">
        <v>84</v>
      </c>
      <c r="M15" s="52" t="s">
        <v>64</v>
      </c>
      <c r="N15" s="52" t="s">
        <v>85</v>
      </c>
      <c r="O15" s="53" t="s">
        <v>86</v>
      </c>
      <c r="P15" s="54" t="s">
        <v>87</v>
      </c>
    </row>
    <row r="16" spans="1:16" ht="12.75" customHeight="1" thickBot="1" x14ac:dyDescent="0.25">
      <c r="A16" s="15" t="str">
        <f t="shared" si="0"/>
        <v>BAVM 215 </v>
      </c>
      <c r="B16" s="6" t="str">
        <f t="shared" si="1"/>
        <v>II</v>
      </c>
      <c r="C16" s="15">
        <f t="shared" si="2"/>
        <v>55460.464800000002</v>
      </c>
      <c r="D16" s="24" t="str">
        <f t="shared" si="3"/>
        <v>vis</v>
      </c>
      <c r="E16" s="50">
        <f>VLOOKUP(C16,Active!C$21:E$973,3,FALSE)</f>
        <v>18247.72699031523</v>
      </c>
      <c r="F16" s="6" t="s">
        <v>59</v>
      </c>
      <c r="G16" s="24" t="str">
        <f t="shared" si="4"/>
        <v>55460.4648</v>
      </c>
      <c r="H16" s="15">
        <f t="shared" si="5"/>
        <v>18247.5</v>
      </c>
      <c r="I16" s="51" t="s">
        <v>119</v>
      </c>
      <c r="J16" s="52" t="s">
        <v>120</v>
      </c>
      <c r="K16" s="51" t="s">
        <v>121</v>
      </c>
      <c r="L16" s="51" t="s">
        <v>122</v>
      </c>
      <c r="M16" s="52" t="s">
        <v>92</v>
      </c>
      <c r="N16" s="52" t="s">
        <v>71</v>
      </c>
      <c r="O16" s="53" t="s">
        <v>66</v>
      </c>
      <c r="P16" s="54" t="s">
        <v>123</v>
      </c>
    </row>
    <row r="17" spans="1:16" ht="12.75" customHeight="1" thickBot="1" x14ac:dyDescent="0.25">
      <c r="A17" s="15" t="str">
        <f t="shared" si="0"/>
        <v>BAVM 215 </v>
      </c>
      <c r="B17" s="6" t="str">
        <f t="shared" si="1"/>
        <v>II</v>
      </c>
      <c r="C17" s="15">
        <f t="shared" si="2"/>
        <v>55479.391900000002</v>
      </c>
      <c r="D17" s="24" t="str">
        <f t="shared" si="3"/>
        <v>vis</v>
      </c>
      <c r="E17" s="50">
        <f>VLOOKUP(C17,Active!C$21:E$973,3,FALSE)</f>
        <v>18263.726351257115</v>
      </c>
      <c r="F17" s="6" t="s">
        <v>59</v>
      </c>
      <c r="G17" s="24" t="str">
        <f t="shared" si="4"/>
        <v>55479.3919</v>
      </c>
      <c r="H17" s="15">
        <f t="shared" si="5"/>
        <v>18263.5</v>
      </c>
      <c r="I17" s="51" t="s">
        <v>124</v>
      </c>
      <c r="J17" s="52" t="s">
        <v>125</v>
      </c>
      <c r="K17" s="51" t="s">
        <v>126</v>
      </c>
      <c r="L17" s="51" t="s">
        <v>127</v>
      </c>
      <c r="M17" s="52" t="s">
        <v>92</v>
      </c>
      <c r="N17" s="52" t="s">
        <v>71</v>
      </c>
      <c r="O17" s="53" t="s">
        <v>66</v>
      </c>
      <c r="P17" s="54" t="s">
        <v>123</v>
      </c>
    </row>
    <row r="18" spans="1:16" ht="12.75" customHeight="1" thickBot="1" x14ac:dyDescent="0.25">
      <c r="A18" s="15" t="str">
        <f t="shared" si="0"/>
        <v>BAVM 231 </v>
      </c>
      <c r="B18" s="6" t="str">
        <f t="shared" si="1"/>
        <v>II</v>
      </c>
      <c r="C18" s="15">
        <f t="shared" si="2"/>
        <v>56158.450100000002</v>
      </c>
      <c r="D18" s="24" t="str">
        <f t="shared" si="3"/>
        <v>vis</v>
      </c>
      <c r="E18" s="50">
        <f>VLOOKUP(C18,Active!C$21:E$973,3,FALSE)</f>
        <v>18837.744412256732</v>
      </c>
      <c r="F18" s="6" t="s">
        <v>59</v>
      </c>
      <c r="G18" s="24" t="str">
        <f t="shared" si="4"/>
        <v>56158.4501</v>
      </c>
      <c r="H18" s="15">
        <f t="shared" si="5"/>
        <v>18837.5</v>
      </c>
      <c r="I18" s="51" t="s">
        <v>138</v>
      </c>
      <c r="J18" s="52" t="s">
        <v>139</v>
      </c>
      <c r="K18" s="51" t="s">
        <v>140</v>
      </c>
      <c r="L18" s="51" t="s">
        <v>141</v>
      </c>
      <c r="M18" s="52" t="s">
        <v>92</v>
      </c>
      <c r="N18" s="52" t="s">
        <v>71</v>
      </c>
      <c r="O18" s="53" t="s">
        <v>66</v>
      </c>
      <c r="P18" s="54" t="s">
        <v>142</v>
      </c>
    </row>
    <row r="19" spans="1:16" ht="12.75" customHeight="1" thickBot="1" x14ac:dyDescent="0.25">
      <c r="A19" s="15" t="str">
        <f t="shared" si="0"/>
        <v>BAVM 231 </v>
      </c>
      <c r="B19" s="6" t="str">
        <f t="shared" si="1"/>
        <v>I</v>
      </c>
      <c r="C19" s="15">
        <f t="shared" si="2"/>
        <v>56187.419199999997</v>
      </c>
      <c r="D19" s="24" t="str">
        <f t="shared" si="3"/>
        <v>vis</v>
      </c>
      <c r="E19" s="50">
        <f>VLOOKUP(C19,Active!C$21:E$973,3,FALSE)</f>
        <v>18862.232426113133</v>
      </c>
      <c r="F19" s="6" t="s">
        <v>59</v>
      </c>
      <c r="G19" s="24" t="str">
        <f t="shared" si="4"/>
        <v>56187.4192</v>
      </c>
      <c r="H19" s="15">
        <f t="shared" si="5"/>
        <v>18862</v>
      </c>
      <c r="I19" s="51" t="s">
        <v>143</v>
      </c>
      <c r="J19" s="52" t="s">
        <v>144</v>
      </c>
      <c r="K19" s="51" t="s">
        <v>145</v>
      </c>
      <c r="L19" s="51" t="s">
        <v>146</v>
      </c>
      <c r="M19" s="52" t="s">
        <v>92</v>
      </c>
      <c r="N19" s="52" t="s">
        <v>71</v>
      </c>
      <c r="O19" s="53" t="s">
        <v>66</v>
      </c>
      <c r="P19" s="54" t="s">
        <v>142</v>
      </c>
    </row>
    <row r="20" spans="1:16" ht="12.75" customHeight="1" thickBot="1" x14ac:dyDescent="0.25">
      <c r="A20" s="15" t="str">
        <f t="shared" si="0"/>
        <v>BAVM 234 </v>
      </c>
      <c r="B20" s="6" t="str">
        <f t="shared" si="1"/>
        <v>I</v>
      </c>
      <c r="C20" s="15">
        <f t="shared" si="2"/>
        <v>56588.475599999998</v>
      </c>
      <c r="D20" s="24" t="str">
        <f t="shared" si="3"/>
        <v>vis</v>
      </c>
      <c r="E20" s="50">
        <f>VLOOKUP(C20,Active!C$21:E$973,3,FALSE)</f>
        <v>19201.251404279494</v>
      </c>
      <c r="F20" s="6" t="s">
        <v>59</v>
      </c>
      <c r="G20" s="24" t="str">
        <f t="shared" si="4"/>
        <v>56588.4756</v>
      </c>
      <c r="H20" s="15">
        <f t="shared" si="5"/>
        <v>19201</v>
      </c>
      <c r="I20" s="51" t="s">
        <v>147</v>
      </c>
      <c r="J20" s="52" t="s">
        <v>148</v>
      </c>
      <c r="K20" s="51" t="s">
        <v>149</v>
      </c>
      <c r="L20" s="51" t="s">
        <v>150</v>
      </c>
      <c r="M20" s="52" t="s">
        <v>92</v>
      </c>
      <c r="N20" s="52" t="s">
        <v>71</v>
      </c>
      <c r="O20" s="53" t="s">
        <v>66</v>
      </c>
      <c r="P20" s="54" t="s">
        <v>151</v>
      </c>
    </row>
    <row r="21" spans="1:16" ht="12.75" customHeight="1" thickBot="1" x14ac:dyDescent="0.25">
      <c r="A21" s="15" t="str">
        <f t="shared" si="0"/>
        <v>BAVM 239 </v>
      </c>
      <c r="B21" s="6" t="str">
        <f t="shared" si="1"/>
        <v>I</v>
      </c>
      <c r="C21" s="15">
        <f t="shared" si="2"/>
        <v>56924.454299999998</v>
      </c>
      <c r="D21" s="24" t="str">
        <f t="shared" si="3"/>
        <v>vis</v>
      </c>
      <c r="E21" s="50">
        <f>VLOOKUP(C21,Active!C$21:E$973,3,FALSE)</f>
        <v>19485.259228514842</v>
      </c>
      <c r="F21" s="6" t="s">
        <v>59</v>
      </c>
      <c r="G21" s="24" t="str">
        <f t="shared" si="4"/>
        <v>56924.4543</v>
      </c>
      <c r="H21" s="15">
        <f t="shared" si="5"/>
        <v>19485</v>
      </c>
      <c r="I21" s="51" t="s">
        <v>152</v>
      </c>
      <c r="J21" s="52" t="s">
        <v>153</v>
      </c>
      <c r="K21" s="51" t="s">
        <v>154</v>
      </c>
      <c r="L21" s="51" t="s">
        <v>155</v>
      </c>
      <c r="M21" s="52" t="s">
        <v>92</v>
      </c>
      <c r="N21" s="52" t="s">
        <v>71</v>
      </c>
      <c r="O21" s="53" t="s">
        <v>66</v>
      </c>
      <c r="P21" s="54" t="s">
        <v>156</v>
      </c>
    </row>
    <row r="22" spans="1:16" ht="12.75" customHeight="1" thickBot="1" x14ac:dyDescent="0.25">
      <c r="A22" s="15" t="str">
        <f t="shared" si="0"/>
        <v>BAVM 239 </v>
      </c>
      <c r="B22" s="6" t="str">
        <f t="shared" si="1"/>
        <v>II</v>
      </c>
      <c r="C22" s="15">
        <f t="shared" si="2"/>
        <v>56934.517699999997</v>
      </c>
      <c r="D22" s="24" t="str">
        <f t="shared" si="3"/>
        <v>vis</v>
      </c>
      <c r="E22" s="50">
        <f>VLOOKUP(C22,Active!C$21:E$973,3,FALSE)</f>
        <v>19493.765971169687</v>
      </c>
      <c r="F22" s="6" t="s">
        <v>59</v>
      </c>
      <c r="G22" s="24" t="str">
        <f t="shared" si="4"/>
        <v>56934.5177</v>
      </c>
      <c r="H22" s="15">
        <f t="shared" si="5"/>
        <v>19493.5</v>
      </c>
      <c r="I22" s="51" t="s">
        <v>157</v>
      </c>
      <c r="J22" s="52" t="s">
        <v>158</v>
      </c>
      <c r="K22" s="51" t="s">
        <v>159</v>
      </c>
      <c r="L22" s="51" t="s">
        <v>160</v>
      </c>
      <c r="M22" s="52" t="s">
        <v>92</v>
      </c>
      <c r="N22" s="52" t="s">
        <v>71</v>
      </c>
      <c r="O22" s="53" t="s">
        <v>66</v>
      </c>
      <c r="P22" s="54" t="s">
        <v>156</v>
      </c>
    </row>
    <row r="23" spans="1:16" ht="12.75" customHeight="1" thickBot="1" x14ac:dyDescent="0.25">
      <c r="A23" s="15" t="str">
        <f t="shared" si="0"/>
        <v>BAVM 203 </v>
      </c>
      <c r="B23" s="6" t="str">
        <f t="shared" si="1"/>
        <v>I</v>
      </c>
      <c r="C23" s="15">
        <f t="shared" si="2"/>
        <v>54675.5118</v>
      </c>
      <c r="D23" s="24" t="str">
        <f t="shared" si="3"/>
        <v>vis</v>
      </c>
      <c r="E23" s="50">
        <f>VLOOKUP(C23,Active!C$21:E$973,3,FALSE)</f>
        <v>17584.194469780414</v>
      </c>
      <c r="F23" s="6" t="s">
        <v>59</v>
      </c>
      <c r="G23" s="24" t="str">
        <f t="shared" si="4"/>
        <v>54675.5118</v>
      </c>
      <c r="H23" s="15">
        <f t="shared" si="5"/>
        <v>17584</v>
      </c>
      <c r="I23" s="51" t="s">
        <v>88</v>
      </c>
      <c r="J23" s="52" t="s">
        <v>89</v>
      </c>
      <c r="K23" s="51" t="s">
        <v>90</v>
      </c>
      <c r="L23" s="51" t="s">
        <v>91</v>
      </c>
      <c r="M23" s="52" t="s">
        <v>92</v>
      </c>
      <c r="N23" s="52" t="s">
        <v>71</v>
      </c>
      <c r="O23" s="53" t="s">
        <v>66</v>
      </c>
      <c r="P23" s="54" t="s">
        <v>93</v>
      </c>
    </row>
    <row r="24" spans="1:16" ht="12.75" customHeight="1" thickBot="1" x14ac:dyDescent="0.25">
      <c r="A24" s="15" t="str">
        <f t="shared" si="0"/>
        <v>BAVM 212 </v>
      </c>
      <c r="B24" s="6" t="str">
        <f t="shared" si="1"/>
        <v>I</v>
      </c>
      <c r="C24" s="15">
        <f t="shared" si="2"/>
        <v>55050.533100000001</v>
      </c>
      <c r="D24" s="24" t="str">
        <f t="shared" si="3"/>
        <v>vis</v>
      </c>
      <c r="E24" s="50">
        <f>VLOOKUP(C24,Active!C$21:E$973,3,FALSE)</f>
        <v>17901.205588208199</v>
      </c>
      <c r="F24" s="6" t="s">
        <v>59</v>
      </c>
      <c r="G24" s="24" t="str">
        <f t="shared" si="4"/>
        <v>55050.5331</v>
      </c>
      <c r="H24" s="15">
        <f t="shared" si="5"/>
        <v>17901</v>
      </c>
      <c r="I24" s="51" t="s">
        <v>94</v>
      </c>
      <c r="J24" s="52" t="s">
        <v>95</v>
      </c>
      <c r="K24" s="51" t="s">
        <v>96</v>
      </c>
      <c r="L24" s="51" t="s">
        <v>97</v>
      </c>
      <c r="M24" s="52" t="s">
        <v>92</v>
      </c>
      <c r="N24" s="52" t="s">
        <v>71</v>
      </c>
      <c r="O24" s="53" t="s">
        <v>66</v>
      </c>
      <c r="P24" s="54" t="s">
        <v>98</v>
      </c>
    </row>
    <row r="25" spans="1:16" ht="12.75" customHeight="1" thickBot="1" x14ac:dyDescent="0.25">
      <c r="A25" s="15" t="str">
        <f t="shared" si="0"/>
        <v>BAVM 212 </v>
      </c>
      <c r="B25" s="6" t="str">
        <f t="shared" si="1"/>
        <v>I</v>
      </c>
      <c r="C25" s="15">
        <f t="shared" si="2"/>
        <v>55062.363599999997</v>
      </c>
      <c r="D25" s="24" t="str">
        <f t="shared" si="3"/>
        <v>vis</v>
      </c>
      <c r="E25" s="50">
        <f>VLOOKUP(C25,Active!C$21:E$973,3,FALSE)</f>
        <v>17911.206086944025</v>
      </c>
      <c r="F25" s="6" t="s">
        <v>59</v>
      </c>
      <c r="G25" s="24" t="str">
        <f t="shared" si="4"/>
        <v>55062.3636</v>
      </c>
      <c r="H25" s="15">
        <f t="shared" si="5"/>
        <v>17911</v>
      </c>
      <c r="I25" s="51" t="s">
        <v>99</v>
      </c>
      <c r="J25" s="52" t="s">
        <v>100</v>
      </c>
      <c r="K25" s="51" t="s">
        <v>101</v>
      </c>
      <c r="L25" s="51" t="s">
        <v>102</v>
      </c>
      <c r="M25" s="52" t="s">
        <v>92</v>
      </c>
      <c r="N25" s="52" t="s">
        <v>71</v>
      </c>
      <c r="O25" s="53" t="s">
        <v>66</v>
      </c>
      <c r="P25" s="54" t="s">
        <v>98</v>
      </c>
    </row>
    <row r="26" spans="1:16" ht="12.75" customHeight="1" thickBot="1" x14ac:dyDescent="0.25">
      <c r="A26" s="15" t="str">
        <f t="shared" si="0"/>
        <v>BAVM 212 </v>
      </c>
      <c r="B26" s="6" t="str">
        <f t="shared" si="1"/>
        <v>I</v>
      </c>
      <c r="C26" s="15">
        <f t="shared" si="2"/>
        <v>55063.544199999997</v>
      </c>
      <c r="D26" s="24" t="str">
        <f t="shared" si="3"/>
        <v>vis</v>
      </c>
      <c r="E26" s="50">
        <f>VLOOKUP(C26,Active!C$21:E$973,3,FALSE)</f>
        <v>17912.204065795937</v>
      </c>
      <c r="F26" s="6" t="s">
        <v>59</v>
      </c>
      <c r="G26" s="24" t="str">
        <f t="shared" si="4"/>
        <v>55063.5442</v>
      </c>
      <c r="H26" s="15">
        <f t="shared" si="5"/>
        <v>17912</v>
      </c>
      <c r="I26" s="51" t="s">
        <v>103</v>
      </c>
      <c r="J26" s="52" t="s">
        <v>104</v>
      </c>
      <c r="K26" s="51" t="s">
        <v>105</v>
      </c>
      <c r="L26" s="51" t="s">
        <v>106</v>
      </c>
      <c r="M26" s="52" t="s">
        <v>92</v>
      </c>
      <c r="N26" s="52" t="s">
        <v>71</v>
      </c>
      <c r="O26" s="53" t="s">
        <v>66</v>
      </c>
      <c r="P26" s="54" t="s">
        <v>98</v>
      </c>
    </row>
    <row r="27" spans="1:16" ht="12.75" customHeight="1" thickBot="1" x14ac:dyDescent="0.25">
      <c r="A27" s="15" t="str">
        <f t="shared" si="0"/>
        <v>BAVM 212 </v>
      </c>
      <c r="B27" s="6" t="str">
        <f t="shared" si="1"/>
        <v>I</v>
      </c>
      <c r="C27" s="15">
        <f t="shared" si="2"/>
        <v>55075.373200000002</v>
      </c>
      <c r="D27" s="24" t="str">
        <f t="shared" si="3"/>
        <v>vis</v>
      </c>
      <c r="E27" s="50">
        <f>VLOOKUP(C27,Active!C$21:E$973,3,FALSE)</f>
        <v>17922.203296559317</v>
      </c>
      <c r="F27" s="6" t="s">
        <v>59</v>
      </c>
      <c r="G27" s="24" t="str">
        <f t="shared" si="4"/>
        <v>55075.3732</v>
      </c>
      <c r="H27" s="15">
        <f t="shared" si="5"/>
        <v>17922</v>
      </c>
      <c r="I27" s="51" t="s">
        <v>107</v>
      </c>
      <c r="J27" s="52" t="s">
        <v>108</v>
      </c>
      <c r="K27" s="51" t="s">
        <v>109</v>
      </c>
      <c r="L27" s="51" t="s">
        <v>110</v>
      </c>
      <c r="M27" s="52" t="s">
        <v>92</v>
      </c>
      <c r="N27" s="52" t="s">
        <v>71</v>
      </c>
      <c r="O27" s="53" t="s">
        <v>66</v>
      </c>
      <c r="P27" s="54" t="s">
        <v>98</v>
      </c>
    </row>
    <row r="28" spans="1:16" ht="12.75" customHeight="1" thickBot="1" x14ac:dyDescent="0.25">
      <c r="A28" s="15" t="str">
        <f t="shared" si="0"/>
        <v>BAVM 212 </v>
      </c>
      <c r="B28" s="6" t="str">
        <f t="shared" si="1"/>
        <v>I</v>
      </c>
      <c r="C28" s="15">
        <f t="shared" si="2"/>
        <v>55102.576699999998</v>
      </c>
      <c r="D28" s="24" t="str">
        <f t="shared" si="3"/>
        <v>vis</v>
      </c>
      <c r="E28" s="50">
        <f>VLOOKUP(C28,Active!C$21:E$973,3,FALSE)</f>
        <v>17945.198822307186</v>
      </c>
      <c r="F28" s="6" t="s">
        <v>59</v>
      </c>
      <c r="G28" s="24" t="str">
        <f t="shared" si="4"/>
        <v>55102.5767</v>
      </c>
      <c r="H28" s="15">
        <f t="shared" si="5"/>
        <v>17945</v>
      </c>
      <c r="I28" s="51" t="s">
        <v>111</v>
      </c>
      <c r="J28" s="52" t="s">
        <v>112</v>
      </c>
      <c r="K28" s="51" t="s">
        <v>113</v>
      </c>
      <c r="L28" s="51" t="s">
        <v>114</v>
      </c>
      <c r="M28" s="52" t="s">
        <v>92</v>
      </c>
      <c r="N28" s="52" t="s">
        <v>71</v>
      </c>
      <c r="O28" s="53" t="s">
        <v>66</v>
      </c>
      <c r="P28" s="54" t="s">
        <v>98</v>
      </c>
    </row>
    <row r="29" spans="1:16" ht="12.75" customHeight="1" thickBot="1" x14ac:dyDescent="0.25">
      <c r="A29" s="15" t="str">
        <f t="shared" si="0"/>
        <v>BAVM 212 </v>
      </c>
      <c r="B29" s="6" t="str">
        <f t="shared" si="1"/>
        <v>I</v>
      </c>
      <c r="C29" s="15">
        <f t="shared" si="2"/>
        <v>55108.499499999998</v>
      </c>
      <c r="D29" s="24" t="str">
        <f t="shared" si="3"/>
        <v>vis</v>
      </c>
      <c r="E29" s="50">
        <f>VLOOKUP(C29,Active!C$21:E$973,3,FALSE)</f>
        <v>17950.205453803115</v>
      </c>
      <c r="F29" s="6" t="s">
        <v>59</v>
      </c>
      <c r="G29" s="24" t="str">
        <f t="shared" si="4"/>
        <v>55108.4995</v>
      </c>
      <c r="H29" s="15">
        <f t="shared" si="5"/>
        <v>17950</v>
      </c>
      <c r="I29" s="51" t="s">
        <v>115</v>
      </c>
      <c r="J29" s="52" t="s">
        <v>116</v>
      </c>
      <c r="K29" s="51" t="s">
        <v>117</v>
      </c>
      <c r="L29" s="51" t="s">
        <v>118</v>
      </c>
      <c r="M29" s="52" t="s">
        <v>92</v>
      </c>
      <c r="N29" s="52" t="s">
        <v>71</v>
      </c>
      <c r="O29" s="53" t="s">
        <v>66</v>
      </c>
      <c r="P29" s="54" t="s">
        <v>98</v>
      </c>
    </row>
    <row r="30" spans="1:16" ht="12.75" customHeight="1" thickBot="1" x14ac:dyDescent="0.25">
      <c r="A30" s="15" t="str">
        <f t="shared" si="0"/>
        <v>IBVS 6011 </v>
      </c>
      <c r="B30" s="6" t="str">
        <f t="shared" si="1"/>
        <v>I</v>
      </c>
      <c r="C30" s="15">
        <f t="shared" si="2"/>
        <v>55852.629200000003</v>
      </c>
      <c r="D30" s="24" t="str">
        <f t="shared" si="3"/>
        <v>vis</v>
      </c>
      <c r="E30" s="50">
        <f>VLOOKUP(C30,Active!C$21:E$973,3,FALSE)</f>
        <v>18579.229427780941</v>
      </c>
      <c r="F30" s="6" t="s">
        <v>59</v>
      </c>
      <c r="G30" s="24" t="str">
        <f t="shared" si="4"/>
        <v>55852.6292</v>
      </c>
      <c r="H30" s="15">
        <f t="shared" si="5"/>
        <v>18579</v>
      </c>
      <c r="I30" s="51" t="s">
        <v>128</v>
      </c>
      <c r="J30" s="52" t="s">
        <v>129</v>
      </c>
      <c r="K30" s="51" t="s">
        <v>130</v>
      </c>
      <c r="L30" s="51" t="s">
        <v>131</v>
      </c>
      <c r="M30" s="52" t="s">
        <v>92</v>
      </c>
      <c r="N30" s="52" t="s">
        <v>59</v>
      </c>
      <c r="O30" s="53" t="s">
        <v>86</v>
      </c>
      <c r="P30" s="54" t="s">
        <v>132</v>
      </c>
    </row>
    <row r="31" spans="1:16" ht="12.75" customHeight="1" thickBot="1" x14ac:dyDescent="0.25">
      <c r="A31" s="15" t="str">
        <f t="shared" si="0"/>
        <v>BAVM 225 </v>
      </c>
      <c r="B31" s="6" t="str">
        <f t="shared" si="1"/>
        <v>I</v>
      </c>
      <c r="C31" s="15">
        <f t="shared" si="2"/>
        <v>55858.542699999998</v>
      </c>
      <c r="D31" s="24" t="str">
        <f t="shared" si="3"/>
        <v>vis</v>
      </c>
      <c r="E31" s="50">
        <f>VLOOKUP(C31,Active!C$21:E$973,3,FALSE)</f>
        <v>18584.22819784766</v>
      </c>
      <c r="F31" s="6" t="s">
        <v>59</v>
      </c>
      <c r="G31" s="24" t="str">
        <f t="shared" si="4"/>
        <v>55858.5427</v>
      </c>
      <c r="H31" s="15">
        <f t="shared" si="5"/>
        <v>18584</v>
      </c>
      <c r="I31" s="51" t="s">
        <v>133</v>
      </c>
      <c r="J31" s="52" t="s">
        <v>134</v>
      </c>
      <c r="K31" s="51" t="s">
        <v>135</v>
      </c>
      <c r="L31" s="51" t="s">
        <v>136</v>
      </c>
      <c r="M31" s="52" t="s">
        <v>92</v>
      </c>
      <c r="N31" s="52" t="s">
        <v>71</v>
      </c>
      <c r="O31" s="53" t="s">
        <v>66</v>
      </c>
      <c r="P31" s="54" t="s">
        <v>137</v>
      </c>
    </row>
    <row r="32" spans="1:16" x14ac:dyDescent="0.2">
      <c r="B32" s="6"/>
      <c r="F32" s="6"/>
    </row>
    <row r="33" spans="2:6" x14ac:dyDescent="0.2">
      <c r="B33" s="6"/>
      <c r="F33" s="6"/>
    </row>
    <row r="34" spans="2:6" x14ac:dyDescent="0.2">
      <c r="B34" s="6"/>
      <c r="F34" s="6"/>
    </row>
    <row r="35" spans="2:6" x14ac:dyDescent="0.2">
      <c r="B35" s="6"/>
      <c r="F35" s="6"/>
    </row>
    <row r="36" spans="2:6" x14ac:dyDescent="0.2">
      <c r="B36" s="6"/>
      <c r="F36" s="6"/>
    </row>
    <row r="37" spans="2:6" x14ac:dyDescent="0.2">
      <c r="B37" s="6"/>
      <c r="F37" s="6"/>
    </row>
    <row r="38" spans="2:6" x14ac:dyDescent="0.2">
      <c r="B38" s="6"/>
      <c r="F38" s="6"/>
    </row>
    <row r="39" spans="2:6" x14ac:dyDescent="0.2">
      <c r="B39" s="6"/>
      <c r="F39" s="6"/>
    </row>
    <row r="40" spans="2:6" x14ac:dyDescent="0.2">
      <c r="B40" s="6"/>
      <c r="F40" s="6"/>
    </row>
    <row r="41" spans="2:6" x14ac:dyDescent="0.2">
      <c r="B41" s="6"/>
      <c r="F41" s="6"/>
    </row>
    <row r="42" spans="2:6" x14ac:dyDescent="0.2">
      <c r="B42" s="6"/>
      <c r="F42" s="6"/>
    </row>
    <row r="43" spans="2:6" x14ac:dyDescent="0.2">
      <c r="B43" s="6"/>
      <c r="F43" s="6"/>
    </row>
    <row r="44" spans="2:6" x14ac:dyDescent="0.2">
      <c r="B44" s="6"/>
      <c r="F44" s="6"/>
    </row>
    <row r="45" spans="2:6" x14ac:dyDescent="0.2">
      <c r="B45" s="6"/>
      <c r="F45" s="6"/>
    </row>
    <row r="46" spans="2:6" x14ac:dyDescent="0.2">
      <c r="B46" s="6"/>
      <c r="F46" s="6"/>
    </row>
    <row r="47" spans="2:6" x14ac:dyDescent="0.2">
      <c r="B47" s="6"/>
      <c r="F47" s="6"/>
    </row>
    <row r="48" spans="2: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</sheetData>
  <phoneticPr fontId="8" type="noConversion"/>
  <hyperlinks>
    <hyperlink ref="P11" r:id="rId1" display="http://www.bav-astro.de/sfs/BAVM_link.php?BAVMnr=152"/>
    <hyperlink ref="P12" r:id="rId2" display="http://www.bav-astro.de/sfs/BAVM_link.php?BAVMnr=173"/>
    <hyperlink ref="P13" r:id="rId3" display="http://www.bav-astro.de/sfs/BAVM_link.php?BAVMnr=173"/>
    <hyperlink ref="P14" r:id="rId4" display="http://www.bav-astro.de/sfs/BAVM_link.php?BAVMnr=173"/>
    <hyperlink ref="P15" r:id="rId5" display="http://www.konkoly.hu/cgi-bin/IBVS?5713"/>
    <hyperlink ref="P23" r:id="rId6" display="http://www.bav-astro.de/sfs/BAVM_link.php?BAVMnr=203"/>
    <hyperlink ref="P24" r:id="rId7" display="http://www.bav-astro.de/sfs/BAVM_link.php?BAVMnr=212"/>
    <hyperlink ref="P25" r:id="rId8" display="http://www.bav-astro.de/sfs/BAVM_link.php?BAVMnr=212"/>
    <hyperlink ref="P26" r:id="rId9" display="http://www.bav-astro.de/sfs/BAVM_link.php?BAVMnr=212"/>
    <hyperlink ref="P27" r:id="rId10" display="http://www.bav-astro.de/sfs/BAVM_link.php?BAVMnr=212"/>
    <hyperlink ref="P28" r:id="rId11" display="http://www.bav-astro.de/sfs/BAVM_link.php?BAVMnr=212"/>
    <hyperlink ref="P29" r:id="rId12" display="http://www.bav-astro.de/sfs/BAVM_link.php?BAVMnr=212"/>
    <hyperlink ref="P16" r:id="rId13" display="http://www.bav-astro.de/sfs/BAVM_link.php?BAVMnr=215"/>
    <hyperlink ref="P17" r:id="rId14" display="http://www.bav-astro.de/sfs/BAVM_link.php?BAVMnr=215"/>
    <hyperlink ref="P30" r:id="rId15" display="http://www.konkoly.hu/cgi-bin/IBVS?6011"/>
    <hyperlink ref="P31" r:id="rId16" display="http://www.bav-astro.de/sfs/BAVM_link.php?BAVMnr=225"/>
    <hyperlink ref="P18" r:id="rId17" display="http://www.bav-astro.de/sfs/BAVM_link.php?BAVMnr=231"/>
    <hyperlink ref="P19" r:id="rId18" display="http://www.bav-astro.de/sfs/BAVM_link.php?BAVMnr=231"/>
    <hyperlink ref="P20" r:id="rId19" display="http://www.bav-astro.de/sfs/BAVM_link.php?BAVMnr=234"/>
    <hyperlink ref="P21" r:id="rId20" display="http://www.bav-astro.de/sfs/BAVM_link.php?BAVMnr=239"/>
    <hyperlink ref="P22" r:id="rId21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2024-02-04T04:36:28Z</dcterms:modified>
</cp:coreProperties>
</file>