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5A8B917-C19C-403D-AF1C-0A69673ECD9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3" r:id="rId2"/>
    <sheet name="B" sheetId="2" r:id="rId3"/>
  </sheets>
  <calcPr calcId="181029"/>
</workbook>
</file>

<file path=xl/calcChain.xml><?xml version="1.0" encoding="utf-8"?>
<calcChain xmlns="http://schemas.openxmlformats.org/spreadsheetml/2006/main">
  <c r="Q58" i="1" l="1"/>
  <c r="D9" i="1"/>
  <c r="C9" i="1"/>
  <c r="Q53" i="1"/>
  <c r="C23" i="1"/>
  <c r="Q52" i="1"/>
  <c r="Q49" i="1"/>
  <c r="Q48" i="1"/>
  <c r="Q47" i="1"/>
  <c r="Q46" i="1"/>
  <c r="Q45" i="1"/>
  <c r="Q44" i="1"/>
  <c r="Q31" i="1"/>
  <c r="Q30" i="1"/>
  <c r="Q29" i="1"/>
  <c r="Q28" i="1"/>
  <c r="Q27" i="1"/>
  <c r="Q26" i="1"/>
  <c r="Q25" i="1"/>
  <c r="Q24" i="1"/>
  <c r="Q22" i="1"/>
  <c r="Q21" i="1"/>
  <c r="G28" i="3"/>
  <c r="C28" i="3"/>
  <c r="G27" i="3"/>
  <c r="C27" i="3"/>
  <c r="G26" i="3"/>
  <c r="C26" i="3"/>
  <c r="G25" i="3"/>
  <c r="C25" i="3"/>
  <c r="G46" i="3"/>
  <c r="C46" i="3"/>
  <c r="G45" i="3"/>
  <c r="C45" i="3"/>
  <c r="G24" i="3"/>
  <c r="C24" i="3"/>
  <c r="G23" i="3"/>
  <c r="C23" i="3"/>
  <c r="G44" i="3"/>
  <c r="C44" i="3"/>
  <c r="G43" i="3"/>
  <c r="C43" i="3"/>
  <c r="G42" i="3"/>
  <c r="C42" i="3"/>
  <c r="E42" i="3"/>
  <c r="G41" i="3"/>
  <c r="C41" i="3"/>
  <c r="G40" i="3"/>
  <c r="C40" i="3"/>
  <c r="G39" i="3"/>
  <c r="C39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H28" i="3"/>
  <c r="B28" i="3"/>
  <c r="D28" i="3"/>
  <c r="A28" i="3"/>
  <c r="H27" i="3"/>
  <c r="D27" i="3"/>
  <c r="B27" i="3"/>
  <c r="A27" i="3"/>
  <c r="H26" i="3"/>
  <c r="B26" i="3"/>
  <c r="D26" i="3"/>
  <c r="A26" i="3"/>
  <c r="H25" i="3"/>
  <c r="D25" i="3"/>
  <c r="B25" i="3"/>
  <c r="A25" i="3"/>
  <c r="H46" i="3"/>
  <c r="B46" i="3"/>
  <c r="D46" i="3"/>
  <c r="A46" i="3"/>
  <c r="H45" i="3"/>
  <c r="D45" i="3"/>
  <c r="B45" i="3"/>
  <c r="A45" i="3"/>
  <c r="H24" i="3"/>
  <c r="B24" i="3"/>
  <c r="D24" i="3"/>
  <c r="A24" i="3"/>
  <c r="H23" i="3"/>
  <c r="D23" i="3"/>
  <c r="B23" i="3"/>
  <c r="A23" i="3"/>
  <c r="H44" i="3"/>
  <c r="B44" i="3"/>
  <c r="D44" i="3"/>
  <c r="A44" i="3"/>
  <c r="H43" i="3"/>
  <c r="D43" i="3"/>
  <c r="B43" i="3"/>
  <c r="A43" i="3"/>
  <c r="H42" i="3"/>
  <c r="B42" i="3"/>
  <c r="D42" i="3"/>
  <c r="A42" i="3"/>
  <c r="H41" i="3"/>
  <c r="D41" i="3"/>
  <c r="B41" i="3"/>
  <c r="A41" i="3"/>
  <c r="H40" i="3"/>
  <c r="B40" i="3"/>
  <c r="D40" i="3"/>
  <c r="A40" i="3"/>
  <c r="H39" i="3"/>
  <c r="D39" i="3"/>
  <c r="B39" i="3"/>
  <c r="A39" i="3"/>
  <c r="H22" i="3"/>
  <c r="B22" i="3"/>
  <c r="D22" i="3"/>
  <c r="A22" i="3"/>
  <c r="H21" i="3"/>
  <c r="D21" i="3"/>
  <c r="B21" i="3"/>
  <c r="A21" i="3"/>
  <c r="H20" i="3"/>
  <c r="B20" i="3"/>
  <c r="D20" i="3"/>
  <c r="A20" i="3"/>
  <c r="H19" i="3"/>
  <c r="D19" i="3"/>
  <c r="B19" i="3"/>
  <c r="A19" i="3"/>
  <c r="H18" i="3"/>
  <c r="B18" i="3"/>
  <c r="D18" i="3"/>
  <c r="A18" i="3"/>
  <c r="H17" i="3"/>
  <c r="D17" i="3"/>
  <c r="B17" i="3"/>
  <c r="A17" i="3"/>
  <c r="H16" i="3"/>
  <c r="B16" i="3"/>
  <c r="D16" i="3"/>
  <c r="A16" i="3"/>
  <c r="H15" i="3"/>
  <c r="D15" i="3"/>
  <c r="B15" i="3"/>
  <c r="A15" i="3"/>
  <c r="H14" i="3"/>
  <c r="B14" i="3"/>
  <c r="D14" i="3"/>
  <c r="A14" i="3"/>
  <c r="H13" i="3"/>
  <c r="D13" i="3"/>
  <c r="B13" i="3"/>
  <c r="A13" i="3"/>
  <c r="H12" i="3"/>
  <c r="B12" i="3"/>
  <c r="D12" i="3"/>
  <c r="A12" i="3"/>
  <c r="H11" i="3"/>
  <c r="D11" i="3"/>
  <c r="B11" i="3"/>
  <c r="A11" i="3"/>
  <c r="H38" i="3"/>
  <c r="B38" i="3"/>
  <c r="D38" i="3"/>
  <c r="A38" i="3"/>
  <c r="H37" i="3"/>
  <c r="D37" i="3"/>
  <c r="B37" i="3"/>
  <c r="A37" i="3"/>
  <c r="H36" i="3"/>
  <c r="B36" i="3"/>
  <c r="D36" i="3"/>
  <c r="A36" i="3"/>
  <c r="H35" i="3"/>
  <c r="D35" i="3"/>
  <c r="B35" i="3"/>
  <c r="A35" i="3"/>
  <c r="H34" i="3"/>
  <c r="B34" i="3"/>
  <c r="D34" i="3"/>
  <c r="A34" i="3"/>
  <c r="H33" i="3"/>
  <c r="D33" i="3"/>
  <c r="B33" i="3"/>
  <c r="A33" i="3"/>
  <c r="H32" i="3"/>
  <c r="B32" i="3"/>
  <c r="D32" i="3"/>
  <c r="A32" i="3"/>
  <c r="H31" i="3"/>
  <c r="D31" i="3"/>
  <c r="B31" i="3"/>
  <c r="A31" i="3"/>
  <c r="H30" i="3"/>
  <c r="B30" i="3"/>
  <c r="D30" i="3"/>
  <c r="A30" i="3"/>
  <c r="H29" i="3"/>
  <c r="D29" i="3"/>
  <c r="B29" i="3"/>
  <c r="A29" i="3"/>
  <c r="Q50" i="1"/>
  <c r="Q51" i="1"/>
  <c r="Q57" i="1"/>
  <c r="Q55" i="1"/>
  <c r="Q56" i="1"/>
  <c r="F16" i="1"/>
  <c r="F17" i="1" s="1"/>
  <c r="Q54" i="1"/>
  <c r="Q43" i="1"/>
  <c r="C17" i="1"/>
  <c r="Q41" i="1"/>
  <c r="Q34" i="1"/>
  <c r="Q35" i="1"/>
  <c r="Q36" i="1"/>
  <c r="Q37" i="1"/>
  <c r="Q38" i="1"/>
  <c r="Q39" i="1"/>
  <c r="Q40" i="1"/>
  <c r="F24" i="2"/>
  <c r="G24" i="2"/>
  <c r="J24" i="2"/>
  <c r="E24" i="2"/>
  <c r="E22" i="2"/>
  <c r="F22" i="2"/>
  <c r="G22" i="2"/>
  <c r="I22" i="2"/>
  <c r="E23" i="2"/>
  <c r="F23" i="2"/>
  <c r="G23" i="2"/>
  <c r="I23" i="2"/>
  <c r="C18" i="2"/>
  <c r="C21" i="2"/>
  <c r="E21" i="2"/>
  <c r="F21" i="2"/>
  <c r="Q22" i="2"/>
  <c r="Q23" i="2"/>
  <c r="Q24" i="2"/>
  <c r="Q42" i="1"/>
  <c r="Q32" i="1"/>
  <c r="Q33" i="1"/>
  <c r="C7" i="1"/>
  <c r="E47" i="1"/>
  <c r="F47" i="1"/>
  <c r="C8" i="1"/>
  <c r="Q23" i="1"/>
  <c r="E16" i="3"/>
  <c r="E17" i="3"/>
  <c r="E44" i="3"/>
  <c r="E23" i="3"/>
  <c r="E27" i="3"/>
  <c r="E35" i="3"/>
  <c r="E30" i="3"/>
  <c r="E40" i="3"/>
  <c r="E31" i="3"/>
  <c r="E20" i="3"/>
  <c r="E46" i="3"/>
  <c r="E21" i="3"/>
  <c r="E33" i="3"/>
  <c r="E11" i="3"/>
  <c r="E42" i="1"/>
  <c r="F42" i="1"/>
  <c r="E30" i="1"/>
  <c r="E21" i="1"/>
  <c r="G50" i="1"/>
  <c r="J50" i="1"/>
  <c r="E34" i="1"/>
  <c r="F34" i="1"/>
  <c r="G34" i="1"/>
  <c r="J34" i="1"/>
  <c r="C19" i="2"/>
  <c r="G41" i="1"/>
  <c r="J41" i="1"/>
  <c r="E39" i="1"/>
  <c r="F39" i="1"/>
  <c r="E23" i="1"/>
  <c r="F23" i="1"/>
  <c r="G23" i="1"/>
  <c r="H23" i="1"/>
  <c r="G45" i="1"/>
  <c r="E27" i="1"/>
  <c r="E51" i="1"/>
  <c r="E46" i="1"/>
  <c r="F46" i="1"/>
  <c r="G46" i="1"/>
  <c r="I46" i="1"/>
  <c r="E56" i="1"/>
  <c r="F56" i="1"/>
  <c r="G56" i="1"/>
  <c r="J56" i="1"/>
  <c r="E50" i="1"/>
  <c r="F50" i="1"/>
  <c r="G38" i="1"/>
  <c r="J38" i="1"/>
  <c r="E36" i="1"/>
  <c r="F36" i="1"/>
  <c r="G36" i="1"/>
  <c r="J36" i="1"/>
  <c r="E24" i="1"/>
  <c r="F24" i="1"/>
  <c r="G24" i="1"/>
  <c r="I24" i="1"/>
  <c r="G55" i="1"/>
  <c r="J55" i="1"/>
  <c r="E41" i="1"/>
  <c r="F41" i="1"/>
  <c r="E33" i="1"/>
  <c r="F33" i="1"/>
  <c r="G33" i="1"/>
  <c r="J33" i="1"/>
  <c r="E29" i="1"/>
  <c r="F29" i="1"/>
  <c r="G29" i="1"/>
  <c r="I29" i="1"/>
  <c r="G22" i="1"/>
  <c r="I22" i="1"/>
  <c r="E54" i="1"/>
  <c r="F54" i="1"/>
  <c r="E49" i="1"/>
  <c r="F49" i="1"/>
  <c r="E45" i="1"/>
  <c r="F45" i="1"/>
  <c r="E38" i="1"/>
  <c r="F38" i="1"/>
  <c r="G32" i="1"/>
  <c r="J32" i="1"/>
  <c r="G52" i="1"/>
  <c r="I52" i="1"/>
  <c r="E26" i="1"/>
  <c r="F26" i="1"/>
  <c r="G26" i="1"/>
  <c r="I26" i="1"/>
  <c r="G21" i="2"/>
  <c r="E55" i="1"/>
  <c r="F55" i="1"/>
  <c r="E43" i="1"/>
  <c r="G37" i="1"/>
  <c r="J37" i="1"/>
  <c r="E35" i="1"/>
  <c r="G49" i="1"/>
  <c r="I49" i="1"/>
  <c r="E31" i="1"/>
  <c r="F31" i="1"/>
  <c r="G31" i="1"/>
  <c r="I31" i="1"/>
  <c r="G25" i="1"/>
  <c r="I25" i="1"/>
  <c r="E22" i="1"/>
  <c r="F22" i="1"/>
  <c r="E53" i="1"/>
  <c r="F53" i="1"/>
  <c r="G53" i="1"/>
  <c r="I53" i="1"/>
  <c r="E48" i="1"/>
  <c r="F48" i="1"/>
  <c r="G48" i="1"/>
  <c r="I48" i="1"/>
  <c r="E44" i="1"/>
  <c r="F44" i="1"/>
  <c r="G44" i="1"/>
  <c r="I44" i="1"/>
  <c r="Q21" i="2"/>
  <c r="G54" i="1"/>
  <c r="J54" i="1"/>
  <c r="G42" i="1"/>
  <c r="K42" i="1"/>
  <c r="E40" i="1"/>
  <c r="F40" i="1"/>
  <c r="G40" i="1"/>
  <c r="J40" i="1"/>
  <c r="E32" i="1"/>
  <c r="F32" i="1"/>
  <c r="E28" i="1"/>
  <c r="F28" i="1"/>
  <c r="G28" i="1"/>
  <c r="I28" i="1"/>
  <c r="E58" i="1"/>
  <c r="F58" i="1"/>
  <c r="G58" i="1"/>
  <c r="K58" i="1"/>
  <c r="E57" i="1"/>
  <c r="F57" i="1"/>
  <c r="G57" i="1"/>
  <c r="J57" i="1"/>
  <c r="G39" i="1"/>
  <c r="J39" i="1"/>
  <c r="E37" i="1"/>
  <c r="F37" i="1"/>
  <c r="G47" i="1"/>
  <c r="I47" i="1"/>
  <c r="E25" i="1"/>
  <c r="F25" i="1"/>
  <c r="E52" i="1"/>
  <c r="F52" i="1"/>
  <c r="E24" i="3"/>
  <c r="F51" i="1"/>
  <c r="G51" i="1"/>
  <c r="E43" i="3"/>
  <c r="E34" i="3"/>
  <c r="F27" i="1"/>
  <c r="G27" i="1"/>
  <c r="I27" i="1"/>
  <c r="E38" i="3"/>
  <c r="E39" i="3"/>
  <c r="E32" i="3"/>
  <c r="E45" i="3"/>
  <c r="E19" i="3"/>
  <c r="E18" i="3"/>
  <c r="H21" i="2"/>
  <c r="C11" i="2"/>
  <c r="C12" i="2"/>
  <c r="C16" i="2"/>
  <c r="D18" i="2"/>
  <c r="I45" i="1"/>
  <c r="E12" i="3"/>
  <c r="E15" i="3"/>
  <c r="E41" i="3"/>
  <c r="F21" i="1"/>
  <c r="G21" i="1"/>
  <c r="I21" i="1"/>
  <c r="E29" i="3"/>
  <c r="E13" i="3"/>
  <c r="F35" i="1"/>
  <c r="G35" i="1"/>
  <c r="J35" i="1"/>
  <c r="E14" i="3"/>
  <c r="E25" i="3"/>
  <c r="E36" i="3"/>
  <c r="E28" i="3"/>
  <c r="E26" i="3"/>
  <c r="F30" i="1"/>
  <c r="G30" i="1"/>
  <c r="I30" i="1"/>
  <c r="E37" i="3"/>
  <c r="F43" i="1"/>
  <c r="G43" i="1"/>
  <c r="J43" i="1"/>
  <c r="E22" i="3"/>
  <c r="O21" i="2"/>
  <c r="O24" i="2"/>
  <c r="O22" i="2"/>
  <c r="O23" i="2"/>
  <c r="J51" i="1"/>
  <c r="C12" i="1"/>
  <c r="C11" i="1"/>
  <c r="O24" i="1" l="1"/>
  <c r="O56" i="1"/>
  <c r="O22" i="1"/>
  <c r="O35" i="1"/>
  <c r="O41" i="1"/>
  <c r="O23" i="1"/>
  <c r="O32" i="1"/>
  <c r="O38" i="1"/>
  <c r="O52" i="1"/>
  <c r="C15" i="1"/>
  <c r="O29" i="1"/>
  <c r="O51" i="1"/>
  <c r="O54" i="1"/>
  <c r="O57" i="1"/>
  <c r="O45" i="1"/>
  <c r="O27" i="1"/>
  <c r="O26" i="1"/>
  <c r="O36" i="1"/>
  <c r="O34" i="1"/>
  <c r="O42" i="1"/>
  <c r="O53" i="1"/>
  <c r="O28" i="1"/>
  <c r="O43" i="1"/>
  <c r="O46" i="1"/>
  <c r="O33" i="1"/>
  <c r="O25" i="1"/>
  <c r="O47" i="1"/>
  <c r="O40" i="1"/>
  <c r="O50" i="1"/>
  <c r="O37" i="1"/>
  <c r="O30" i="1"/>
  <c r="O58" i="1"/>
  <c r="O21" i="1"/>
  <c r="O31" i="1"/>
  <c r="O39" i="1"/>
  <c r="O49" i="1"/>
  <c r="O48" i="1"/>
  <c r="O44" i="1"/>
  <c r="O5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<sst xmlns="http://schemas.openxmlformats.org/spreadsheetml/2006/main" count="477" uniqueCount="225">
  <si>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</si>
  <si>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</si>
  <si>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</si>
  <si>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</si>
  <si>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</si>
  <si>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</si>
  <si>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</si>
  <si>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</si>
  <si>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</si>
  <si>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</si>
  <si>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</si>
  <si>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</si>
  <si>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</si>
  <si>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</si>
  <si>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</si>
  <si>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</si>
  <si>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</si>
  <si>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</si>
  <si>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</si>
  <si>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</si>
  <si>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</si>
  <si>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</si>
  <si>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</si>
  <si>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</si>
  <si>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</si>
  <si>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</si>
  <si>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</si>
  <si>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</si>
  <si>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</si>
  <si>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</si>
  <si>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Misc</t>
  </si>
  <si>
    <t>IBVS</t>
  </si>
  <si>
    <t>V1417 Cyg</t>
  </si>
  <si>
    <t>EB/KE</t>
  </si>
  <si>
    <t>IBVS 5296</t>
  </si>
  <si>
    <t>RHN 2006</t>
  </si>
  <si>
    <t>Nelson</t>
  </si>
  <si>
    <t>IBVS 5657</t>
  </si>
  <si>
    <t># of data points:</t>
  </si>
  <si>
    <t>IBVS 5731</t>
  </si>
  <si>
    <t>V1417 Cyg / gsc 3617-3542</t>
  </si>
  <si>
    <t>My time zone &gt;&gt;&gt;&gt;&gt;</t>
  </si>
  <si>
    <t>(PST=8, PDT=MDT=7, MDT=CST=6, etc.)</t>
  </si>
  <si>
    <t>JD today</t>
  </si>
  <si>
    <t>New Cycle</t>
  </si>
  <si>
    <t>Next ToM</t>
  </si>
  <si>
    <t>IBVS 5760</t>
  </si>
  <si>
    <t>IBVS 5761</t>
  </si>
  <si>
    <t>I</t>
  </si>
  <si>
    <t>IBVS 6070</t>
  </si>
  <si>
    <t>II</t>
  </si>
  <si>
    <t>Start of linear fit &gt;&gt;&gt;&gt;&gt;&gt;&gt;&gt;&gt;&gt;&gt;&gt;&gt;&gt;&gt;&gt;&gt;&gt;&gt;&gt;&gt;</t>
  </si>
  <si>
    <t>Add cycle</t>
  </si>
  <si>
    <t>Old Cycle</t>
  </si>
  <si>
    <t>IBVS 6118</t>
  </si>
  <si>
    <t>IBVS 5984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</si>
  <si>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</si>
  <si>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</si>
  <si>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</si>
  <si>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</si>
  <si>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</si>
  <si>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</si>
  <si>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</si>
  <si>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</si>
  <si>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</si>
  <si>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</si>
  <si>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</si>
  <si>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</si>
  <si>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</si>
  <si>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2432886.379 </t>
  </si>
  <si>
    <t> 30.11.1948 21:05 </t>
  </si>
  <si>
    <t> 0.001 </t>
  </si>
  <si>
    <t> Miller &amp; Wachmann </t>
  </si>
  <si>
    <t> RIA 8.229 </t>
  </si>
  <si>
    <t>2433508.500 </t>
  </si>
  <si>
    <t> 15.08.1950 00:00 </t>
  </si>
  <si>
    <t> 0.003 </t>
  </si>
  <si>
    <t>2433982.349 </t>
  </si>
  <si>
    <t> 01.12.1951 20:22 </t>
  </si>
  <si>
    <t> -0.004 </t>
  </si>
  <si>
    <t>2434743.276 </t>
  </si>
  <si>
    <t> 31.12.1953 18:37 </t>
  </si>
  <si>
    <t> -0.009 </t>
  </si>
  <si>
    <t>2435129.214 </t>
  </si>
  <si>
    <t> 21.01.1955 17:08 </t>
  </si>
  <si>
    <t> 0.012 </t>
  </si>
  <si>
    <t>2441182.461 </t>
  </si>
  <si>
    <t> 18.08.1971 23:03 </t>
  </si>
  <si>
    <t> 0.324 </t>
  </si>
  <si>
    <t>P </t>
  </si>
  <si>
    <t> K.Häussler </t>
  </si>
  <si>
    <t> VSS 10.234 </t>
  </si>
  <si>
    <t>2444143.286 </t>
  </si>
  <si>
    <t> 26.09.1979 18:51 </t>
  </si>
  <si>
    <t> 0.637 </t>
  </si>
  <si>
    <t>2444164.316 </t>
  </si>
  <si>
    <t> 17.10.1979 19:35 </t>
  </si>
  <si>
    <t> 0.590 </t>
  </si>
  <si>
    <t>2444166.520 </t>
  </si>
  <si>
    <t> 20.10.1979 00:28 </t>
  </si>
  <si>
    <t> 0.614 </t>
  </si>
  <si>
    <t>2444167.250 </t>
  </si>
  <si>
    <t> 20.10.1979 18:00 </t>
  </si>
  <si>
    <t> 0.617 </t>
  </si>
  <si>
    <t>2452225.289 </t>
  </si>
  <si>
    <t> 11.11.2001 18:56 </t>
  </si>
  <si>
    <t> 1.280 </t>
  </si>
  <si>
    <t>E </t>
  </si>
  <si>
    <t>o</t>
  </si>
  <si>
    <t> F.Agerer </t>
  </si>
  <si>
    <t>BAVM 152 </t>
  </si>
  <si>
    <t>2452258.3553 </t>
  </si>
  <si>
    <t> 14.12.2001 20:31 </t>
  </si>
  <si>
    <t> 1.2776 </t>
  </si>
  <si>
    <t>-I</t>
  </si>
  <si>
    <t>2453226.4036 </t>
  </si>
  <si>
    <t> 08.08.2004 21:41 </t>
  </si>
  <si>
    <t>26477</t>
  </si>
  <si>
    <t> 1.2633 </t>
  </si>
  <si>
    <t>BAVM 173 </t>
  </si>
  <si>
    <t>2453242.3962 </t>
  </si>
  <si>
    <t> 24.08.2004 21:30 </t>
  </si>
  <si>
    <t>26499</t>
  </si>
  <si>
    <t> 1.2669 </t>
  </si>
  <si>
    <t>2453247.4843 </t>
  </si>
  <si>
    <t> 29.08.2004 23:37 </t>
  </si>
  <si>
    <t>26506</t>
  </si>
  <si>
    <t> 1.2676 </t>
  </si>
  <si>
    <t>2453255.4774 </t>
  </si>
  <si>
    <t> 06.09.2004 23:27 </t>
  </si>
  <si>
    <t>26517</t>
  </si>
  <si>
    <t> 1.2662 </t>
  </si>
  <si>
    <t>2453258.3852 </t>
  </si>
  <si>
    <t> 09.09.2004 21:14 </t>
  </si>
  <si>
    <t>26521</t>
  </si>
  <si>
    <t>2453282.3672 </t>
  </si>
  <si>
    <t> 03.10.2004 20:48 </t>
  </si>
  <si>
    <t>26554</t>
  </si>
  <si>
    <t> 1.2654 </t>
  </si>
  <si>
    <t>2453284.5468 </t>
  </si>
  <si>
    <t> 06.10.2004 01:07 </t>
  </si>
  <si>
    <t>26557</t>
  </si>
  <si>
    <t> 1.2646 </t>
  </si>
  <si>
    <t>2453716.2493 </t>
  </si>
  <si>
    <t> 11.12.2005 17:58 </t>
  </si>
  <si>
    <t>27151</t>
  </si>
  <si>
    <t> 1.2636 </t>
  </si>
  <si>
    <t>C </t>
  </si>
  <si>
    <t> U.Schmidt </t>
  </si>
  <si>
    <t>BAVM 178 </t>
  </si>
  <si>
    <t>2453980.7926 </t>
  </si>
  <si>
    <t> 02.09.2006 07:01 </t>
  </si>
  <si>
    <t>27515</t>
  </si>
  <si>
    <t> 1.2612 </t>
  </si>
  <si>
    <t> R.Nelson </t>
  </si>
  <si>
    <t>IBVS 5760 </t>
  </si>
  <si>
    <t>2454080.3600 </t>
  </si>
  <si>
    <t> 10.12.2006 20:38 </t>
  </si>
  <si>
    <t>27652</t>
  </si>
  <si>
    <t> 1.2606 </t>
  </si>
  <si>
    <t>BAVM 183 </t>
  </si>
  <si>
    <t>2454658.5123 </t>
  </si>
  <si>
    <t> 11.07.2008 00:17 </t>
  </si>
  <si>
    <t>28447.5</t>
  </si>
  <si>
    <t> 1.2645 </t>
  </si>
  <si>
    <t>BAVM 203 </t>
  </si>
  <si>
    <t>2454682.4918 </t>
  </si>
  <si>
    <t> 03.08.2008 23:48 </t>
  </si>
  <si>
    <t>28480.5</t>
  </si>
  <si>
    <t> 1.2604 </t>
  </si>
  <si>
    <t>2454737.3548 </t>
  </si>
  <si>
    <t> 27.09.2008 20:30 </t>
  </si>
  <si>
    <t>28556</t>
  </si>
  <si>
    <t> 1.2520 </t>
  </si>
  <si>
    <t>2454798.4027 </t>
  </si>
  <si>
    <t> 27.11.2008 21:39 </t>
  </si>
  <si>
    <t>28640</t>
  </si>
  <si>
    <t> 1.2509 </t>
  </si>
  <si>
    <t>2455049.5022 </t>
  </si>
  <si>
    <t> 06.08.2009 00:03 </t>
  </si>
  <si>
    <t>28985.5</t>
  </si>
  <si>
    <t> 1.2501 </t>
  </si>
  <si>
    <t>BAVM 212 </t>
  </si>
  <si>
    <t>2455064.3996 </t>
  </si>
  <si>
    <t> 20.08.2009 21:35 </t>
  </si>
  <si>
    <t>29006</t>
  </si>
  <si>
    <t> 1.2487 </t>
  </si>
  <si>
    <t>2455388.5366 </t>
  </si>
  <si>
    <t> 11.07.2010 00:52 </t>
  </si>
  <si>
    <t>29452</t>
  </si>
  <si>
    <t> 1.2446 </t>
  </si>
  <si>
    <t>BAVM 215 </t>
  </si>
  <si>
    <t>2455460.4876 </t>
  </si>
  <si>
    <t> 20.09.2010 23:42 </t>
  </si>
  <si>
    <t>29551</t>
  </si>
  <si>
    <t> 1.2450 </t>
  </si>
  <si>
    <t>2455799.5292 </t>
  </si>
  <si>
    <t> 26.08.2011 00:42 </t>
  </si>
  <si>
    <t>30017.5</t>
  </si>
  <si>
    <t> 1.2467 </t>
  </si>
  <si>
    <t>BAVM 225 </t>
  </si>
  <si>
    <t>2455839.5037 </t>
  </si>
  <si>
    <t> 05.10.2011 00:05 </t>
  </si>
  <si>
    <t>30072.5</t>
  </si>
  <si>
    <t> 1.2486 </t>
  </si>
  <si>
    <t>2456133.4713 </t>
  </si>
  <si>
    <t> 24.07.2012 23:18 </t>
  </si>
  <si>
    <t>30477</t>
  </si>
  <si>
    <t> 1.2362 </t>
  </si>
  <si>
    <t>BAVM 231 </t>
  </si>
  <si>
    <t>2456495.4014 </t>
  </si>
  <si>
    <t> 21.07.2013 21:38 </t>
  </si>
  <si>
    <t>30975</t>
  </si>
  <si>
    <t> 1.2330 </t>
  </si>
  <si>
    <t>BAVM 234 </t>
  </si>
  <si>
    <t>2456521.564 </t>
  </si>
  <si>
    <t> 17.08.2013 01:32 </t>
  </si>
  <si>
    <t>31011</t>
  </si>
  <si>
    <t> 1.232 </t>
  </si>
  <si>
    <t>2456891.4862 </t>
  </si>
  <si>
    <t> 21.08.2014 23:40 </t>
  </si>
  <si>
    <t>31520</t>
  </si>
  <si>
    <t> 1.2262 </t>
  </si>
  <si>
    <t>BAVM 238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</si>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</sst>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vertical="center"/>
    </xf>
    <xf numFmtId="0" fontId="10" fillId="24" borderId="0" xfId="0" applyFont="1" applyFill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wrapText="1"/>
    </xf>
    <xf numFmtId="0" fontId="9" fillId="0" borderId="0" xfId="0" applyFont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/>
    <xf numFmtId="0" fontId="5" fillId="0" borderId="0" xfId="0" applyFont="1">
      <alignment vertical="top"/>
    </xf>
    <xf numFmtId="0" fontId="16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0" fillId="0" borderId="0" xfId="0" applyFont="1">
      <alignment vertical="top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8" fillId="0" borderId="0" xfId="0" applyFont="1">
      <alignment vertical="top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20" fillId="25" borderId="17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10" xfId="0" applyFont="1" applyBorder="1" applyAlignment="1">
      <alignment horizontal="center"/>
    </xf>
    <xf numFmtId="0" fontId="0" fillId="0" borderId="10" xfId="0" applyBorder="1" applyAlignment="1">
      <alignment horizontal="left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V1417 Cyg - O-C Diagr.</a:t>
            </a:r>
          </a:p>
        </c:rich>
      </c:tx>
      <c:layout>
        <c:manualLayout>
          <c:xMode val="edge"/>
          <c:yMode val="edge"/>
          <c:x val="0.35702780286551417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-1508</c:v>
                </c:pt>
                <c:pt idx="1">
                  <c:v>-652</c:v>
                </c:pt>
                <c:pt idx="2">
                  <c:v>-46758</c:v>
                </c:pt>
                <c:pt idx="3">
                  <c:v>0</c:v>
                </c:pt>
                <c:pt idx="4">
                  <c:v>1047</c:v>
                </c:pt>
                <c:pt idx="5">
                  <c:v>1578</c:v>
                </c:pt>
                <c:pt idx="6">
                  <c:v>9907</c:v>
                </c:pt>
                <c:pt idx="7">
                  <c:v>13981</c:v>
                </c:pt>
                <c:pt idx="8">
                  <c:v>14010</c:v>
                </c:pt>
                <c:pt idx="9">
                  <c:v>14013</c:v>
                </c:pt>
                <c:pt idx="10">
                  <c:v>14014</c:v>
                </c:pt>
                <c:pt idx="11">
                  <c:v>25101.5</c:v>
                </c:pt>
                <c:pt idx="12">
                  <c:v>25147</c:v>
                </c:pt>
                <c:pt idx="13">
                  <c:v>26479</c:v>
                </c:pt>
                <c:pt idx="14">
                  <c:v>26501</c:v>
                </c:pt>
                <c:pt idx="15">
                  <c:v>26508</c:v>
                </c:pt>
                <c:pt idx="16">
                  <c:v>26519</c:v>
                </c:pt>
                <c:pt idx="17">
                  <c:v>26523</c:v>
                </c:pt>
                <c:pt idx="18">
                  <c:v>26556</c:v>
                </c:pt>
                <c:pt idx="19">
                  <c:v>26559</c:v>
                </c:pt>
                <c:pt idx="20">
                  <c:v>27153</c:v>
                </c:pt>
                <c:pt idx="21">
                  <c:v>27517</c:v>
                </c:pt>
                <c:pt idx="22">
                  <c:v>27654</c:v>
                </c:pt>
                <c:pt idx="23">
                  <c:v>28449.5</c:v>
                </c:pt>
                <c:pt idx="24">
                  <c:v>28482.5</c:v>
                </c:pt>
                <c:pt idx="25">
                  <c:v>28558</c:v>
                </c:pt>
                <c:pt idx="26">
                  <c:v>28642</c:v>
                </c:pt>
                <c:pt idx="27">
                  <c:v>28987.5</c:v>
                </c:pt>
                <c:pt idx="28">
                  <c:v>29008</c:v>
                </c:pt>
                <c:pt idx="29">
                  <c:v>29454</c:v>
                </c:pt>
                <c:pt idx="30">
                  <c:v>29553</c:v>
                </c:pt>
                <c:pt idx="31">
                  <c:v>30019.5</c:v>
                </c:pt>
                <c:pt idx="32">
                  <c:v>30074.5</c:v>
                </c:pt>
                <c:pt idx="33">
                  <c:v>30479</c:v>
                </c:pt>
                <c:pt idx="34">
                  <c:v>30977</c:v>
                </c:pt>
                <c:pt idx="35">
                  <c:v>31013</c:v>
                </c:pt>
                <c:pt idx="36">
                  <c:v>31522</c:v>
                </c:pt>
                <c:pt idx="37">
                  <c:v>32448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2">
                  <c:v>0.13166459999774816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34-4C34-B677-1298FD24EBC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1.4E-3</c:v>
                  </c:pt>
                  <c:pt idx="14">
                    <c:v>3.5000000000000001E-3</c:v>
                  </c:pt>
                  <c:pt idx="15">
                    <c:v>2E-3</c:v>
                  </c:pt>
                  <c:pt idx="16">
                    <c:v>1.1999999999999999E-3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2.3E-3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1.9E-3</c:v>
                  </c:pt>
                  <c:pt idx="34">
                    <c:v>1.6000000000000001E-3</c:v>
                  </c:pt>
                  <c:pt idx="35">
                    <c:v>2.3999999999999998E-3</c:v>
                  </c:pt>
                  <c:pt idx="36">
                    <c:v>2.8E-3</c:v>
                  </c:pt>
                  <c:pt idx="37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1.4E-3</c:v>
                  </c:pt>
                  <c:pt idx="14">
                    <c:v>3.5000000000000001E-3</c:v>
                  </c:pt>
                  <c:pt idx="15">
                    <c:v>2E-3</c:v>
                  </c:pt>
                  <c:pt idx="16">
                    <c:v>1.1999999999999999E-3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2.3E-3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1.9E-3</c:v>
                  </c:pt>
                  <c:pt idx="34">
                    <c:v>1.6000000000000001E-3</c:v>
                  </c:pt>
                  <c:pt idx="35">
                    <c:v>2.3999999999999998E-3</c:v>
                  </c:pt>
                  <c:pt idx="36">
                    <c:v>2.8E-3</c:v>
                  </c:pt>
                  <c:pt idx="3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-1508</c:v>
                </c:pt>
                <c:pt idx="1">
                  <c:v>-652</c:v>
                </c:pt>
                <c:pt idx="2">
                  <c:v>-46758</c:v>
                </c:pt>
                <c:pt idx="3">
                  <c:v>0</c:v>
                </c:pt>
                <c:pt idx="4">
                  <c:v>1047</c:v>
                </c:pt>
                <c:pt idx="5">
                  <c:v>1578</c:v>
                </c:pt>
                <c:pt idx="6">
                  <c:v>9907</c:v>
                </c:pt>
                <c:pt idx="7">
                  <c:v>13981</c:v>
                </c:pt>
                <c:pt idx="8">
                  <c:v>14010</c:v>
                </c:pt>
                <c:pt idx="9">
                  <c:v>14013</c:v>
                </c:pt>
                <c:pt idx="10">
                  <c:v>14014</c:v>
                </c:pt>
                <c:pt idx="11">
                  <c:v>25101.5</c:v>
                </c:pt>
                <c:pt idx="12">
                  <c:v>25147</c:v>
                </c:pt>
                <c:pt idx="13">
                  <c:v>26479</c:v>
                </c:pt>
                <c:pt idx="14">
                  <c:v>26501</c:v>
                </c:pt>
                <c:pt idx="15">
                  <c:v>26508</c:v>
                </c:pt>
                <c:pt idx="16">
                  <c:v>26519</c:v>
                </c:pt>
                <c:pt idx="17">
                  <c:v>26523</c:v>
                </c:pt>
                <c:pt idx="18">
                  <c:v>26556</c:v>
                </c:pt>
                <c:pt idx="19">
                  <c:v>26559</c:v>
                </c:pt>
                <c:pt idx="20">
                  <c:v>27153</c:v>
                </c:pt>
                <c:pt idx="21">
                  <c:v>27517</c:v>
                </c:pt>
                <c:pt idx="22">
                  <c:v>27654</c:v>
                </c:pt>
                <c:pt idx="23">
                  <c:v>28449.5</c:v>
                </c:pt>
                <c:pt idx="24">
                  <c:v>28482.5</c:v>
                </c:pt>
                <c:pt idx="25">
                  <c:v>28558</c:v>
                </c:pt>
                <c:pt idx="26">
                  <c:v>28642</c:v>
                </c:pt>
                <c:pt idx="27">
                  <c:v>28987.5</c:v>
                </c:pt>
                <c:pt idx="28">
                  <c:v>29008</c:v>
                </c:pt>
                <c:pt idx="29">
                  <c:v>29454</c:v>
                </c:pt>
                <c:pt idx="30">
                  <c:v>29553</c:v>
                </c:pt>
                <c:pt idx="31">
                  <c:v>30019.5</c:v>
                </c:pt>
                <c:pt idx="32">
                  <c:v>30074.5</c:v>
                </c:pt>
                <c:pt idx="33">
                  <c:v>30479</c:v>
                </c:pt>
                <c:pt idx="34">
                  <c:v>30977</c:v>
                </c:pt>
                <c:pt idx="35">
                  <c:v>31013</c:v>
                </c:pt>
                <c:pt idx="36">
                  <c:v>31522</c:v>
                </c:pt>
                <c:pt idx="37">
                  <c:v>32448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7.3960000008810312E-4</c:v>
                </c:pt>
                <c:pt idx="1">
                  <c:v>3.4524000002420507E-3</c:v>
                </c:pt>
                <c:pt idx="3">
                  <c:v>-4.0000000008149073E-3</c:v>
                </c:pt>
                <c:pt idx="4">
                  <c:v>-9.0639000045484863E-3</c:v>
                </c:pt>
                <c:pt idx="5">
                  <c:v>1.2101399996026885E-2</c:v>
                </c:pt>
                <c:pt idx="6">
                  <c:v>-3.9045899997290689E-2</c:v>
                </c:pt>
                <c:pt idx="7">
                  <c:v>-9.0099700006248895E-2</c:v>
                </c:pt>
                <c:pt idx="8">
                  <c:v>-0.13653700000577373</c:v>
                </c:pt>
                <c:pt idx="9">
                  <c:v>-0.11285810000117635</c:v>
                </c:pt>
                <c:pt idx="10">
                  <c:v>-0.10963180000544526</c:v>
                </c:pt>
                <c:pt idx="23">
                  <c:v>-0.18907814999693073</c:v>
                </c:pt>
                <c:pt idx="24">
                  <c:v>-0.19311024999478832</c:v>
                </c:pt>
                <c:pt idx="25">
                  <c:v>-0.20152460000099381</c:v>
                </c:pt>
                <c:pt idx="26">
                  <c:v>-0.20261539999773959</c:v>
                </c:pt>
                <c:pt idx="27">
                  <c:v>-0.20342874999914784</c:v>
                </c:pt>
                <c:pt idx="28">
                  <c:v>-0.20488960000511725</c:v>
                </c:pt>
                <c:pt idx="31">
                  <c:v>-0.20688715000142111</c:v>
                </c:pt>
                <c:pt idx="32">
                  <c:v>-0.20494065000093542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34-4C34-B677-1298FD24EBC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1.4E-3</c:v>
                  </c:pt>
                  <c:pt idx="14">
                    <c:v>3.5000000000000001E-3</c:v>
                  </c:pt>
                  <c:pt idx="15">
                    <c:v>2E-3</c:v>
                  </c:pt>
                  <c:pt idx="16">
                    <c:v>1.1999999999999999E-3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2.3E-3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1.9E-3</c:v>
                  </c:pt>
                  <c:pt idx="34">
                    <c:v>1.6000000000000001E-3</c:v>
                  </c:pt>
                  <c:pt idx="35">
                    <c:v>2.3999999999999998E-3</c:v>
                  </c:pt>
                  <c:pt idx="36">
                    <c:v>2.8E-3</c:v>
                  </c:pt>
                  <c:pt idx="37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1.4E-3</c:v>
                  </c:pt>
                  <c:pt idx="14">
                    <c:v>3.5000000000000001E-3</c:v>
                  </c:pt>
                  <c:pt idx="15">
                    <c:v>2E-3</c:v>
                  </c:pt>
                  <c:pt idx="16">
                    <c:v>1.1999999999999999E-3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2.3E-3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1.9E-3</c:v>
                  </c:pt>
                  <c:pt idx="34">
                    <c:v>1.6000000000000001E-3</c:v>
                  </c:pt>
                  <c:pt idx="35">
                    <c:v>2.3999999999999998E-3</c:v>
                  </c:pt>
                  <c:pt idx="36">
                    <c:v>2.8E-3</c:v>
                  </c:pt>
                  <c:pt idx="3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-1508</c:v>
                </c:pt>
                <c:pt idx="1">
                  <c:v>-652</c:v>
                </c:pt>
                <c:pt idx="2">
                  <c:v>-46758</c:v>
                </c:pt>
                <c:pt idx="3">
                  <c:v>0</c:v>
                </c:pt>
                <c:pt idx="4">
                  <c:v>1047</c:v>
                </c:pt>
                <c:pt idx="5">
                  <c:v>1578</c:v>
                </c:pt>
                <c:pt idx="6">
                  <c:v>9907</c:v>
                </c:pt>
                <c:pt idx="7">
                  <c:v>13981</c:v>
                </c:pt>
                <c:pt idx="8">
                  <c:v>14010</c:v>
                </c:pt>
                <c:pt idx="9">
                  <c:v>14013</c:v>
                </c:pt>
                <c:pt idx="10">
                  <c:v>14014</c:v>
                </c:pt>
                <c:pt idx="11">
                  <c:v>25101.5</c:v>
                </c:pt>
                <c:pt idx="12">
                  <c:v>25147</c:v>
                </c:pt>
                <c:pt idx="13">
                  <c:v>26479</c:v>
                </c:pt>
                <c:pt idx="14">
                  <c:v>26501</c:v>
                </c:pt>
                <c:pt idx="15">
                  <c:v>26508</c:v>
                </c:pt>
                <c:pt idx="16">
                  <c:v>26519</c:v>
                </c:pt>
                <c:pt idx="17">
                  <c:v>26523</c:v>
                </c:pt>
                <c:pt idx="18">
                  <c:v>26556</c:v>
                </c:pt>
                <c:pt idx="19">
                  <c:v>26559</c:v>
                </c:pt>
                <c:pt idx="20">
                  <c:v>27153</c:v>
                </c:pt>
                <c:pt idx="21">
                  <c:v>27517</c:v>
                </c:pt>
                <c:pt idx="22">
                  <c:v>27654</c:v>
                </c:pt>
                <c:pt idx="23">
                  <c:v>28449.5</c:v>
                </c:pt>
                <c:pt idx="24">
                  <c:v>28482.5</c:v>
                </c:pt>
                <c:pt idx="25">
                  <c:v>28558</c:v>
                </c:pt>
                <c:pt idx="26">
                  <c:v>28642</c:v>
                </c:pt>
                <c:pt idx="27">
                  <c:v>28987.5</c:v>
                </c:pt>
                <c:pt idx="28">
                  <c:v>29008</c:v>
                </c:pt>
                <c:pt idx="29">
                  <c:v>29454</c:v>
                </c:pt>
                <c:pt idx="30">
                  <c:v>29553</c:v>
                </c:pt>
                <c:pt idx="31">
                  <c:v>30019.5</c:v>
                </c:pt>
                <c:pt idx="32">
                  <c:v>30074.5</c:v>
                </c:pt>
                <c:pt idx="33">
                  <c:v>30479</c:v>
                </c:pt>
                <c:pt idx="34">
                  <c:v>30977</c:v>
                </c:pt>
                <c:pt idx="35">
                  <c:v>31013</c:v>
                </c:pt>
                <c:pt idx="36">
                  <c:v>31522</c:v>
                </c:pt>
                <c:pt idx="37">
                  <c:v>32448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1">
                  <c:v>-0.17403055000613676</c:v>
                </c:pt>
                <c:pt idx="12">
                  <c:v>-0.17593389999819919</c:v>
                </c:pt>
                <c:pt idx="13">
                  <c:v>-0.19020230000751326</c:v>
                </c:pt>
                <c:pt idx="14">
                  <c:v>-0.18662369999947259</c:v>
                </c:pt>
                <c:pt idx="15">
                  <c:v>-0.18593960000725929</c:v>
                </c:pt>
                <c:pt idx="16">
                  <c:v>-0.18735029999515973</c:v>
                </c:pt>
                <c:pt idx="17">
                  <c:v>-0.18664510000235168</c:v>
                </c:pt>
                <c:pt idx="18">
                  <c:v>-0.18817719999788096</c:v>
                </c:pt>
                <c:pt idx="19">
                  <c:v>-0.18889830000989605</c:v>
                </c:pt>
                <c:pt idx="20">
                  <c:v>-0.18997610000224086</c:v>
                </c:pt>
                <c:pt idx="22">
                  <c:v>-0.19289980000030482</c:v>
                </c:pt>
                <c:pt idx="29">
                  <c:v>-0.20895980000204872</c:v>
                </c:pt>
                <c:pt idx="30">
                  <c:v>-0.20855610000580782</c:v>
                </c:pt>
                <c:pt idx="33">
                  <c:v>-0.21730229999957373</c:v>
                </c:pt>
                <c:pt idx="34">
                  <c:v>-0.22050490000401624</c:v>
                </c:pt>
                <c:pt idx="35">
                  <c:v>-0.22175810000044294</c:v>
                </c:pt>
                <c:pt idx="36">
                  <c:v>-0.22737140000390355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34-4C34-B677-1298FD24EBC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1.4E-3</c:v>
                  </c:pt>
                  <c:pt idx="14">
                    <c:v>3.5000000000000001E-3</c:v>
                  </c:pt>
                  <c:pt idx="15">
                    <c:v>2E-3</c:v>
                  </c:pt>
                  <c:pt idx="16">
                    <c:v>1.1999999999999999E-3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2.3E-3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1.9E-3</c:v>
                  </c:pt>
                  <c:pt idx="34">
                    <c:v>1.6000000000000001E-3</c:v>
                  </c:pt>
                  <c:pt idx="35">
                    <c:v>2.3999999999999998E-3</c:v>
                  </c:pt>
                  <c:pt idx="36">
                    <c:v>2.8E-3</c:v>
                  </c:pt>
                  <c:pt idx="37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1.4E-3</c:v>
                  </c:pt>
                  <c:pt idx="14">
                    <c:v>3.5000000000000001E-3</c:v>
                  </c:pt>
                  <c:pt idx="15">
                    <c:v>2E-3</c:v>
                  </c:pt>
                  <c:pt idx="16">
                    <c:v>1.1999999999999999E-3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2.3E-3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1.9E-3</c:v>
                  </c:pt>
                  <c:pt idx="34">
                    <c:v>1.6000000000000001E-3</c:v>
                  </c:pt>
                  <c:pt idx="35">
                    <c:v>2.3999999999999998E-3</c:v>
                  </c:pt>
                  <c:pt idx="36">
                    <c:v>2.8E-3</c:v>
                  </c:pt>
                  <c:pt idx="3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-1508</c:v>
                </c:pt>
                <c:pt idx="1">
                  <c:v>-652</c:v>
                </c:pt>
                <c:pt idx="2">
                  <c:v>-46758</c:v>
                </c:pt>
                <c:pt idx="3">
                  <c:v>0</c:v>
                </c:pt>
                <c:pt idx="4">
                  <c:v>1047</c:v>
                </c:pt>
                <c:pt idx="5">
                  <c:v>1578</c:v>
                </c:pt>
                <c:pt idx="6">
                  <c:v>9907</c:v>
                </c:pt>
                <c:pt idx="7">
                  <c:v>13981</c:v>
                </c:pt>
                <c:pt idx="8">
                  <c:v>14010</c:v>
                </c:pt>
                <c:pt idx="9">
                  <c:v>14013</c:v>
                </c:pt>
                <c:pt idx="10">
                  <c:v>14014</c:v>
                </c:pt>
                <c:pt idx="11">
                  <c:v>25101.5</c:v>
                </c:pt>
                <c:pt idx="12">
                  <c:v>25147</c:v>
                </c:pt>
                <c:pt idx="13">
                  <c:v>26479</c:v>
                </c:pt>
                <c:pt idx="14">
                  <c:v>26501</c:v>
                </c:pt>
                <c:pt idx="15">
                  <c:v>26508</c:v>
                </c:pt>
                <c:pt idx="16">
                  <c:v>26519</c:v>
                </c:pt>
                <c:pt idx="17">
                  <c:v>26523</c:v>
                </c:pt>
                <c:pt idx="18">
                  <c:v>26556</c:v>
                </c:pt>
                <c:pt idx="19">
                  <c:v>26559</c:v>
                </c:pt>
                <c:pt idx="20">
                  <c:v>27153</c:v>
                </c:pt>
                <c:pt idx="21">
                  <c:v>27517</c:v>
                </c:pt>
                <c:pt idx="22">
                  <c:v>27654</c:v>
                </c:pt>
                <c:pt idx="23">
                  <c:v>28449.5</c:v>
                </c:pt>
                <c:pt idx="24">
                  <c:v>28482.5</c:v>
                </c:pt>
                <c:pt idx="25">
                  <c:v>28558</c:v>
                </c:pt>
                <c:pt idx="26">
                  <c:v>28642</c:v>
                </c:pt>
                <c:pt idx="27">
                  <c:v>28987.5</c:v>
                </c:pt>
                <c:pt idx="28">
                  <c:v>29008</c:v>
                </c:pt>
                <c:pt idx="29">
                  <c:v>29454</c:v>
                </c:pt>
                <c:pt idx="30">
                  <c:v>29553</c:v>
                </c:pt>
                <c:pt idx="31">
                  <c:v>30019.5</c:v>
                </c:pt>
                <c:pt idx="32">
                  <c:v>30074.5</c:v>
                </c:pt>
                <c:pt idx="33">
                  <c:v>30479</c:v>
                </c:pt>
                <c:pt idx="34">
                  <c:v>30977</c:v>
                </c:pt>
                <c:pt idx="35">
                  <c:v>31013</c:v>
                </c:pt>
                <c:pt idx="36">
                  <c:v>31522</c:v>
                </c:pt>
                <c:pt idx="37">
                  <c:v>32448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1">
                  <c:v>-0.19230290000268724</c:v>
                </c:pt>
                <c:pt idx="37">
                  <c:v>-0.23581759999797214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34-4C34-B677-1298FD24EBC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1.4E-3</c:v>
                  </c:pt>
                  <c:pt idx="14">
                    <c:v>3.5000000000000001E-3</c:v>
                  </c:pt>
                  <c:pt idx="15">
                    <c:v>2E-3</c:v>
                  </c:pt>
                  <c:pt idx="16">
                    <c:v>1.1999999999999999E-3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2.3E-3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1.9E-3</c:v>
                  </c:pt>
                  <c:pt idx="34">
                    <c:v>1.6000000000000001E-3</c:v>
                  </c:pt>
                  <c:pt idx="35">
                    <c:v>2.3999999999999998E-3</c:v>
                  </c:pt>
                  <c:pt idx="36">
                    <c:v>2.8E-3</c:v>
                  </c:pt>
                  <c:pt idx="37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1.4E-3</c:v>
                  </c:pt>
                  <c:pt idx="14">
                    <c:v>3.5000000000000001E-3</c:v>
                  </c:pt>
                  <c:pt idx="15">
                    <c:v>2E-3</c:v>
                  </c:pt>
                  <c:pt idx="16">
                    <c:v>1.1999999999999999E-3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2.3E-3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1.9E-3</c:v>
                  </c:pt>
                  <c:pt idx="34">
                    <c:v>1.6000000000000001E-3</c:v>
                  </c:pt>
                  <c:pt idx="35">
                    <c:v>2.3999999999999998E-3</c:v>
                  </c:pt>
                  <c:pt idx="36">
                    <c:v>2.8E-3</c:v>
                  </c:pt>
                  <c:pt idx="3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-1508</c:v>
                </c:pt>
                <c:pt idx="1">
                  <c:v>-652</c:v>
                </c:pt>
                <c:pt idx="2">
                  <c:v>-46758</c:v>
                </c:pt>
                <c:pt idx="3">
                  <c:v>0</c:v>
                </c:pt>
                <c:pt idx="4">
                  <c:v>1047</c:v>
                </c:pt>
                <c:pt idx="5">
                  <c:v>1578</c:v>
                </c:pt>
                <c:pt idx="6">
                  <c:v>9907</c:v>
                </c:pt>
                <c:pt idx="7">
                  <c:v>13981</c:v>
                </c:pt>
                <c:pt idx="8">
                  <c:v>14010</c:v>
                </c:pt>
                <c:pt idx="9">
                  <c:v>14013</c:v>
                </c:pt>
                <c:pt idx="10">
                  <c:v>14014</c:v>
                </c:pt>
                <c:pt idx="11">
                  <c:v>25101.5</c:v>
                </c:pt>
                <c:pt idx="12">
                  <c:v>25147</c:v>
                </c:pt>
                <c:pt idx="13">
                  <c:v>26479</c:v>
                </c:pt>
                <c:pt idx="14">
                  <c:v>26501</c:v>
                </c:pt>
                <c:pt idx="15">
                  <c:v>26508</c:v>
                </c:pt>
                <c:pt idx="16">
                  <c:v>26519</c:v>
                </c:pt>
                <c:pt idx="17">
                  <c:v>26523</c:v>
                </c:pt>
                <c:pt idx="18">
                  <c:v>26556</c:v>
                </c:pt>
                <c:pt idx="19">
                  <c:v>26559</c:v>
                </c:pt>
                <c:pt idx="20">
                  <c:v>27153</c:v>
                </c:pt>
                <c:pt idx="21">
                  <c:v>27517</c:v>
                </c:pt>
                <c:pt idx="22">
                  <c:v>27654</c:v>
                </c:pt>
                <c:pt idx="23">
                  <c:v>28449.5</c:v>
                </c:pt>
                <c:pt idx="24">
                  <c:v>28482.5</c:v>
                </c:pt>
                <c:pt idx="25">
                  <c:v>28558</c:v>
                </c:pt>
                <c:pt idx="26">
                  <c:v>28642</c:v>
                </c:pt>
                <c:pt idx="27">
                  <c:v>28987.5</c:v>
                </c:pt>
                <c:pt idx="28">
                  <c:v>29008</c:v>
                </c:pt>
                <c:pt idx="29">
                  <c:v>29454</c:v>
                </c:pt>
                <c:pt idx="30">
                  <c:v>29553</c:v>
                </c:pt>
                <c:pt idx="31">
                  <c:v>30019.5</c:v>
                </c:pt>
                <c:pt idx="32">
                  <c:v>30074.5</c:v>
                </c:pt>
                <c:pt idx="33">
                  <c:v>30479</c:v>
                </c:pt>
                <c:pt idx="34">
                  <c:v>30977</c:v>
                </c:pt>
                <c:pt idx="35">
                  <c:v>31013</c:v>
                </c:pt>
                <c:pt idx="36">
                  <c:v>31522</c:v>
                </c:pt>
                <c:pt idx="37">
                  <c:v>32448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34-4C34-B677-1298FD24EBC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1.4E-3</c:v>
                  </c:pt>
                  <c:pt idx="14">
                    <c:v>3.5000000000000001E-3</c:v>
                  </c:pt>
                  <c:pt idx="15">
                    <c:v>2E-3</c:v>
                  </c:pt>
                  <c:pt idx="16">
                    <c:v>1.1999999999999999E-3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2.3E-3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1.9E-3</c:v>
                  </c:pt>
                  <c:pt idx="34">
                    <c:v>1.6000000000000001E-3</c:v>
                  </c:pt>
                  <c:pt idx="35">
                    <c:v>2.3999999999999998E-3</c:v>
                  </c:pt>
                  <c:pt idx="36">
                    <c:v>2.8E-3</c:v>
                  </c:pt>
                  <c:pt idx="37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1.4E-3</c:v>
                  </c:pt>
                  <c:pt idx="14">
                    <c:v>3.5000000000000001E-3</c:v>
                  </c:pt>
                  <c:pt idx="15">
                    <c:v>2E-3</c:v>
                  </c:pt>
                  <c:pt idx="16">
                    <c:v>1.1999999999999999E-3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2.3E-3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1.9E-3</c:v>
                  </c:pt>
                  <c:pt idx="34">
                    <c:v>1.6000000000000001E-3</c:v>
                  </c:pt>
                  <c:pt idx="35">
                    <c:v>2.3999999999999998E-3</c:v>
                  </c:pt>
                  <c:pt idx="36">
                    <c:v>2.8E-3</c:v>
                  </c:pt>
                  <c:pt idx="3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-1508</c:v>
                </c:pt>
                <c:pt idx="1">
                  <c:v>-652</c:v>
                </c:pt>
                <c:pt idx="2">
                  <c:v>-46758</c:v>
                </c:pt>
                <c:pt idx="3">
                  <c:v>0</c:v>
                </c:pt>
                <c:pt idx="4">
                  <c:v>1047</c:v>
                </c:pt>
                <c:pt idx="5">
                  <c:v>1578</c:v>
                </c:pt>
                <c:pt idx="6">
                  <c:v>9907</c:v>
                </c:pt>
                <c:pt idx="7">
                  <c:v>13981</c:v>
                </c:pt>
                <c:pt idx="8">
                  <c:v>14010</c:v>
                </c:pt>
                <c:pt idx="9">
                  <c:v>14013</c:v>
                </c:pt>
                <c:pt idx="10">
                  <c:v>14014</c:v>
                </c:pt>
                <c:pt idx="11">
                  <c:v>25101.5</c:v>
                </c:pt>
                <c:pt idx="12">
                  <c:v>25147</c:v>
                </c:pt>
                <c:pt idx="13">
                  <c:v>26479</c:v>
                </c:pt>
                <c:pt idx="14">
                  <c:v>26501</c:v>
                </c:pt>
                <c:pt idx="15">
                  <c:v>26508</c:v>
                </c:pt>
                <c:pt idx="16">
                  <c:v>26519</c:v>
                </c:pt>
                <c:pt idx="17">
                  <c:v>26523</c:v>
                </c:pt>
                <c:pt idx="18">
                  <c:v>26556</c:v>
                </c:pt>
                <c:pt idx="19">
                  <c:v>26559</c:v>
                </c:pt>
                <c:pt idx="20">
                  <c:v>27153</c:v>
                </c:pt>
                <c:pt idx="21">
                  <c:v>27517</c:v>
                </c:pt>
                <c:pt idx="22">
                  <c:v>27654</c:v>
                </c:pt>
                <c:pt idx="23">
                  <c:v>28449.5</c:v>
                </c:pt>
                <c:pt idx="24">
                  <c:v>28482.5</c:v>
                </c:pt>
                <c:pt idx="25">
                  <c:v>28558</c:v>
                </c:pt>
                <c:pt idx="26">
                  <c:v>28642</c:v>
                </c:pt>
                <c:pt idx="27">
                  <c:v>28987.5</c:v>
                </c:pt>
                <c:pt idx="28">
                  <c:v>29008</c:v>
                </c:pt>
                <c:pt idx="29">
                  <c:v>29454</c:v>
                </c:pt>
                <c:pt idx="30">
                  <c:v>29553</c:v>
                </c:pt>
                <c:pt idx="31">
                  <c:v>30019.5</c:v>
                </c:pt>
                <c:pt idx="32">
                  <c:v>30074.5</c:v>
                </c:pt>
                <c:pt idx="33">
                  <c:v>30479</c:v>
                </c:pt>
                <c:pt idx="34">
                  <c:v>30977</c:v>
                </c:pt>
                <c:pt idx="35">
                  <c:v>31013</c:v>
                </c:pt>
                <c:pt idx="36">
                  <c:v>31522</c:v>
                </c:pt>
                <c:pt idx="37">
                  <c:v>32448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34-4C34-B677-1298FD24EBC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1.4E-3</c:v>
                  </c:pt>
                  <c:pt idx="14">
                    <c:v>3.5000000000000001E-3</c:v>
                  </c:pt>
                  <c:pt idx="15">
                    <c:v>2E-3</c:v>
                  </c:pt>
                  <c:pt idx="16">
                    <c:v>1.1999999999999999E-3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2.3E-3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1.9E-3</c:v>
                  </c:pt>
                  <c:pt idx="34">
                    <c:v>1.6000000000000001E-3</c:v>
                  </c:pt>
                  <c:pt idx="35">
                    <c:v>2.3999999999999998E-3</c:v>
                  </c:pt>
                  <c:pt idx="36">
                    <c:v>2.8E-3</c:v>
                  </c:pt>
                  <c:pt idx="37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1.4E-3</c:v>
                  </c:pt>
                  <c:pt idx="14">
                    <c:v>3.5000000000000001E-3</c:v>
                  </c:pt>
                  <c:pt idx="15">
                    <c:v>2E-3</c:v>
                  </c:pt>
                  <c:pt idx="16">
                    <c:v>1.1999999999999999E-3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2.3E-3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1.9E-3</c:v>
                  </c:pt>
                  <c:pt idx="34">
                    <c:v>1.6000000000000001E-3</c:v>
                  </c:pt>
                  <c:pt idx="35">
                    <c:v>2.3999999999999998E-3</c:v>
                  </c:pt>
                  <c:pt idx="36">
                    <c:v>2.8E-3</c:v>
                  </c:pt>
                  <c:pt idx="3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-1508</c:v>
                </c:pt>
                <c:pt idx="1">
                  <c:v>-652</c:v>
                </c:pt>
                <c:pt idx="2">
                  <c:v>-46758</c:v>
                </c:pt>
                <c:pt idx="3">
                  <c:v>0</c:v>
                </c:pt>
                <c:pt idx="4">
                  <c:v>1047</c:v>
                </c:pt>
                <c:pt idx="5">
                  <c:v>1578</c:v>
                </c:pt>
                <c:pt idx="6">
                  <c:v>9907</c:v>
                </c:pt>
                <c:pt idx="7">
                  <c:v>13981</c:v>
                </c:pt>
                <c:pt idx="8">
                  <c:v>14010</c:v>
                </c:pt>
                <c:pt idx="9">
                  <c:v>14013</c:v>
                </c:pt>
                <c:pt idx="10">
                  <c:v>14014</c:v>
                </c:pt>
                <c:pt idx="11">
                  <c:v>25101.5</c:v>
                </c:pt>
                <c:pt idx="12">
                  <c:v>25147</c:v>
                </c:pt>
                <c:pt idx="13">
                  <c:v>26479</c:v>
                </c:pt>
                <c:pt idx="14">
                  <c:v>26501</c:v>
                </c:pt>
                <c:pt idx="15">
                  <c:v>26508</c:v>
                </c:pt>
                <c:pt idx="16">
                  <c:v>26519</c:v>
                </c:pt>
                <c:pt idx="17">
                  <c:v>26523</c:v>
                </c:pt>
                <c:pt idx="18">
                  <c:v>26556</c:v>
                </c:pt>
                <c:pt idx="19">
                  <c:v>26559</c:v>
                </c:pt>
                <c:pt idx="20">
                  <c:v>27153</c:v>
                </c:pt>
                <c:pt idx="21">
                  <c:v>27517</c:v>
                </c:pt>
                <c:pt idx="22">
                  <c:v>27654</c:v>
                </c:pt>
                <c:pt idx="23">
                  <c:v>28449.5</c:v>
                </c:pt>
                <c:pt idx="24">
                  <c:v>28482.5</c:v>
                </c:pt>
                <c:pt idx="25">
                  <c:v>28558</c:v>
                </c:pt>
                <c:pt idx="26">
                  <c:v>28642</c:v>
                </c:pt>
                <c:pt idx="27">
                  <c:v>28987.5</c:v>
                </c:pt>
                <c:pt idx="28">
                  <c:v>29008</c:v>
                </c:pt>
                <c:pt idx="29">
                  <c:v>29454</c:v>
                </c:pt>
                <c:pt idx="30">
                  <c:v>29553</c:v>
                </c:pt>
                <c:pt idx="31">
                  <c:v>30019.5</c:v>
                </c:pt>
                <c:pt idx="32">
                  <c:v>30074.5</c:v>
                </c:pt>
                <c:pt idx="33">
                  <c:v>30479</c:v>
                </c:pt>
                <c:pt idx="34">
                  <c:v>30977</c:v>
                </c:pt>
                <c:pt idx="35">
                  <c:v>31013</c:v>
                </c:pt>
                <c:pt idx="36">
                  <c:v>31522</c:v>
                </c:pt>
                <c:pt idx="37">
                  <c:v>32448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34-4C34-B677-1298FD24EBC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-1508</c:v>
                </c:pt>
                <c:pt idx="1">
                  <c:v>-652</c:v>
                </c:pt>
                <c:pt idx="2">
                  <c:v>-46758</c:v>
                </c:pt>
                <c:pt idx="3">
                  <c:v>0</c:v>
                </c:pt>
                <c:pt idx="4">
                  <c:v>1047</c:v>
                </c:pt>
                <c:pt idx="5">
                  <c:v>1578</c:v>
                </c:pt>
                <c:pt idx="6">
                  <c:v>9907</c:v>
                </c:pt>
                <c:pt idx="7">
                  <c:v>13981</c:v>
                </c:pt>
                <c:pt idx="8">
                  <c:v>14010</c:v>
                </c:pt>
                <c:pt idx="9">
                  <c:v>14013</c:v>
                </c:pt>
                <c:pt idx="10">
                  <c:v>14014</c:v>
                </c:pt>
                <c:pt idx="11">
                  <c:v>25101.5</c:v>
                </c:pt>
                <c:pt idx="12">
                  <c:v>25147</c:v>
                </c:pt>
                <c:pt idx="13">
                  <c:v>26479</c:v>
                </c:pt>
                <c:pt idx="14">
                  <c:v>26501</c:v>
                </c:pt>
                <c:pt idx="15">
                  <c:v>26508</c:v>
                </c:pt>
                <c:pt idx="16">
                  <c:v>26519</c:v>
                </c:pt>
                <c:pt idx="17">
                  <c:v>26523</c:v>
                </c:pt>
                <c:pt idx="18">
                  <c:v>26556</c:v>
                </c:pt>
                <c:pt idx="19">
                  <c:v>26559</c:v>
                </c:pt>
                <c:pt idx="20">
                  <c:v>27153</c:v>
                </c:pt>
                <c:pt idx="21">
                  <c:v>27517</c:v>
                </c:pt>
                <c:pt idx="22">
                  <c:v>27654</c:v>
                </c:pt>
                <c:pt idx="23">
                  <c:v>28449.5</c:v>
                </c:pt>
                <c:pt idx="24">
                  <c:v>28482.5</c:v>
                </c:pt>
                <c:pt idx="25">
                  <c:v>28558</c:v>
                </c:pt>
                <c:pt idx="26">
                  <c:v>28642</c:v>
                </c:pt>
                <c:pt idx="27">
                  <c:v>28987.5</c:v>
                </c:pt>
                <c:pt idx="28">
                  <c:v>29008</c:v>
                </c:pt>
                <c:pt idx="29">
                  <c:v>29454</c:v>
                </c:pt>
                <c:pt idx="30">
                  <c:v>29553</c:v>
                </c:pt>
                <c:pt idx="31">
                  <c:v>30019.5</c:v>
                </c:pt>
                <c:pt idx="32">
                  <c:v>30074.5</c:v>
                </c:pt>
                <c:pt idx="33">
                  <c:v>30479</c:v>
                </c:pt>
                <c:pt idx="34">
                  <c:v>30977</c:v>
                </c:pt>
                <c:pt idx="35">
                  <c:v>31013</c:v>
                </c:pt>
                <c:pt idx="36">
                  <c:v>31522</c:v>
                </c:pt>
                <c:pt idx="37">
                  <c:v>32448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7.7933721723217719E-2</c:v>
                </c:pt>
                <c:pt idx="1">
                  <c:v>7.006298765844142E-2</c:v>
                </c:pt>
                <c:pt idx="2">
                  <c:v>0.49399764278761893</c:v>
                </c:pt>
                <c:pt idx="3">
                  <c:v>6.4067989281999665E-2</c:v>
                </c:pt>
                <c:pt idx="4">
                  <c:v>5.4441051705106228E-2</c:v>
                </c:pt>
                <c:pt idx="5">
                  <c:v>4.9558622045764861E-2</c:v>
                </c:pt>
                <c:pt idx="6">
                  <c:v>-2.7024723778442825E-2</c:v>
                </c:pt>
                <c:pt idx="7">
                  <c:v>-6.4484268848417875E-2</c:v>
                </c:pt>
                <c:pt idx="8">
                  <c:v>-6.4750917549210529E-2</c:v>
                </c:pt>
                <c:pt idx="9">
                  <c:v>-6.4778501897568369E-2</c:v>
                </c:pt>
                <c:pt idx="10">
                  <c:v>-6.4787696680354334E-2</c:v>
                </c:pt>
                <c:pt idx="11">
                  <c:v>-0.16673485081961506</c:v>
                </c:pt>
                <c:pt idx="12">
                  <c:v>-0.16715321343637596</c:v>
                </c:pt>
                <c:pt idx="13">
                  <c:v>-0.17940066410726618</c:v>
                </c:pt>
                <c:pt idx="14">
                  <c:v>-0.17960294932855717</c:v>
                </c:pt>
                <c:pt idx="15">
                  <c:v>-0.17966731280805884</c:v>
                </c:pt>
                <c:pt idx="16">
                  <c:v>-0.17976845541870431</c:v>
                </c:pt>
                <c:pt idx="17">
                  <c:v>-0.17980523454984815</c:v>
                </c:pt>
                <c:pt idx="18">
                  <c:v>-0.18010866238178461</c:v>
                </c:pt>
                <c:pt idx="19">
                  <c:v>-0.18013624673014247</c:v>
                </c:pt>
                <c:pt idx="20">
                  <c:v>-0.18559794770499891</c:v>
                </c:pt>
                <c:pt idx="21">
                  <c:v>-0.18894484863908603</c:v>
                </c:pt>
                <c:pt idx="22">
                  <c:v>-0.19020453388076167</c:v>
                </c:pt>
                <c:pt idx="23">
                  <c:v>-0.1975189835869878</c:v>
                </c:pt>
                <c:pt idx="24">
                  <c:v>-0.19782241141892423</c:v>
                </c:pt>
                <c:pt idx="25">
                  <c:v>-0.19851661751926378</c:v>
                </c:pt>
                <c:pt idx="26">
                  <c:v>-0.19928897927328384</c:v>
                </c:pt>
                <c:pt idx="27">
                  <c:v>-0.20246577672583085</c:v>
                </c:pt>
                <c:pt idx="28">
                  <c:v>-0.2026542697729429</c:v>
                </c:pt>
                <c:pt idx="29">
                  <c:v>-0.20675514289547817</c:v>
                </c:pt>
                <c:pt idx="30">
                  <c:v>-0.20766542639128763</c:v>
                </c:pt>
                <c:pt idx="31">
                  <c:v>-0.21195479256093494</c:v>
                </c:pt>
                <c:pt idx="32">
                  <c:v>-0.21246050561416244</c:v>
                </c:pt>
                <c:pt idx="33">
                  <c:v>-0.21617979525108064</c:v>
                </c:pt>
                <c:pt idx="34">
                  <c:v>-0.22075879707848553</c:v>
                </c:pt>
                <c:pt idx="35">
                  <c:v>-0.22108980925877988</c:v>
                </c:pt>
                <c:pt idx="36">
                  <c:v>-0.22576995369683026</c:v>
                </c:pt>
                <c:pt idx="37">
                  <c:v>-0.23428432255662332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34-4C34-B677-1298FD24EBC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-1508</c:v>
                </c:pt>
                <c:pt idx="1">
                  <c:v>-652</c:v>
                </c:pt>
                <c:pt idx="2">
                  <c:v>-46758</c:v>
                </c:pt>
                <c:pt idx="3">
                  <c:v>0</c:v>
                </c:pt>
                <c:pt idx="4">
                  <c:v>1047</c:v>
                </c:pt>
                <c:pt idx="5">
                  <c:v>1578</c:v>
                </c:pt>
                <c:pt idx="6">
                  <c:v>9907</c:v>
                </c:pt>
                <c:pt idx="7">
                  <c:v>13981</c:v>
                </c:pt>
                <c:pt idx="8">
                  <c:v>14010</c:v>
                </c:pt>
                <c:pt idx="9">
                  <c:v>14013</c:v>
                </c:pt>
                <c:pt idx="10">
                  <c:v>14014</c:v>
                </c:pt>
                <c:pt idx="11">
                  <c:v>25101.5</c:v>
                </c:pt>
                <c:pt idx="12">
                  <c:v>25147</c:v>
                </c:pt>
                <c:pt idx="13">
                  <c:v>26479</c:v>
                </c:pt>
                <c:pt idx="14">
                  <c:v>26501</c:v>
                </c:pt>
                <c:pt idx="15">
                  <c:v>26508</c:v>
                </c:pt>
                <c:pt idx="16">
                  <c:v>26519</c:v>
                </c:pt>
                <c:pt idx="17">
                  <c:v>26523</c:v>
                </c:pt>
                <c:pt idx="18">
                  <c:v>26556</c:v>
                </c:pt>
                <c:pt idx="19">
                  <c:v>26559</c:v>
                </c:pt>
                <c:pt idx="20">
                  <c:v>27153</c:v>
                </c:pt>
                <c:pt idx="21">
                  <c:v>27517</c:v>
                </c:pt>
                <c:pt idx="22">
                  <c:v>27654</c:v>
                </c:pt>
                <c:pt idx="23">
                  <c:v>28449.5</c:v>
                </c:pt>
                <c:pt idx="24">
                  <c:v>28482.5</c:v>
                </c:pt>
                <c:pt idx="25">
                  <c:v>28558</c:v>
                </c:pt>
                <c:pt idx="26">
                  <c:v>28642</c:v>
                </c:pt>
                <c:pt idx="27">
                  <c:v>28987.5</c:v>
                </c:pt>
                <c:pt idx="28">
                  <c:v>29008</c:v>
                </c:pt>
                <c:pt idx="29">
                  <c:v>29454</c:v>
                </c:pt>
                <c:pt idx="30">
                  <c:v>29553</c:v>
                </c:pt>
                <c:pt idx="31">
                  <c:v>30019.5</c:v>
                </c:pt>
                <c:pt idx="32">
                  <c:v>30074.5</c:v>
                </c:pt>
                <c:pt idx="33">
                  <c:v>30479</c:v>
                </c:pt>
                <c:pt idx="34">
                  <c:v>30977</c:v>
                </c:pt>
                <c:pt idx="35">
                  <c:v>31013</c:v>
                </c:pt>
                <c:pt idx="36">
                  <c:v>31522</c:v>
                </c:pt>
                <c:pt idx="37">
                  <c:v>32448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A34-4C34-B677-1298FD24E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057208"/>
        <c:axId val="1"/>
      </c:scatterChart>
      <c:valAx>
        <c:axId val="847057208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0572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670453148122235"/>
          <c:y val="0.92073298764483702"/>
          <c:w val="0.777060452257684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V1417 Cyg - O-C Diagr.</a:t>
            </a:r>
          </a:p>
        </c:rich>
      </c:tx>
      <c:layout>
        <c:manualLayout>
          <c:xMode val="edge"/>
          <c:yMode val="edge"/>
          <c:x val="0.356451612903225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58966565349544"/>
          <c:w val="0.81612903225806455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-1508</c:v>
                </c:pt>
                <c:pt idx="1">
                  <c:v>-652</c:v>
                </c:pt>
                <c:pt idx="2">
                  <c:v>-46758</c:v>
                </c:pt>
                <c:pt idx="3">
                  <c:v>0</c:v>
                </c:pt>
                <c:pt idx="4">
                  <c:v>1047</c:v>
                </c:pt>
                <c:pt idx="5">
                  <c:v>1578</c:v>
                </c:pt>
                <c:pt idx="6">
                  <c:v>9907</c:v>
                </c:pt>
                <c:pt idx="7">
                  <c:v>13981</c:v>
                </c:pt>
                <c:pt idx="8">
                  <c:v>14010</c:v>
                </c:pt>
                <c:pt idx="9">
                  <c:v>14013</c:v>
                </c:pt>
                <c:pt idx="10">
                  <c:v>14014</c:v>
                </c:pt>
                <c:pt idx="11">
                  <c:v>25101.5</c:v>
                </c:pt>
                <c:pt idx="12">
                  <c:v>25147</c:v>
                </c:pt>
                <c:pt idx="13">
                  <c:v>26479</c:v>
                </c:pt>
                <c:pt idx="14">
                  <c:v>26501</c:v>
                </c:pt>
                <c:pt idx="15">
                  <c:v>26508</c:v>
                </c:pt>
                <c:pt idx="16">
                  <c:v>26519</c:v>
                </c:pt>
                <c:pt idx="17">
                  <c:v>26523</c:v>
                </c:pt>
                <c:pt idx="18">
                  <c:v>26556</c:v>
                </c:pt>
                <c:pt idx="19">
                  <c:v>26559</c:v>
                </c:pt>
                <c:pt idx="20">
                  <c:v>27153</c:v>
                </c:pt>
                <c:pt idx="21">
                  <c:v>27517</c:v>
                </c:pt>
                <c:pt idx="22">
                  <c:v>27654</c:v>
                </c:pt>
                <c:pt idx="23">
                  <c:v>28449.5</c:v>
                </c:pt>
                <c:pt idx="24">
                  <c:v>28482.5</c:v>
                </c:pt>
                <c:pt idx="25">
                  <c:v>28558</c:v>
                </c:pt>
                <c:pt idx="26">
                  <c:v>28642</c:v>
                </c:pt>
                <c:pt idx="27">
                  <c:v>28987.5</c:v>
                </c:pt>
                <c:pt idx="28">
                  <c:v>29008</c:v>
                </c:pt>
                <c:pt idx="29">
                  <c:v>29454</c:v>
                </c:pt>
                <c:pt idx="30">
                  <c:v>29553</c:v>
                </c:pt>
                <c:pt idx="31">
                  <c:v>30019.5</c:v>
                </c:pt>
                <c:pt idx="32">
                  <c:v>30074.5</c:v>
                </c:pt>
                <c:pt idx="33">
                  <c:v>30479</c:v>
                </c:pt>
                <c:pt idx="34">
                  <c:v>30977</c:v>
                </c:pt>
                <c:pt idx="35">
                  <c:v>31013</c:v>
                </c:pt>
                <c:pt idx="36">
                  <c:v>31522</c:v>
                </c:pt>
                <c:pt idx="37">
                  <c:v>32448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2">
                  <c:v>0.13166459999774816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E2-44C4-A79F-15561ACD77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1.4E-3</c:v>
                  </c:pt>
                  <c:pt idx="14">
                    <c:v>3.5000000000000001E-3</c:v>
                  </c:pt>
                  <c:pt idx="15">
                    <c:v>2E-3</c:v>
                  </c:pt>
                  <c:pt idx="16">
                    <c:v>1.1999999999999999E-3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2.3E-3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1.9E-3</c:v>
                  </c:pt>
                  <c:pt idx="34">
                    <c:v>1.6000000000000001E-3</c:v>
                  </c:pt>
                  <c:pt idx="35">
                    <c:v>2.3999999999999998E-3</c:v>
                  </c:pt>
                  <c:pt idx="36">
                    <c:v>2.8E-3</c:v>
                  </c:pt>
                  <c:pt idx="37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1.4E-3</c:v>
                  </c:pt>
                  <c:pt idx="14">
                    <c:v>3.5000000000000001E-3</c:v>
                  </c:pt>
                  <c:pt idx="15">
                    <c:v>2E-3</c:v>
                  </c:pt>
                  <c:pt idx="16">
                    <c:v>1.1999999999999999E-3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2.3E-3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1.9E-3</c:v>
                  </c:pt>
                  <c:pt idx="34">
                    <c:v>1.6000000000000001E-3</c:v>
                  </c:pt>
                  <c:pt idx="35">
                    <c:v>2.3999999999999998E-3</c:v>
                  </c:pt>
                  <c:pt idx="36">
                    <c:v>2.8E-3</c:v>
                  </c:pt>
                  <c:pt idx="3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-1508</c:v>
                </c:pt>
                <c:pt idx="1">
                  <c:v>-652</c:v>
                </c:pt>
                <c:pt idx="2">
                  <c:v>-46758</c:v>
                </c:pt>
                <c:pt idx="3">
                  <c:v>0</c:v>
                </c:pt>
                <c:pt idx="4">
                  <c:v>1047</c:v>
                </c:pt>
                <c:pt idx="5">
                  <c:v>1578</c:v>
                </c:pt>
                <c:pt idx="6">
                  <c:v>9907</c:v>
                </c:pt>
                <c:pt idx="7">
                  <c:v>13981</c:v>
                </c:pt>
                <c:pt idx="8">
                  <c:v>14010</c:v>
                </c:pt>
                <c:pt idx="9">
                  <c:v>14013</c:v>
                </c:pt>
                <c:pt idx="10">
                  <c:v>14014</c:v>
                </c:pt>
                <c:pt idx="11">
                  <c:v>25101.5</c:v>
                </c:pt>
                <c:pt idx="12">
                  <c:v>25147</c:v>
                </c:pt>
                <c:pt idx="13">
                  <c:v>26479</c:v>
                </c:pt>
                <c:pt idx="14">
                  <c:v>26501</c:v>
                </c:pt>
                <c:pt idx="15">
                  <c:v>26508</c:v>
                </c:pt>
                <c:pt idx="16">
                  <c:v>26519</c:v>
                </c:pt>
                <c:pt idx="17">
                  <c:v>26523</c:v>
                </c:pt>
                <c:pt idx="18">
                  <c:v>26556</c:v>
                </c:pt>
                <c:pt idx="19">
                  <c:v>26559</c:v>
                </c:pt>
                <c:pt idx="20">
                  <c:v>27153</c:v>
                </c:pt>
                <c:pt idx="21">
                  <c:v>27517</c:v>
                </c:pt>
                <c:pt idx="22">
                  <c:v>27654</c:v>
                </c:pt>
                <c:pt idx="23">
                  <c:v>28449.5</c:v>
                </c:pt>
                <c:pt idx="24">
                  <c:v>28482.5</c:v>
                </c:pt>
                <c:pt idx="25">
                  <c:v>28558</c:v>
                </c:pt>
                <c:pt idx="26">
                  <c:v>28642</c:v>
                </c:pt>
                <c:pt idx="27">
                  <c:v>28987.5</c:v>
                </c:pt>
                <c:pt idx="28">
                  <c:v>29008</c:v>
                </c:pt>
                <c:pt idx="29">
                  <c:v>29454</c:v>
                </c:pt>
                <c:pt idx="30">
                  <c:v>29553</c:v>
                </c:pt>
                <c:pt idx="31">
                  <c:v>30019.5</c:v>
                </c:pt>
                <c:pt idx="32">
                  <c:v>30074.5</c:v>
                </c:pt>
                <c:pt idx="33">
                  <c:v>30479</c:v>
                </c:pt>
                <c:pt idx="34">
                  <c:v>30977</c:v>
                </c:pt>
                <c:pt idx="35">
                  <c:v>31013</c:v>
                </c:pt>
                <c:pt idx="36">
                  <c:v>31522</c:v>
                </c:pt>
                <c:pt idx="37">
                  <c:v>32448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7.3960000008810312E-4</c:v>
                </c:pt>
                <c:pt idx="1">
                  <c:v>3.4524000002420507E-3</c:v>
                </c:pt>
                <c:pt idx="3">
                  <c:v>-4.0000000008149073E-3</c:v>
                </c:pt>
                <c:pt idx="4">
                  <c:v>-9.0639000045484863E-3</c:v>
                </c:pt>
                <c:pt idx="5">
                  <c:v>1.2101399996026885E-2</c:v>
                </c:pt>
                <c:pt idx="6">
                  <c:v>-3.9045899997290689E-2</c:v>
                </c:pt>
                <c:pt idx="7">
                  <c:v>-9.0099700006248895E-2</c:v>
                </c:pt>
                <c:pt idx="8">
                  <c:v>-0.13653700000577373</c:v>
                </c:pt>
                <c:pt idx="9">
                  <c:v>-0.11285810000117635</c:v>
                </c:pt>
                <c:pt idx="10">
                  <c:v>-0.10963180000544526</c:v>
                </c:pt>
                <c:pt idx="23">
                  <c:v>-0.18907814999693073</c:v>
                </c:pt>
                <c:pt idx="24">
                  <c:v>-0.19311024999478832</c:v>
                </c:pt>
                <c:pt idx="25">
                  <c:v>-0.20152460000099381</c:v>
                </c:pt>
                <c:pt idx="26">
                  <c:v>-0.20261539999773959</c:v>
                </c:pt>
                <c:pt idx="27">
                  <c:v>-0.20342874999914784</c:v>
                </c:pt>
                <c:pt idx="28">
                  <c:v>-0.20488960000511725</c:v>
                </c:pt>
                <c:pt idx="31">
                  <c:v>-0.20688715000142111</c:v>
                </c:pt>
                <c:pt idx="32">
                  <c:v>-0.20494065000093542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E2-44C4-A79F-15561ACD77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1.4E-3</c:v>
                  </c:pt>
                  <c:pt idx="14">
                    <c:v>3.5000000000000001E-3</c:v>
                  </c:pt>
                  <c:pt idx="15">
                    <c:v>2E-3</c:v>
                  </c:pt>
                  <c:pt idx="16">
                    <c:v>1.1999999999999999E-3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2.3E-3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1.9E-3</c:v>
                  </c:pt>
                  <c:pt idx="34">
                    <c:v>1.6000000000000001E-3</c:v>
                  </c:pt>
                  <c:pt idx="35">
                    <c:v>2.3999999999999998E-3</c:v>
                  </c:pt>
                  <c:pt idx="36">
                    <c:v>2.8E-3</c:v>
                  </c:pt>
                  <c:pt idx="37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1.4E-3</c:v>
                  </c:pt>
                  <c:pt idx="14">
                    <c:v>3.5000000000000001E-3</c:v>
                  </c:pt>
                  <c:pt idx="15">
                    <c:v>2E-3</c:v>
                  </c:pt>
                  <c:pt idx="16">
                    <c:v>1.1999999999999999E-3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2.3E-3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1.9E-3</c:v>
                  </c:pt>
                  <c:pt idx="34">
                    <c:v>1.6000000000000001E-3</c:v>
                  </c:pt>
                  <c:pt idx="35">
                    <c:v>2.3999999999999998E-3</c:v>
                  </c:pt>
                  <c:pt idx="36">
                    <c:v>2.8E-3</c:v>
                  </c:pt>
                  <c:pt idx="3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-1508</c:v>
                </c:pt>
                <c:pt idx="1">
                  <c:v>-652</c:v>
                </c:pt>
                <c:pt idx="2">
                  <c:v>-46758</c:v>
                </c:pt>
                <c:pt idx="3">
                  <c:v>0</c:v>
                </c:pt>
                <c:pt idx="4">
                  <c:v>1047</c:v>
                </c:pt>
                <c:pt idx="5">
                  <c:v>1578</c:v>
                </c:pt>
                <c:pt idx="6">
                  <c:v>9907</c:v>
                </c:pt>
                <c:pt idx="7">
                  <c:v>13981</c:v>
                </c:pt>
                <c:pt idx="8">
                  <c:v>14010</c:v>
                </c:pt>
                <c:pt idx="9">
                  <c:v>14013</c:v>
                </c:pt>
                <c:pt idx="10">
                  <c:v>14014</c:v>
                </c:pt>
                <c:pt idx="11">
                  <c:v>25101.5</c:v>
                </c:pt>
                <c:pt idx="12">
                  <c:v>25147</c:v>
                </c:pt>
                <c:pt idx="13">
                  <c:v>26479</c:v>
                </c:pt>
                <c:pt idx="14">
                  <c:v>26501</c:v>
                </c:pt>
                <c:pt idx="15">
                  <c:v>26508</c:v>
                </c:pt>
                <c:pt idx="16">
                  <c:v>26519</c:v>
                </c:pt>
                <c:pt idx="17">
                  <c:v>26523</c:v>
                </c:pt>
                <c:pt idx="18">
                  <c:v>26556</c:v>
                </c:pt>
                <c:pt idx="19">
                  <c:v>26559</c:v>
                </c:pt>
                <c:pt idx="20">
                  <c:v>27153</c:v>
                </c:pt>
                <c:pt idx="21">
                  <c:v>27517</c:v>
                </c:pt>
                <c:pt idx="22">
                  <c:v>27654</c:v>
                </c:pt>
                <c:pt idx="23">
                  <c:v>28449.5</c:v>
                </c:pt>
                <c:pt idx="24">
                  <c:v>28482.5</c:v>
                </c:pt>
                <c:pt idx="25">
                  <c:v>28558</c:v>
                </c:pt>
                <c:pt idx="26">
                  <c:v>28642</c:v>
                </c:pt>
                <c:pt idx="27">
                  <c:v>28987.5</c:v>
                </c:pt>
                <c:pt idx="28">
                  <c:v>29008</c:v>
                </c:pt>
                <c:pt idx="29">
                  <c:v>29454</c:v>
                </c:pt>
                <c:pt idx="30">
                  <c:v>29553</c:v>
                </c:pt>
                <c:pt idx="31">
                  <c:v>30019.5</c:v>
                </c:pt>
                <c:pt idx="32">
                  <c:v>30074.5</c:v>
                </c:pt>
                <c:pt idx="33">
                  <c:v>30479</c:v>
                </c:pt>
                <c:pt idx="34">
                  <c:v>30977</c:v>
                </c:pt>
                <c:pt idx="35">
                  <c:v>31013</c:v>
                </c:pt>
                <c:pt idx="36">
                  <c:v>31522</c:v>
                </c:pt>
                <c:pt idx="37">
                  <c:v>32448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1">
                  <c:v>-0.17403055000613676</c:v>
                </c:pt>
                <c:pt idx="12">
                  <c:v>-0.17593389999819919</c:v>
                </c:pt>
                <c:pt idx="13">
                  <c:v>-0.19020230000751326</c:v>
                </c:pt>
                <c:pt idx="14">
                  <c:v>-0.18662369999947259</c:v>
                </c:pt>
                <c:pt idx="15">
                  <c:v>-0.18593960000725929</c:v>
                </c:pt>
                <c:pt idx="16">
                  <c:v>-0.18735029999515973</c:v>
                </c:pt>
                <c:pt idx="17">
                  <c:v>-0.18664510000235168</c:v>
                </c:pt>
                <c:pt idx="18">
                  <c:v>-0.18817719999788096</c:v>
                </c:pt>
                <c:pt idx="19">
                  <c:v>-0.18889830000989605</c:v>
                </c:pt>
                <c:pt idx="20">
                  <c:v>-0.18997610000224086</c:v>
                </c:pt>
                <c:pt idx="22">
                  <c:v>-0.19289980000030482</c:v>
                </c:pt>
                <c:pt idx="29">
                  <c:v>-0.20895980000204872</c:v>
                </c:pt>
                <c:pt idx="30">
                  <c:v>-0.20855610000580782</c:v>
                </c:pt>
                <c:pt idx="33">
                  <c:v>-0.21730229999957373</c:v>
                </c:pt>
                <c:pt idx="34">
                  <c:v>-0.22050490000401624</c:v>
                </c:pt>
                <c:pt idx="35">
                  <c:v>-0.22175810000044294</c:v>
                </c:pt>
                <c:pt idx="36">
                  <c:v>-0.22737140000390355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E2-44C4-A79F-15561ACD77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1.4E-3</c:v>
                  </c:pt>
                  <c:pt idx="14">
                    <c:v>3.5000000000000001E-3</c:v>
                  </c:pt>
                  <c:pt idx="15">
                    <c:v>2E-3</c:v>
                  </c:pt>
                  <c:pt idx="16">
                    <c:v>1.1999999999999999E-3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2.3E-3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1.9E-3</c:v>
                  </c:pt>
                  <c:pt idx="34">
                    <c:v>1.6000000000000001E-3</c:v>
                  </c:pt>
                  <c:pt idx="35">
                    <c:v>2.3999999999999998E-3</c:v>
                  </c:pt>
                  <c:pt idx="36">
                    <c:v>2.8E-3</c:v>
                  </c:pt>
                  <c:pt idx="37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1.4E-3</c:v>
                  </c:pt>
                  <c:pt idx="14">
                    <c:v>3.5000000000000001E-3</c:v>
                  </c:pt>
                  <c:pt idx="15">
                    <c:v>2E-3</c:v>
                  </c:pt>
                  <c:pt idx="16">
                    <c:v>1.1999999999999999E-3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2.3E-3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1.9E-3</c:v>
                  </c:pt>
                  <c:pt idx="34">
                    <c:v>1.6000000000000001E-3</c:v>
                  </c:pt>
                  <c:pt idx="35">
                    <c:v>2.3999999999999998E-3</c:v>
                  </c:pt>
                  <c:pt idx="36">
                    <c:v>2.8E-3</c:v>
                  </c:pt>
                  <c:pt idx="3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-1508</c:v>
                </c:pt>
                <c:pt idx="1">
                  <c:v>-652</c:v>
                </c:pt>
                <c:pt idx="2">
                  <c:v>-46758</c:v>
                </c:pt>
                <c:pt idx="3">
                  <c:v>0</c:v>
                </c:pt>
                <c:pt idx="4">
                  <c:v>1047</c:v>
                </c:pt>
                <c:pt idx="5">
                  <c:v>1578</c:v>
                </c:pt>
                <c:pt idx="6">
                  <c:v>9907</c:v>
                </c:pt>
                <c:pt idx="7">
                  <c:v>13981</c:v>
                </c:pt>
                <c:pt idx="8">
                  <c:v>14010</c:v>
                </c:pt>
                <c:pt idx="9">
                  <c:v>14013</c:v>
                </c:pt>
                <c:pt idx="10">
                  <c:v>14014</c:v>
                </c:pt>
                <c:pt idx="11">
                  <c:v>25101.5</c:v>
                </c:pt>
                <c:pt idx="12">
                  <c:v>25147</c:v>
                </c:pt>
                <c:pt idx="13">
                  <c:v>26479</c:v>
                </c:pt>
                <c:pt idx="14">
                  <c:v>26501</c:v>
                </c:pt>
                <c:pt idx="15">
                  <c:v>26508</c:v>
                </c:pt>
                <c:pt idx="16">
                  <c:v>26519</c:v>
                </c:pt>
                <c:pt idx="17">
                  <c:v>26523</c:v>
                </c:pt>
                <c:pt idx="18">
                  <c:v>26556</c:v>
                </c:pt>
                <c:pt idx="19">
                  <c:v>26559</c:v>
                </c:pt>
                <c:pt idx="20">
                  <c:v>27153</c:v>
                </c:pt>
                <c:pt idx="21">
                  <c:v>27517</c:v>
                </c:pt>
                <c:pt idx="22">
                  <c:v>27654</c:v>
                </c:pt>
                <c:pt idx="23">
                  <c:v>28449.5</c:v>
                </c:pt>
                <c:pt idx="24">
                  <c:v>28482.5</c:v>
                </c:pt>
                <c:pt idx="25">
                  <c:v>28558</c:v>
                </c:pt>
                <c:pt idx="26">
                  <c:v>28642</c:v>
                </c:pt>
                <c:pt idx="27">
                  <c:v>28987.5</c:v>
                </c:pt>
                <c:pt idx="28">
                  <c:v>29008</c:v>
                </c:pt>
                <c:pt idx="29">
                  <c:v>29454</c:v>
                </c:pt>
                <c:pt idx="30">
                  <c:v>29553</c:v>
                </c:pt>
                <c:pt idx="31">
                  <c:v>30019.5</c:v>
                </c:pt>
                <c:pt idx="32">
                  <c:v>30074.5</c:v>
                </c:pt>
                <c:pt idx="33">
                  <c:v>30479</c:v>
                </c:pt>
                <c:pt idx="34">
                  <c:v>30977</c:v>
                </c:pt>
                <c:pt idx="35">
                  <c:v>31013</c:v>
                </c:pt>
                <c:pt idx="36">
                  <c:v>31522</c:v>
                </c:pt>
                <c:pt idx="37">
                  <c:v>32448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1">
                  <c:v>-0.19230290000268724</c:v>
                </c:pt>
                <c:pt idx="37">
                  <c:v>-0.23581759999797214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E2-44C4-A79F-15561ACD77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1.4E-3</c:v>
                  </c:pt>
                  <c:pt idx="14">
                    <c:v>3.5000000000000001E-3</c:v>
                  </c:pt>
                  <c:pt idx="15">
                    <c:v>2E-3</c:v>
                  </c:pt>
                  <c:pt idx="16">
                    <c:v>1.1999999999999999E-3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2.3E-3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1.9E-3</c:v>
                  </c:pt>
                  <c:pt idx="34">
                    <c:v>1.6000000000000001E-3</c:v>
                  </c:pt>
                  <c:pt idx="35">
                    <c:v>2.3999999999999998E-3</c:v>
                  </c:pt>
                  <c:pt idx="36">
                    <c:v>2.8E-3</c:v>
                  </c:pt>
                  <c:pt idx="37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1.4E-3</c:v>
                  </c:pt>
                  <c:pt idx="14">
                    <c:v>3.5000000000000001E-3</c:v>
                  </c:pt>
                  <c:pt idx="15">
                    <c:v>2E-3</c:v>
                  </c:pt>
                  <c:pt idx="16">
                    <c:v>1.1999999999999999E-3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2.3E-3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1.9E-3</c:v>
                  </c:pt>
                  <c:pt idx="34">
                    <c:v>1.6000000000000001E-3</c:v>
                  </c:pt>
                  <c:pt idx="35">
                    <c:v>2.3999999999999998E-3</c:v>
                  </c:pt>
                  <c:pt idx="36">
                    <c:v>2.8E-3</c:v>
                  </c:pt>
                  <c:pt idx="3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-1508</c:v>
                </c:pt>
                <c:pt idx="1">
                  <c:v>-652</c:v>
                </c:pt>
                <c:pt idx="2">
                  <c:v>-46758</c:v>
                </c:pt>
                <c:pt idx="3">
                  <c:v>0</c:v>
                </c:pt>
                <c:pt idx="4">
                  <c:v>1047</c:v>
                </c:pt>
                <c:pt idx="5">
                  <c:v>1578</c:v>
                </c:pt>
                <c:pt idx="6">
                  <c:v>9907</c:v>
                </c:pt>
                <c:pt idx="7">
                  <c:v>13981</c:v>
                </c:pt>
                <c:pt idx="8">
                  <c:v>14010</c:v>
                </c:pt>
                <c:pt idx="9">
                  <c:v>14013</c:v>
                </c:pt>
                <c:pt idx="10">
                  <c:v>14014</c:v>
                </c:pt>
                <c:pt idx="11">
                  <c:v>25101.5</c:v>
                </c:pt>
                <c:pt idx="12">
                  <c:v>25147</c:v>
                </c:pt>
                <c:pt idx="13">
                  <c:v>26479</c:v>
                </c:pt>
                <c:pt idx="14">
                  <c:v>26501</c:v>
                </c:pt>
                <c:pt idx="15">
                  <c:v>26508</c:v>
                </c:pt>
                <c:pt idx="16">
                  <c:v>26519</c:v>
                </c:pt>
                <c:pt idx="17">
                  <c:v>26523</c:v>
                </c:pt>
                <c:pt idx="18">
                  <c:v>26556</c:v>
                </c:pt>
                <c:pt idx="19">
                  <c:v>26559</c:v>
                </c:pt>
                <c:pt idx="20">
                  <c:v>27153</c:v>
                </c:pt>
                <c:pt idx="21">
                  <c:v>27517</c:v>
                </c:pt>
                <c:pt idx="22">
                  <c:v>27654</c:v>
                </c:pt>
                <c:pt idx="23">
                  <c:v>28449.5</c:v>
                </c:pt>
                <c:pt idx="24">
                  <c:v>28482.5</c:v>
                </c:pt>
                <c:pt idx="25">
                  <c:v>28558</c:v>
                </c:pt>
                <c:pt idx="26">
                  <c:v>28642</c:v>
                </c:pt>
                <c:pt idx="27">
                  <c:v>28987.5</c:v>
                </c:pt>
                <c:pt idx="28">
                  <c:v>29008</c:v>
                </c:pt>
                <c:pt idx="29">
                  <c:v>29454</c:v>
                </c:pt>
                <c:pt idx="30">
                  <c:v>29553</c:v>
                </c:pt>
                <c:pt idx="31">
                  <c:v>30019.5</c:v>
                </c:pt>
                <c:pt idx="32">
                  <c:v>30074.5</c:v>
                </c:pt>
                <c:pt idx="33">
                  <c:v>30479</c:v>
                </c:pt>
                <c:pt idx="34">
                  <c:v>30977</c:v>
                </c:pt>
                <c:pt idx="35">
                  <c:v>31013</c:v>
                </c:pt>
                <c:pt idx="36">
                  <c:v>31522</c:v>
                </c:pt>
                <c:pt idx="37">
                  <c:v>32448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E2-44C4-A79F-15561ACD77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1.4E-3</c:v>
                  </c:pt>
                  <c:pt idx="14">
                    <c:v>3.5000000000000001E-3</c:v>
                  </c:pt>
                  <c:pt idx="15">
                    <c:v>2E-3</c:v>
                  </c:pt>
                  <c:pt idx="16">
                    <c:v>1.1999999999999999E-3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2.3E-3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1.9E-3</c:v>
                  </c:pt>
                  <c:pt idx="34">
                    <c:v>1.6000000000000001E-3</c:v>
                  </c:pt>
                  <c:pt idx="35">
                    <c:v>2.3999999999999998E-3</c:v>
                  </c:pt>
                  <c:pt idx="36">
                    <c:v>2.8E-3</c:v>
                  </c:pt>
                  <c:pt idx="37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1.4E-3</c:v>
                  </c:pt>
                  <c:pt idx="14">
                    <c:v>3.5000000000000001E-3</c:v>
                  </c:pt>
                  <c:pt idx="15">
                    <c:v>2E-3</c:v>
                  </c:pt>
                  <c:pt idx="16">
                    <c:v>1.1999999999999999E-3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2.3E-3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1.9E-3</c:v>
                  </c:pt>
                  <c:pt idx="34">
                    <c:v>1.6000000000000001E-3</c:v>
                  </c:pt>
                  <c:pt idx="35">
                    <c:v>2.3999999999999998E-3</c:v>
                  </c:pt>
                  <c:pt idx="36">
                    <c:v>2.8E-3</c:v>
                  </c:pt>
                  <c:pt idx="3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-1508</c:v>
                </c:pt>
                <c:pt idx="1">
                  <c:v>-652</c:v>
                </c:pt>
                <c:pt idx="2">
                  <c:v>-46758</c:v>
                </c:pt>
                <c:pt idx="3">
                  <c:v>0</c:v>
                </c:pt>
                <c:pt idx="4">
                  <c:v>1047</c:v>
                </c:pt>
                <c:pt idx="5">
                  <c:v>1578</c:v>
                </c:pt>
                <c:pt idx="6">
                  <c:v>9907</c:v>
                </c:pt>
                <c:pt idx="7">
                  <c:v>13981</c:v>
                </c:pt>
                <c:pt idx="8">
                  <c:v>14010</c:v>
                </c:pt>
                <c:pt idx="9">
                  <c:v>14013</c:v>
                </c:pt>
                <c:pt idx="10">
                  <c:v>14014</c:v>
                </c:pt>
                <c:pt idx="11">
                  <c:v>25101.5</c:v>
                </c:pt>
                <c:pt idx="12">
                  <c:v>25147</c:v>
                </c:pt>
                <c:pt idx="13">
                  <c:v>26479</c:v>
                </c:pt>
                <c:pt idx="14">
                  <c:v>26501</c:v>
                </c:pt>
                <c:pt idx="15">
                  <c:v>26508</c:v>
                </c:pt>
                <c:pt idx="16">
                  <c:v>26519</c:v>
                </c:pt>
                <c:pt idx="17">
                  <c:v>26523</c:v>
                </c:pt>
                <c:pt idx="18">
                  <c:v>26556</c:v>
                </c:pt>
                <c:pt idx="19">
                  <c:v>26559</c:v>
                </c:pt>
                <c:pt idx="20">
                  <c:v>27153</c:v>
                </c:pt>
                <c:pt idx="21">
                  <c:v>27517</c:v>
                </c:pt>
                <c:pt idx="22">
                  <c:v>27654</c:v>
                </c:pt>
                <c:pt idx="23">
                  <c:v>28449.5</c:v>
                </c:pt>
                <c:pt idx="24">
                  <c:v>28482.5</c:v>
                </c:pt>
                <c:pt idx="25">
                  <c:v>28558</c:v>
                </c:pt>
                <c:pt idx="26">
                  <c:v>28642</c:v>
                </c:pt>
                <c:pt idx="27">
                  <c:v>28987.5</c:v>
                </c:pt>
                <c:pt idx="28">
                  <c:v>29008</c:v>
                </c:pt>
                <c:pt idx="29">
                  <c:v>29454</c:v>
                </c:pt>
                <c:pt idx="30">
                  <c:v>29553</c:v>
                </c:pt>
                <c:pt idx="31">
                  <c:v>30019.5</c:v>
                </c:pt>
                <c:pt idx="32">
                  <c:v>30074.5</c:v>
                </c:pt>
                <c:pt idx="33">
                  <c:v>30479</c:v>
                </c:pt>
                <c:pt idx="34">
                  <c:v>30977</c:v>
                </c:pt>
                <c:pt idx="35">
                  <c:v>31013</c:v>
                </c:pt>
                <c:pt idx="36">
                  <c:v>31522</c:v>
                </c:pt>
                <c:pt idx="37">
                  <c:v>32448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E2-44C4-A79F-15561ACD77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1.4E-3</c:v>
                  </c:pt>
                  <c:pt idx="14">
                    <c:v>3.5000000000000001E-3</c:v>
                  </c:pt>
                  <c:pt idx="15">
                    <c:v>2E-3</c:v>
                  </c:pt>
                  <c:pt idx="16">
                    <c:v>1.1999999999999999E-3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2.3E-3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1.9E-3</c:v>
                  </c:pt>
                  <c:pt idx="34">
                    <c:v>1.6000000000000001E-3</c:v>
                  </c:pt>
                  <c:pt idx="35">
                    <c:v>2.3999999999999998E-3</c:v>
                  </c:pt>
                  <c:pt idx="36">
                    <c:v>2.8E-3</c:v>
                  </c:pt>
                  <c:pt idx="37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4.0000000000000002E-4</c:v>
                  </c:pt>
                  <c:pt idx="13">
                    <c:v>1.4E-3</c:v>
                  </c:pt>
                  <c:pt idx="14">
                    <c:v>3.5000000000000001E-3</c:v>
                  </c:pt>
                  <c:pt idx="15">
                    <c:v>2E-3</c:v>
                  </c:pt>
                  <c:pt idx="16">
                    <c:v>1.1999999999999999E-3</c:v>
                  </c:pt>
                  <c:pt idx="17">
                    <c:v>4.0000000000000002E-4</c:v>
                  </c:pt>
                  <c:pt idx="18">
                    <c:v>1.5E-3</c:v>
                  </c:pt>
                  <c:pt idx="19">
                    <c:v>2.9999999999999997E-4</c:v>
                  </c:pt>
                  <c:pt idx="20">
                    <c:v>1E-3</c:v>
                  </c:pt>
                  <c:pt idx="21">
                    <c:v>2.0000000000000001E-4</c:v>
                  </c:pt>
                  <c:pt idx="22">
                    <c:v>1.1000000000000001E-3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2.8999999999999998E-3</c:v>
                  </c:pt>
                  <c:pt idx="30">
                    <c:v>2.3E-3</c:v>
                  </c:pt>
                  <c:pt idx="31">
                    <c:v>0</c:v>
                  </c:pt>
                  <c:pt idx="32">
                    <c:v>0</c:v>
                  </c:pt>
                  <c:pt idx="33">
                    <c:v>1.9E-3</c:v>
                  </c:pt>
                  <c:pt idx="34">
                    <c:v>1.6000000000000001E-3</c:v>
                  </c:pt>
                  <c:pt idx="35">
                    <c:v>2.3999999999999998E-3</c:v>
                  </c:pt>
                  <c:pt idx="36">
                    <c:v>2.8E-3</c:v>
                  </c:pt>
                  <c:pt idx="37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-1508</c:v>
                </c:pt>
                <c:pt idx="1">
                  <c:v>-652</c:v>
                </c:pt>
                <c:pt idx="2">
                  <c:v>-46758</c:v>
                </c:pt>
                <c:pt idx="3">
                  <c:v>0</c:v>
                </c:pt>
                <c:pt idx="4">
                  <c:v>1047</c:v>
                </c:pt>
                <c:pt idx="5">
                  <c:v>1578</c:v>
                </c:pt>
                <c:pt idx="6">
                  <c:v>9907</c:v>
                </c:pt>
                <c:pt idx="7">
                  <c:v>13981</c:v>
                </c:pt>
                <c:pt idx="8">
                  <c:v>14010</c:v>
                </c:pt>
                <c:pt idx="9">
                  <c:v>14013</c:v>
                </c:pt>
                <c:pt idx="10">
                  <c:v>14014</c:v>
                </c:pt>
                <c:pt idx="11">
                  <c:v>25101.5</c:v>
                </c:pt>
                <c:pt idx="12">
                  <c:v>25147</c:v>
                </c:pt>
                <c:pt idx="13">
                  <c:v>26479</c:v>
                </c:pt>
                <c:pt idx="14">
                  <c:v>26501</c:v>
                </c:pt>
                <c:pt idx="15">
                  <c:v>26508</c:v>
                </c:pt>
                <c:pt idx="16">
                  <c:v>26519</c:v>
                </c:pt>
                <c:pt idx="17">
                  <c:v>26523</c:v>
                </c:pt>
                <c:pt idx="18">
                  <c:v>26556</c:v>
                </c:pt>
                <c:pt idx="19">
                  <c:v>26559</c:v>
                </c:pt>
                <c:pt idx="20">
                  <c:v>27153</c:v>
                </c:pt>
                <c:pt idx="21">
                  <c:v>27517</c:v>
                </c:pt>
                <c:pt idx="22">
                  <c:v>27654</c:v>
                </c:pt>
                <c:pt idx="23">
                  <c:v>28449.5</c:v>
                </c:pt>
                <c:pt idx="24">
                  <c:v>28482.5</c:v>
                </c:pt>
                <c:pt idx="25">
                  <c:v>28558</c:v>
                </c:pt>
                <c:pt idx="26">
                  <c:v>28642</c:v>
                </c:pt>
                <c:pt idx="27">
                  <c:v>28987.5</c:v>
                </c:pt>
                <c:pt idx="28">
                  <c:v>29008</c:v>
                </c:pt>
                <c:pt idx="29">
                  <c:v>29454</c:v>
                </c:pt>
                <c:pt idx="30">
                  <c:v>29553</c:v>
                </c:pt>
                <c:pt idx="31">
                  <c:v>30019.5</c:v>
                </c:pt>
                <c:pt idx="32">
                  <c:v>30074.5</c:v>
                </c:pt>
                <c:pt idx="33">
                  <c:v>30479</c:v>
                </c:pt>
                <c:pt idx="34">
                  <c:v>30977</c:v>
                </c:pt>
                <c:pt idx="35">
                  <c:v>31013</c:v>
                </c:pt>
                <c:pt idx="36">
                  <c:v>31522</c:v>
                </c:pt>
                <c:pt idx="37">
                  <c:v>32448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E2-44C4-A79F-15561ACD77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-1508</c:v>
                </c:pt>
                <c:pt idx="1">
                  <c:v>-652</c:v>
                </c:pt>
                <c:pt idx="2">
                  <c:v>-46758</c:v>
                </c:pt>
                <c:pt idx="3">
                  <c:v>0</c:v>
                </c:pt>
                <c:pt idx="4">
                  <c:v>1047</c:v>
                </c:pt>
                <c:pt idx="5">
                  <c:v>1578</c:v>
                </c:pt>
                <c:pt idx="6">
                  <c:v>9907</c:v>
                </c:pt>
                <c:pt idx="7">
                  <c:v>13981</c:v>
                </c:pt>
                <c:pt idx="8">
                  <c:v>14010</c:v>
                </c:pt>
                <c:pt idx="9">
                  <c:v>14013</c:v>
                </c:pt>
                <c:pt idx="10">
                  <c:v>14014</c:v>
                </c:pt>
                <c:pt idx="11">
                  <c:v>25101.5</c:v>
                </c:pt>
                <c:pt idx="12">
                  <c:v>25147</c:v>
                </c:pt>
                <c:pt idx="13">
                  <c:v>26479</c:v>
                </c:pt>
                <c:pt idx="14">
                  <c:v>26501</c:v>
                </c:pt>
                <c:pt idx="15">
                  <c:v>26508</c:v>
                </c:pt>
                <c:pt idx="16">
                  <c:v>26519</c:v>
                </c:pt>
                <c:pt idx="17">
                  <c:v>26523</c:v>
                </c:pt>
                <c:pt idx="18">
                  <c:v>26556</c:v>
                </c:pt>
                <c:pt idx="19">
                  <c:v>26559</c:v>
                </c:pt>
                <c:pt idx="20">
                  <c:v>27153</c:v>
                </c:pt>
                <c:pt idx="21">
                  <c:v>27517</c:v>
                </c:pt>
                <c:pt idx="22">
                  <c:v>27654</c:v>
                </c:pt>
                <c:pt idx="23">
                  <c:v>28449.5</c:v>
                </c:pt>
                <c:pt idx="24">
                  <c:v>28482.5</c:v>
                </c:pt>
                <c:pt idx="25">
                  <c:v>28558</c:v>
                </c:pt>
                <c:pt idx="26">
                  <c:v>28642</c:v>
                </c:pt>
                <c:pt idx="27">
                  <c:v>28987.5</c:v>
                </c:pt>
                <c:pt idx="28">
                  <c:v>29008</c:v>
                </c:pt>
                <c:pt idx="29">
                  <c:v>29454</c:v>
                </c:pt>
                <c:pt idx="30">
                  <c:v>29553</c:v>
                </c:pt>
                <c:pt idx="31">
                  <c:v>30019.5</c:v>
                </c:pt>
                <c:pt idx="32">
                  <c:v>30074.5</c:v>
                </c:pt>
                <c:pt idx="33">
                  <c:v>30479</c:v>
                </c:pt>
                <c:pt idx="34">
                  <c:v>30977</c:v>
                </c:pt>
                <c:pt idx="35">
                  <c:v>31013</c:v>
                </c:pt>
                <c:pt idx="36">
                  <c:v>31522</c:v>
                </c:pt>
                <c:pt idx="37">
                  <c:v>32448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7.7933721723217719E-2</c:v>
                </c:pt>
                <c:pt idx="1">
                  <c:v>7.006298765844142E-2</c:v>
                </c:pt>
                <c:pt idx="2">
                  <c:v>0.49399764278761893</c:v>
                </c:pt>
                <c:pt idx="3">
                  <c:v>6.4067989281999665E-2</c:v>
                </c:pt>
                <c:pt idx="4">
                  <c:v>5.4441051705106228E-2</c:v>
                </c:pt>
                <c:pt idx="5">
                  <c:v>4.9558622045764861E-2</c:v>
                </c:pt>
                <c:pt idx="6">
                  <c:v>-2.7024723778442825E-2</c:v>
                </c:pt>
                <c:pt idx="7">
                  <c:v>-6.4484268848417875E-2</c:v>
                </c:pt>
                <c:pt idx="8">
                  <c:v>-6.4750917549210529E-2</c:v>
                </c:pt>
                <c:pt idx="9">
                  <c:v>-6.4778501897568369E-2</c:v>
                </c:pt>
                <c:pt idx="10">
                  <c:v>-6.4787696680354334E-2</c:v>
                </c:pt>
                <c:pt idx="11">
                  <c:v>-0.16673485081961506</c:v>
                </c:pt>
                <c:pt idx="12">
                  <c:v>-0.16715321343637596</c:v>
                </c:pt>
                <c:pt idx="13">
                  <c:v>-0.17940066410726618</c:v>
                </c:pt>
                <c:pt idx="14">
                  <c:v>-0.17960294932855717</c:v>
                </c:pt>
                <c:pt idx="15">
                  <c:v>-0.17966731280805884</c:v>
                </c:pt>
                <c:pt idx="16">
                  <c:v>-0.17976845541870431</c:v>
                </c:pt>
                <c:pt idx="17">
                  <c:v>-0.17980523454984815</c:v>
                </c:pt>
                <c:pt idx="18">
                  <c:v>-0.18010866238178461</c:v>
                </c:pt>
                <c:pt idx="19">
                  <c:v>-0.18013624673014247</c:v>
                </c:pt>
                <c:pt idx="20">
                  <c:v>-0.18559794770499891</c:v>
                </c:pt>
                <c:pt idx="21">
                  <c:v>-0.18894484863908603</c:v>
                </c:pt>
                <c:pt idx="22">
                  <c:v>-0.19020453388076167</c:v>
                </c:pt>
                <c:pt idx="23">
                  <c:v>-0.1975189835869878</c:v>
                </c:pt>
                <c:pt idx="24">
                  <c:v>-0.19782241141892423</c:v>
                </c:pt>
                <c:pt idx="25">
                  <c:v>-0.19851661751926378</c:v>
                </c:pt>
                <c:pt idx="26">
                  <c:v>-0.19928897927328384</c:v>
                </c:pt>
                <c:pt idx="27">
                  <c:v>-0.20246577672583085</c:v>
                </c:pt>
                <c:pt idx="28">
                  <c:v>-0.2026542697729429</c:v>
                </c:pt>
                <c:pt idx="29">
                  <c:v>-0.20675514289547817</c:v>
                </c:pt>
                <c:pt idx="30">
                  <c:v>-0.20766542639128763</c:v>
                </c:pt>
                <c:pt idx="31">
                  <c:v>-0.21195479256093494</c:v>
                </c:pt>
                <c:pt idx="32">
                  <c:v>-0.21246050561416244</c:v>
                </c:pt>
                <c:pt idx="33">
                  <c:v>-0.21617979525108064</c:v>
                </c:pt>
                <c:pt idx="34">
                  <c:v>-0.22075879707848553</c:v>
                </c:pt>
                <c:pt idx="35">
                  <c:v>-0.22108980925877988</c:v>
                </c:pt>
                <c:pt idx="36">
                  <c:v>-0.22576995369683026</c:v>
                </c:pt>
                <c:pt idx="37">
                  <c:v>-0.23428432255662332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E2-44C4-A79F-15561ACD7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8996528"/>
        <c:axId val="1"/>
      </c:scatterChart>
      <c:valAx>
        <c:axId val="918996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7419354838709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8996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61290322580644"/>
          <c:y val="0.92097264437689974"/>
          <c:w val="0.6741935483870966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V1417 Cyg - O-C Diagr.</a:t>
            </a:r>
          </a:p>
        </c:rich>
      </c:tx>
      <c:layout>
        <c:manualLayout>
          <c:xMode val="edge"/>
          <c:yMode val="edge"/>
          <c:x val="0.35702780286551417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93550580534521"/>
          <c:y val="0.14723926380368099"/>
          <c:w val="0.78675344774952649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-25147</c:v>
                </c:pt>
                <c:pt idx="1">
                  <c:v>-45.5</c:v>
                </c:pt>
                <c:pt idx="2">
                  <c:v>0</c:v>
                </c:pt>
                <c:pt idx="3">
                  <c:v>2370</c:v>
                </c:pt>
              </c:numCache>
            </c:numRef>
          </c:xVal>
          <c:yVal>
            <c:numRef>
              <c:f>B!$H$21:$H$999</c:f>
              <c:numCache>
                <c:formatCode>General</c:formatCode>
                <c:ptCount val="979"/>
                <c:pt idx="0">
                  <c:v>5.2910239173797891E-4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0E-43E6-9DE5-86DACE75D69F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-25147</c:v>
                </c:pt>
                <c:pt idx="1">
                  <c:v>-45.5</c:v>
                </c:pt>
                <c:pt idx="2">
                  <c:v>0</c:v>
                </c:pt>
                <c:pt idx="3">
                  <c:v>2370</c:v>
                </c:pt>
              </c:numCache>
            </c:numRef>
          </c:xVal>
          <c:yVal>
            <c:numRef>
              <c:f>B!$I$21:$I$999</c:f>
              <c:numCache>
                <c:formatCode>General</c:formatCode>
                <c:ptCount val="979"/>
                <c:pt idx="1">
                  <c:v>1.5859794002608396E-3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0E-43E6-9DE5-86DACE75D69F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-25147</c:v>
                </c:pt>
                <c:pt idx="1">
                  <c:v>-45.5</c:v>
                </c:pt>
                <c:pt idx="2">
                  <c:v>0</c:v>
                </c:pt>
                <c:pt idx="3">
                  <c:v>2370</c:v>
                </c:pt>
              </c:numCache>
            </c:numRef>
          </c:xVal>
          <c:yVal>
            <c:numRef>
              <c:f>B!$J$21:$J$999</c:f>
              <c:numCache>
                <c:formatCode>General</c:formatCode>
                <c:ptCount val="979"/>
                <c:pt idx="3">
                  <c:v>1.621715200599283E-4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0E-43E6-9DE5-86DACE75D69F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-25147</c:v>
                </c:pt>
                <c:pt idx="1">
                  <c:v>-45.5</c:v>
                </c:pt>
                <c:pt idx="2">
                  <c:v>0</c:v>
                </c:pt>
                <c:pt idx="3">
                  <c:v>2370</c:v>
                </c:pt>
              </c:numCache>
            </c:numRef>
          </c:xVal>
          <c:yVal>
            <c:numRef>
              <c:f>B!$K$21:$K$999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0E-43E6-9DE5-86DACE75D69F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-25147</c:v>
                </c:pt>
                <c:pt idx="1">
                  <c:v>-45.5</c:v>
                </c:pt>
                <c:pt idx="2">
                  <c:v>0</c:v>
                </c:pt>
                <c:pt idx="3">
                  <c:v>2370</c:v>
                </c:pt>
              </c:numCache>
            </c:numRef>
          </c:xVal>
          <c:yVal>
            <c:numRef>
              <c:f>B!$L$21:$L$999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0E-43E6-9DE5-86DACE75D69F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-25147</c:v>
                </c:pt>
                <c:pt idx="1">
                  <c:v>-45.5</c:v>
                </c:pt>
                <c:pt idx="2">
                  <c:v>0</c:v>
                </c:pt>
                <c:pt idx="3">
                  <c:v>2370</c:v>
                </c:pt>
              </c:numCache>
            </c:numRef>
          </c:xVal>
          <c:yVal>
            <c:numRef>
              <c:f>B!$M$21:$M$999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0E-43E6-9DE5-86DACE75D69F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B!$D$21:$D$999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1E-3</c:v>
                  </c:pt>
                  <c:pt idx="2">
                    <c:v>4.0000000000000002E-4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B!$F$21:$F$999</c:f>
              <c:numCache>
                <c:formatCode>General</c:formatCode>
                <c:ptCount val="979"/>
                <c:pt idx="0">
                  <c:v>-25147</c:v>
                </c:pt>
                <c:pt idx="1">
                  <c:v>-45.5</c:v>
                </c:pt>
                <c:pt idx="2">
                  <c:v>0</c:v>
                </c:pt>
                <c:pt idx="3">
                  <c:v>2370</c:v>
                </c:pt>
              </c:numCache>
            </c:numRef>
          </c:xVal>
          <c:yVal>
            <c:numRef>
              <c:f>B!$N$21:$N$999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0E-43E6-9DE5-86DACE75D69F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B!$F$21:$F$999</c:f>
              <c:numCache>
                <c:formatCode>General</c:formatCode>
                <c:ptCount val="979"/>
                <c:pt idx="0">
                  <c:v>-25147</c:v>
                </c:pt>
                <c:pt idx="1">
                  <c:v>-45.5</c:v>
                </c:pt>
                <c:pt idx="2">
                  <c:v>0</c:v>
                </c:pt>
                <c:pt idx="3">
                  <c:v>2370</c:v>
                </c:pt>
              </c:numCache>
            </c:numRef>
          </c:xVal>
          <c:yVal>
            <c:numRef>
              <c:f>B!$O$21:$O$999</c:f>
              <c:numCache>
                <c:formatCode>General</c:formatCode>
                <c:ptCount val="979"/>
                <c:pt idx="0">
                  <c:v>5.6931332711836224E-4</c:v>
                </c:pt>
                <c:pt idx="1">
                  <c:v>5.6931332827564094E-4</c:v>
                </c:pt>
                <c:pt idx="2">
                  <c:v>5.6931332827773865E-4</c:v>
                </c:pt>
                <c:pt idx="3">
                  <c:v>5.6931332838700509E-4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0E-43E6-9DE5-86DACE75D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1889008"/>
        <c:axId val="1"/>
      </c:scatterChart>
      <c:valAx>
        <c:axId val="851889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50276247779205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1889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47512921950992"/>
          <c:y val="0.92024539877300615"/>
          <c:w val="0.7560588367487989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361950</xdr:colOff>
      <xdr:row>18</xdr:row>
      <xdr:rowOff>95250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DF5F9D0-142B-A168-95C7-5113D3A0F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495300</xdr:colOff>
      <xdr:row>0</xdr:row>
      <xdr:rowOff>104775</xdr:rowOff>
    </xdr:from>
    <xdr:to>
      <xdr:col>27</xdr:col>
      <xdr:colOff>95250</xdr:colOff>
      <xdr:row>18</xdr:row>
      <xdr:rowOff>57150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276B2DB8-FBF9-7159-3449-1E4E253C8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38100</xdr:rowOff>
    </xdr:from>
    <xdr:to>
      <xdr:col>15</xdr:col>
      <xdr:colOff>0</xdr:colOff>
      <xdr:row>18</xdr:row>
      <xdr:rowOff>76200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1C1ED290-FB1C-6993-51E1-63C6A2F65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3" TargetMode="External"/><Relationship Id="rId13" Type="http://schemas.openxmlformats.org/officeDocument/2006/relationships/hyperlink" Target="http://www.bav-astro.de/sfs/BAVM_link.php?BAVMnr=203" TargetMode="External"/><Relationship Id="rId18" Type="http://schemas.openxmlformats.org/officeDocument/2006/relationships/hyperlink" Target="http://www.bav-astro.de/sfs/BAVM_link.php?BAVMnr=212" TargetMode="External"/><Relationship Id="rId26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bav-astro.de/sfs/BAVM_link.php?BAVMnr=173" TargetMode="External"/><Relationship Id="rId21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www.bav-astro.de/sfs/BAVM_link.php?BAVMnr=173" TargetMode="External"/><Relationship Id="rId12" Type="http://schemas.openxmlformats.org/officeDocument/2006/relationships/hyperlink" Target="http://www.bav-astro.de/sfs/BAVM_link.php?BAVMnr=183" TargetMode="External"/><Relationship Id="rId17" Type="http://schemas.openxmlformats.org/officeDocument/2006/relationships/hyperlink" Target="http://www.bav-astro.de/sfs/BAVM_link.php?BAVMnr=212" TargetMode="External"/><Relationship Id="rId25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bav-astro.de/sfs/BAVM_link.php?BAVMnr=152" TargetMode="External"/><Relationship Id="rId16" Type="http://schemas.openxmlformats.org/officeDocument/2006/relationships/hyperlink" Target="http://www.bav-astro.de/sfs/BAVM_link.php?BAVMnr=203" TargetMode="External"/><Relationship Id="rId20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sfs/BAVM_link.php?BAVMnr=152" TargetMode="External"/><Relationship Id="rId6" Type="http://schemas.openxmlformats.org/officeDocument/2006/relationships/hyperlink" Target="http://www.bav-astro.de/sfs/BAVM_link.php?BAVMnr=173" TargetMode="External"/><Relationship Id="rId11" Type="http://schemas.openxmlformats.org/officeDocument/2006/relationships/hyperlink" Target="http://www.konkoly.hu/cgi-bin/IBVS?5760" TargetMode="External"/><Relationship Id="rId24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www.bav-astro.de/sfs/BAVM_link.php?BAVMnr=203" TargetMode="External"/><Relationship Id="rId23" Type="http://schemas.openxmlformats.org/officeDocument/2006/relationships/hyperlink" Target="http://www.bav-astro.de/sfs/BAVM_link.php?BAVMnr=231" TargetMode="External"/><Relationship Id="rId10" Type="http://schemas.openxmlformats.org/officeDocument/2006/relationships/hyperlink" Target="http://www.bav-astro.de/sfs/BAVM_link.php?BAVMnr=178" TargetMode="External"/><Relationship Id="rId19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bav-astro.de/sfs/BAVM_link.php?BAVMnr=173" TargetMode="External"/><Relationship Id="rId9" Type="http://schemas.openxmlformats.org/officeDocument/2006/relationships/hyperlink" Target="http://www.bav-astro.de/sfs/BAVM_link.php?BAVMnr=173" TargetMode="External"/><Relationship Id="rId14" Type="http://schemas.openxmlformats.org/officeDocument/2006/relationships/hyperlink" Target="http://www.bav-astro.de/sfs/BAVM_link.php?BAVMnr=203" TargetMode="External"/><Relationship Id="rId22" Type="http://schemas.openxmlformats.org/officeDocument/2006/relationships/hyperlink" Target="http://www.bav-astro.de/sfs/BAVM_link.php?BAVMnr=22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tabSelected="1" workbookViewId="0">
      <pane xSplit="14" ySplit="21" topLeftCell="O40" activePane="bottomRight" state="frozen"/>
      <selection pane="topRight" activeCell="O1" sqref="O1"/>
      <selection pane="bottomLeft" activeCell="A22" sqref="A22"/>
      <selection pane="bottomRight" activeCell="F11" sqref="F11:F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1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x14ac:dyDescent="0.2">
      <c r="A2" t="s">
        <v>26</v>
      </c>
      <c r="B2" t="s">
        <v>33</v>
      </c>
    </row>
    <row r="3" spans="1:6" ht="13.5" thickBot="1" x14ac:dyDescent="0.25"/>
    <row r="4" spans="1:6" ht="14.25" thickTop="1" thickBot="1" x14ac:dyDescent="0.25">
      <c r="A4" s="8" t="s">
        <v>1</v>
      </c>
      <c r="C4" s="3">
        <v>33982.353000000003</v>
      </c>
      <c r="D4" s="4">
        <v>0.72677369999999997</v>
      </c>
    </row>
    <row r="5" spans="1:6" ht="13.5" thickTop="1" x14ac:dyDescent="0.2">
      <c r="A5" s="24" t="s">
        <v>41</v>
      </c>
      <c r="B5" s="20"/>
      <c r="C5" s="25">
        <v>-9.5</v>
      </c>
      <c r="D5" s="20" t="s">
        <v>42</v>
      </c>
    </row>
    <row r="6" spans="1:6" x14ac:dyDescent="0.2">
      <c r="A6" s="8" t="s">
        <v>2</v>
      </c>
    </row>
    <row r="7" spans="1:6" x14ac:dyDescent="0.2">
      <c r="A7" t="s">
        <v>3</v>
      </c>
      <c r="C7">
        <f>+C4</f>
        <v>33982.353000000003</v>
      </c>
    </row>
    <row r="8" spans="1:6" x14ac:dyDescent="0.2">
      <c r="A8" t="s">
        <v>4</v>
      </c>
      <c r="C8">
        <f>+D4</f>
        <v>0.72677369999999997</v>
      </c>
    </row>
    <row r="9" spans="1:6" x14ac:dyDescent="0.2">
      <c r="A9" s="37" t="s">
        <v>51</v>
      </c>
      <c r="B9" s="38">
        <v>45</v>
      </c>
      <c r="C9" s="39" t="str">
        <f>"F"&amp;B9</f>
        <v>F45</v>
      </c>
      <c r="D9" s="40" t="str">
        <f>"G"&amp;B9</f>
        <v>G45</v>
      </c>
    </row>
    <row r="10" spans="1:6" ht="13.5" thickBot="1" x14ac:dyDescent="0.25">
      <c r="A10" s="20"/>
      <c r="B10" s="20"/>
      <c r="C10" s="7" t="s">
        <v>21</v>
      </c>
      <c r="D10" s="7" t="s">
        <v>22</v>
      </c>
      <c r="E10" s="20"/>
    </row>
    <row r="11" spans="1:6" x14ac:dyDescent="0.2">
      <c r="A11" s="20" t="s">
        <v>17</v>
      </c>
      <c r="B11" s="20"/>
      <c r="C11" s="41">
        <f ca="1">INTERCEPT(INDIRECT($D$9):G992,INDIRECT($C$9):F992)</f>
        <v>6.4067989281999665E-2</v>
      </c>
      <c r="D11" s="6"/>
      <c r="E11" s="20"/>
    </row>
    <row r="12" spans="1:6" x14ac:dyDescent="0.2">
      <c r="A12" s="20" t="s">
        <v>18</v>
      </c>
      <c r="B12" s="20"/>
      <c r="C12" s="41">
        <f ca="1">SLOPE(INDIRECT($D$9):G992,INDIRECT($C$9):F992)</f>
        <v>-9.1947827859536178E-6</v>
      </c>
      <c r="D12" s="6"/>
      <c r="E12" s="20"/>
    </row>
    <row r="13" spans="1:6" x14ac:dyDescent="0.2">
      <c r="A13" s="20" t="s">
        <v>20</v>
      </c>
      <c r="B13" s="20"/>
      <c r="C13" s="6" t="s">
        <v>15</v>
      </c>
    </row>
    <row r="14" spans="1:6" x14ac:dyDescent="0.2">
      <c r="A14" s="20"/>
      <c r="B14" s="20"/>
      <c r="C14" s="20"/>
    </row>
    <row r="15" spans="1:6" x14ac:dyDescent="0.2">
      <c r="A15" s="26" t="s">
        <v>19</v>
      </c>
      <c r="B15" s="20"/>
      <c r="C15" s="27">
        <f ca="1">(C7+C11)+(C8+C12)*INT(MAX(F21:F3533))</f>
        <v>57564.471733277445</v>
      </c>
      <c r="E15" s="28" t="s">
        <v>52</v>
      </c>
      <c r="F15" s="25">
        <v>1</v>
      </c>
    </row>
    <row r="16" spans="1:6" x14ac:dyDescent="0.2">
      <c r="A16" s="30" t="s">
        <v>5</v>
      </c>
      <c r="B16" s="20"/>
      <c r="C16" s="31">
        <f ca="1">+C8+C12</f>
        <v>0.72676450521721403</v>
      </c>
      <c r="E16" s="28" t="s">
        <v>43</v>
      </c>
      <c r="F16" s="29">
        <f ca="1">NOW()+15018.5+$C$5/24</f>
        <v>60344.738499189814</v>
      </c>
    </row>
    <row r="17" spans="1:21" ht="13.5" thickBot="1" x14ac:dyDescent="0.25">
      <c r="A17" s="28" t="s">
        <v>38</v>
      </c>
      <c r="B17" s="20"/>
      <c r="C17" s="20">
        <f>COUNT(C21:C2191)</f>
        <v>38</v>
      </c>
      <c r="E17" s="28" t="s">
        <v>53</v>
      </c>
      <c r="F17" s="29">
        <f ca="1">ROUND(2*(F16-$C$7)/$C$8,0)/2+F15</f>
        <v>36274</v>
      </c>
    </row>
    <row r="18" spans="1:21" ht="14.25" thickTop="1" thickBot="1" x14ac:dyDescent="0.25">
      <c r="A18" s="30" t="s">
        <v>6</v>
      </c>
      <c r="B18" s="20"/>
      <c r="C18" s="33">
        <f ca="1">+C15</f>
        <v>57564.471733277445</v>
      </c>
      <c r="D18" s="34">
        <f ca="1">+C16</f>
        <v>0.72676450521721403</v>
      </c>
      <c r="E18" s="28" t="s">
        <v>44</v>
      </c>
      <c r="F18" s="40">
        <f ca="1">ROUND(2*(F16-$C$15)/$C$16,0)/2+F15</f>
        <v>3826.5</v>
      </c>
    </row>
    <row r="19" spans="1:21" ht="13.5" thickTop="1" x14ac:dyDescent="0.2">
      <c r="E19" s="28" t="s">
        <v>45</v>
      </c>
      <c r="F19" s="32">
        <f ca="1">+$C$15+$C$16*F18-15018.5-$C$5/24</f>
        <v>45327.331945824451</v>
      </c>
    </row>
    <row r="20" spans="1:21" ht="13.5" thickBot="1" x14ac:dyDescent="0.25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68" t="s">
        <v>12</v>
      </c>
      <c r="H20" s="10" t="s">
        <v>64</v>
      </c>
      <c r="I20" s="10" t="s">
        <v>67</v>
      </c>
      <c r="J20" s="10" t="s">
        <v>61</v>
      </c>
      <c r="K20" s="10" t="s">
        <v>59</v>
      </c>
      <c r="L20" s="10" t="s">
        <v>28</v>
      </c>
      <c r="M20" s="10" t="s">
        <v>29</v>
      </c>
      <c r="N20" s="10" t="s">
        <v>30</v>
      </c>
      <c r="O20" s="10" t="s">
        <v>24</v>
      </c>
      <c r="P20" s="9" t="s">
        <v>23</v>
      </c>
      <c r="Q20" s="7" t="s">
        <v>16</v>
      </c>
      <c r="U20" s="67" t="s">
        <v>224</v>
      </c>
    </row>
    <row r="21" spans="1:21" x14ac:dyDescent="0.2">
      <c r="A21" s="65" t="s">
        <v>73</v>
      </c>
      <c r="B21" s="66" t="s">
        <v>48</v>
      </c>
      <c r="C21" s="65">
        <v>32886.379000000001</v>
      </c>
      <c r="D21" s="65" t="s">
        <v>67</v>
      </c>
      <c r="E21">
        <f t="shared" ref="E21:E57" si="0">+(C21-C$7)/C$8</f>
        <v>-1507.9989823517308</v>
      </c>
      <c r="F21">
        <f t="shared" ref="F21:F33" si="1">ROUND(2*E21,0)/2</f>
        <v>-1508</v>
      </c>
      <c r="G21" s="19">
        <f t="shared" ref="G21:G57" si="2">+C21-(C$7+F21*C$8)</f>
        <v>7.3960000008810312E-4</v>
      </c>
      <c r="I21">
        <f>+G21</f>
        <v>7.3960000008810312E-4</v>
      </c>
      <c r="O21">
        <f t="shared" ref="O21:O57" ca="1" si="3">+C$11+C$12*$F21</f>
        <v>7.7933721723217719E-2</v>
      </c>
      <c r="Q21" s="2">
        <f t="shared" ref="Q21:Q57" si="4">+C21-15018.5</f>
        <v>17867.879000000001</v>
      </c>
    </row>
    <row r="22" spans="1:21" x14ac:dyDescent="0.2">
      <c r="A22" s="65" t="s">
        <v>73</v>
      </c>
      <c r="B22" s="66" t="s">
        <v>48</v>
      </c>
      <c r="C22" s="65">
        <v>33508.5</v>
      </c>
      <c r="D22" s="65" t="s">
        <v>67</v>
      </c>
      <c r="E22">
        <f t="shared" si="0"/>
        <v>-651.99524969051959</v>
      </c>
      <c r="F22">
        <f t="shared" si="1"/>
        <v>-652</v>
      </c>
      <c r="G22" s="19">
        <f t="shared" si="2"/>
        <v>3.4524000002420507E-3</v>
      </c>
      <c r="I22">
        <f>+G22</f>
        <v>3.4524000002420507E-3</v>
      </c>
      <c r="O22">
        <f t="shared" ca="1" si="3"/>
        <v>7.006298765844142E-2</v>
      </c>
      <c r="Q22" s="2">
        <f t="shared" si="4"/>
        <v>18490</v>
      </c>
    </row>
    <row r="23" spans="1:21" x14ac:dyDescent="0.2">
      <c r="A23" t="s">
        <v>13</v>
      </c>
      <c r="C23" s="19">
        <f>+C6</f>
        <v>0</v>
      </c>
      <c r="D23" s="19" t="s">
        <v>15</v>
      </c>
      <c r="E23">
        <f t="shared" si="0"/>
        <v>-46757.818836867657</v>
      </c>
      <c r="F23">
        <f t="shared" si="1"/>
        <v>-46758</v>
      </c>
      <c r="G23" s="19">
        <f t="shared" si="2"/>
        <v>0.13166459999774816</v>
      </c>
      <c r="H23">
        <f>+G23</f>
        <v>0.13166459999774816</v>
      </c>
      <c r="O23">
        <f t="shared" ca="1" si="3"/>
        <v>0.49399764278761893</v>
      </c>
      <c r="Q23" s="2">
        <f t="shared" si="4"/>
        <v>-15018.5</v>
      </c>
    </row>
    <row r="24" spans="1:21" x14ac:dyDescent="0.2">
      <c r="A24" s="65" t="s">
        <v>73</v>
      </c>
      <c r="B24" s="66" t="s">
        <v>48</v>
      </c>
      <c r="C24" s="65">
        <v>33982.349000000002</v>
      </c>
      <c r="D24" s="65" t="s">
        <v>67</v>
      </c>
      <c r="E24">
        <f t="shared" si="0"/>
        <v>-5.5037764861536782E-3</v>
      </c>
      <c r="F24">
        <f t="shared" si="1"/>
        <v>0</v>
      </c>
      <c r="G24" s="19">
        <f t="shared" si="2"/>
        <v>-4.0000000008149073E-3</v>
      </c>
      <c r="I24">
        <f t="shared" ref="I24:I31" si="5">+G24</f>
        <v>-4.0000000008149073E-3</v>
      </c>
      <c r="O24">
        <f t="shared" ca="1" si="3"/>
        <v>6.4067989281999665E-2</v>
      </c>
      <c r="Q24" s="2">
        <f t="shared" si="4"/>
        <v>18963.849000000002</v>
      </c>
    </row>
    <row r="25" spans="1:21" x14ac:dyDescent="0.2">
      <c r="A25" s="65" t="s">
        <v>73</v>
      </c>
      <c r="B25" s="66" t="s">
        <v>48</v>
      </c>
      <c r="C25" s="65">
        <v>34743.275999999998</v>
      </c>
      <c r="D25" s="65" t="s">
        <v>67</v>
      </c>
      <c r="E25">
        <f t="shared" si="0"/>
        <v>1046.9875285800729</v>
      </c>
      <c r="F25">
        <f t="shared" si="1"/>
        <v>1047</v>
      </c>
      <c r="G25" s="19">
        <f t="shared" si="2"/>
        <v>-9.0639000045484863E-3</v>
      </c>
      <c r="I25">
        <f t="shared" si="5"/>
        <v>-9.0639000045484863E-3</v>
      </c>
      <c r="O25">
        <f t="shared" ca="1" si="3"/>
        <v>5.4441051705106228E-2</v>
      </c>
      <c r="Q25" s="2">
        <f t="shared" si="4"/>
        <v>19724.775999999998</v>
      </c>
    </row>
    <row r="26" spans="1:21" x14ac:dyDescent="0.2">
      <c r="A26" s="65" t="s">
        <v>73</v>
      </c>
      <c r="B26" s="66" t="s">
        <v>48</v>
      </c>
      <c r="C26" s="65">
        <v>35129.214</v>
      </c>
      <c r="D26" s="65" t="s">
        <v>67</v>
      </c>
      <c r="E26">
        <f t="shared" si="0"/>
        <v>1578.0166508501852</v>
      </c>
      <c r="F26">
        <f t="shared" si="1"/>
        <v>1578</v>
      </c>
      <c r="G26" s="19">
        <f t="shared" si="2"/>
        <v>1.2101399996026885E-2</v>
      </c>
      <c r="I26">
        <f t="shared" si="5"/>
        <v>1.2101399996026885E-2</v>
      </c>
      <c r="O26">
        <f t="shared" ca="1" si="3"/>
        <v>4.9558622045764861E-2</v>
      </c>
      <c r="Q26" s="2">
        <f t="shared" si="4"/>
        <v>20110.714</v>
      </c>
    </row>
    <row r="27" spans="1:21" x14ac:dyDescent="0.2">
      <c r="A27" s="65" t="s">
        <v>91</v>
      </c>
      <c r="B27" s="66" t="s">
        <v>50</v>
      </c>
      <c r="C27" s="65">
        <v>41182.461000000003</v>
      </c>
      <c r="D27" s="65" t="s">
        <v>67</v>
      </c>
      <c r="E27">
        <f t="shared" si="0"/>
        <v>9906.9462750234361</v>
      </c>
      <c r="F27">
        <f t="shared" si="1"/>
        <v>9907</v>
      </c>
      <c r="G27" s="19">
        <f t="shared" si="2"/>
        <v>-3.9045899997290689E-2</v>
      </c>
      <c r="I27">
        <f t="shared" si="5"/>
        <v>-3.9045899997290689E-2</v>
      </c>
      <c r="O27">
        <f t="shared" ca="1" si="3"/>
        <v>-2.7024723778442825E-2</v>
      </c>
      <c r="Q27" s="2">
        <f t="shared" si="4"/>
        <v>26163.961000000003</v>
      </c>
    </row>
    <row r="28" spans="1:21" x14ac:dyDescent="0.2">
      <c r="A28" s="65" t="s">
        <v>91</v>
      </c>
      <c r="B28" s="66" t="s">
        <v>48</v>
      </c>
      <c r="C28" s="65">
        <v>44143.286</v>
      </c>
      <c r="D28" s="65" t="s">
        <v>67</v>
      </c>
      <c r="E28">
        <f t="shared" si="0"/>
        <v>13980.876027847455</v>
      </c>
      <c r="F28">
        <f t="shared" si="1"/>
        <v>13981</v>
      </c>
      <c r="G28" s="19">
        <f t="shared" si="2"/>
        <v>-9.0099700006248895E-2</v>
      </c>
      <c r="I28">
        <f t="shared" si="5"/>
        <v>-9.0099700006248895E-2</v>
      </c>
      <c r="O28">
        <f t="shared" ca="1" si="3"/>
        <v>-6.4484268848417875E-2</v>
      </c>
      <c r="Q28" s="2">
        <f t="shared" si="4"/>
        <v>29124.786</v>
      </c>
    </row>
    <row r="29" spans="1:21" x14ac:dyDescent="0.2">
      <c r="A29" s="65" t="s">
        <v>91</v>
      </c>
      <c r="B29" s="66" t="s">
        <v>48</v>
      </c>
      <c r="C29" s="65">
        <v>44164.315999999999</v>
      </c>
      <c r="D29" s="65" t="s">
        <v>67</v>
      </c>
      <c r="E29">
        <f t="shared" si="0"/>
        <v>14009.81213271751</v>
      </c>
      <c r="F29">
        <f t="shared" si="1"/>
        <v>14010</v>
      </c>
      <c r="G29" s="19">
        <f t="shared" si="2"/>
        <v>-0.13653700000577373</v>
      </c>
      <c r="I29">
        <f t="shared" si="5"/>
        <v>-0.13653700000577373</v>
      </c>
      <c r="O29">
        <f t="shared" ca="1" si="3"/>
        <v>-6.4750917549210529E-2</v>
      </c>
      <c r="Q29" s="2">
        <f t="shared" si="4"/>
        <v>29145.815999999999</v>
      </c>
    </row>
    <row r="30" spans="1:21" x14ac:dyDescent="0.2">
      <c r="A30" s="65" t="s">
        <v>91</v>
      </c>
      <c r="B30" s="66" t="s">
        <v>48</v>
      </c>
      <c r="C30" s="65">
        <v>44166.52</v>
      </c>
      <c r="D30" s="65" t="s">
        <v>67</v>
      </c>
      <c r="E30">
        <f t="shared" si="0"/>
        <v>14012.84471356076</v>
      </c>
      <c r="F30">
        <f t="shared" si="1"/>
        <v>14013</v>
      </c>
      <c r="G30" s="19">
        <f t="shared" si="2"/>
        <v>-0.11285810000117635</v>
      </c>
      <c r="I30">
        <f t="shared" si="5"/>
        <v>-0.11285810000117635</v>
      </c>
      <c r="O30">
        <f t="shared" ca="1" si="3"/>
        <v>-6.4778501897568369E-2</v>
      </c>
      <c r="Q30" s="2">
        <f t="shared" si="4"/>
        <v>29148.019999999997</v>
      </c>
    </row>
    <row r="31" spans="1:21" x14ac:dyDescent="0.2">
      <c r="A31" s="65" t="s">
        <v>91</v>
      </c>
      <c r="B31" s="66" t="s">
        <v>48</v>
      </c>
      <c r="C31" s="65">
        <v>44167.25</v>
      </c>
      <c r="D31" s="65" t="s">
        <v>67</v>
      </c>
      <c r="E31">
        <f t="shared" si="0"/>
        <v>14013.849152769284</v>
      </c>
      <c r="F31">
        <f t="shared" si="1"/>
        <v>14014</v>
      </c>
      <c r="G31" s="19">
        <f t="shared" si="2"/>
        <v>-0.10963180000544526</v>
      </c>
      <c r="I31">
        <f t="shared" si="5"/>
        <v>-0.10963180000544526</v>
      </c>
      <c r="O31">
        <f t="shared" ca="1" si="3"/>
        <v>-6.4787696680354334E-2</v>
      </c>
      <c r="Q31" s="2">
        <f t="shared" si="4"/>
        <v>29148.75</v>
      </c>
    </row>
    <row r="32" spans="1:21" x14ac:dyDescent="0.2">
      <c r="A32" s="11" t="s">
        <v>34</v>
      </c>
      <c r="B32" s="12"/>
      <c r="C32" s="22">
        <v>52225.288999999997</v>
      </c>
      <c r="D32" s="23">
        <v>1E-3</v>
      </c>
      <c r="E32">
        <f t="shared" si="0"/>
        <v>25101.2605436878</v>
      </c>
      <c r="F32">
        <f t="shared" si="1"/>
        <v>25101.5</v>
      </c>
      <c r="G32" s="19">
        <f t="shared" si="2"/>
        <v>-0.17403055000613676</v>
      </c>
      <c r="J32">
        <f t="shared" ref="J32:J41" si="6">+G32</f>
        <v>-0.17403055000613676</v>
      </c>
      <c r="O32">
        <f t="shared" ca="1" si="3"/>
        <v>-0.16673485081961506</v>
      </c>
      <c r="Q32" s="2">
        <f t="shared" si="4"/>
        <v>37206.788999999997</v>
      </c>
    </row>
    <row r="33" spans="1:17" x14ac:dyDescent="0.2">
      <c r="A33" s="11" t="s">
        <v>34</v>
      </c>
      <c r="B33" s="12"/>
      <c r="C33" s="23">
        <v>52258.355300000003</v>
      </c>
      <c r="D33" s="23">
        <v>4.0000000000000002E-4</v>
      </c>
      <c r="E33">
        <f t="shared" si="0"/>
        <v>25146.757924784568</v>
      </c>
      <c r="F33">
        <f t="shared" si="1"/>
        <v>25147</v>
      </c>
      <c r="G33" s="19">
        <f t="shared" si="2"/>
        <v>-0.17593389999819919</v>
      </c>
      <c r="J33">
        <f t="shared" si="6"/>
        <v>-0.17593389999819919</v>
      </c>
      <c r="O33">
        <f t="shared" ca="1" si="3"/>
        <v>-0.16715321343637596</v>
      </c>
      <c r="Q33" s="2">
        <f t="shared" si="4"/>
        <v>37239.855300000003</v>
      </c>
    </row>
    <row r="34" spans="1:17" x14ac:dyDescent="0.2">
      <c r="A34" s="17" t="s">
        <v>37</v>
      </c>
      <c r="B34" s="18"/>
      <c r="C34" s="19">
        <v>53226.403599999998</v>
      </c>
      <c r="D34" s="19">
        <v>1.4E-3</v>
      </c>
      <c r="E34">
        <f t="shared" si="0"/>
        <v>26478.738292263461</v>
      </c>
      <c r="F34" s="16">
        <f t="shared" ref="F34:F43" si="7">ROUND(2*E34,0)/2+0.5</f>
        <v>26479</v>
      </c>
      <c r="G34" s="19">
        <f t="shared" si="2"/>
        <v>-0.19020230000751326</v>
      </c>
      <c r="J34">
        <f t="shared" si="6"/>
        <v>-0.19020230000751326</v>
      </c>
      <c r="O34">
        <f t="shared" ca="1" si="3"/>
        <v>-0.17940066410726618</v>
      </c>
      <c r="Q34" s="2">
        <f t="shared" si="4"/>
        <v>38207.903599999998</v>
      </c>
    </row>
    <row r="35" spans="1:17" x14ac:dyDescent="0.2">
      <c r="A35" s="17" t="s">
        <v>37</v>
      </c>
      <c r="B35" s="18"/>
      <c r="C35" s="19">
        <v>53242.396200000003</v>
      </c>
      <c r="D35" s="19">
        <v>3.5000000000000001E-3</v>
      </c>
      <c r="E35">
        <f t="shared" si="0"/>
        <v>26500.743216217099</v>
      </c>
      <c r="F35" s="16">
        <f t="shared" si="7"/>
        <v>26501</v>
      </c>
      <c r="G35" s="19">
        <f t="shared" si="2"/>
        <v>-0.18662369999947259</v>
      </c>
      <c r="J35">
        <f t="shared" si="6"/>
        <v>-0.18662369999947259</v>
      </c>
      <c r="O35">
        <f t="shared" ca="1" si="3"/>
        <v>-0.17960294932855717</v>
      </c>
      <c r="Q35" s="2">
        <f t="shared" si="4"/>
        <v>38223.896200000003</v>
      </c>
    </row>
    <row r="36" spans="1:17" x14ac:dyDescent="0.2">
      <c r="A36" s="17" t="s">
        <v>37</v>
      </c>
      <c r="B36" s="18"/>
      <c r="C36" s="19">
        <v>53247.484299999996</v>
      </c>
      <c r="D36" s="19">
        <v>2E-3</v>
      </c>
      <c r="E36">
        <f t="shared" si="0"/>
        <v>26507.744157500463</v>
      </c>
      <c r="F36" s="16">
        <f t="shared" si="7"/>
        <v>26508</v>
      </c>
      <c r="G36" s="19">
        <f t="shared" si="2"/>
        <v>-0.18593960000725929</v>
      </c>
      <c r="J36">
        <f t="shared" si="6"/>
        <v>-0.18593960000725929</v>
      </c>
      <c r="O36">
        <f t="shared" ca="1" si="3"/>
        <v>-0.17966731280805884</v>
      </c>
      <c r="Q36" s="2">
        <f t="shared" si="4"/>
        <v>38228.984299999996</v>
      </c>
    </row>
    <row r="37" spans="1:17" x14ac:dyDescent="0.2">
      <c r="A37" s="17" t="s">
        <v>37</v>
      </c>
      <c r="B37" s="18"/>
      <c r="C37" s="19">
        <v>53255.477400000003</v>
      </c>
      <c r="D37" s="19">
        <v>1.1999999999999999E-3</v>
      </c>
      <c r="E37">
        <f t="shared" si="0"/>
        <v>26518.742216456099</v>
      </c>
      <c r="F37" s="16">
        <f t="shared" si="7"/>
        <v>26519</v>
      </c>
      <c r="G37" s="19">
        <f t="shared" si="2"/>
        <v>-0.18735029999515973</v>
      </c>
      <c r="J37">
        <f t="shared" si="6"/>
        <v>-0.18735029999515973</v>
      </c>
      <c r="O37">
        <f t="shared" ca="1" si="3"/>
        <v>-0.17976845541870431</v>
      </c>
      <c r="Q37" s="2">
        <f t="shared" si="4"/>
        <v>38236.977400000003</v>
      </c>
    </row>
    <row r="38" spans="1:17" x14ac:dyDescent="0.2">
      <c r="A38" s="17" t="s">
        <v>37</v>
      </c>
      <c r="B38" s="18"/>
      <c r="C38" s="19">
        <v>53258.385199999997</v>
      </c>
      <c r="D38" s="19">
        <v>4.0000000000000002E-4</v>
      </c>
      <c r="E38">
        <f t="shared" si="0"/>
        <v>26522.743186771888</v>
      </c>
      <c r="F38" s="16">
        <f t="shared" si="7"/>
        <v>26523</v>
      </c>
      <c r="G38" s="19">
        <f t="shared" si="2"/>
        <v>-0.18664510000235168</v>
      </c>
      <c r="J38">
        <f t="shared" si="6"/>
        <v>-0.18664510000235168</v>
      </c>
      <c r="O38">
        <f t="shared" ca="1" si="3"/>
        <v>-0.17980523454984815</v>
      </c>
      <c r="Q38" s="2">
        <f t="shared" si="4"/>
        <v>38239.885199999997</v>
      </c>
    </row>
    <row r="39" spans="1:17" x14ac:dyDescent="0.2">
      <c r="A39" s="17" t="s">
        <v>37</v>
      </c>
      <c r="B39" s="18"/>
      <c r="C39" s="19">
        <v>53282.367200000001</v>
      </c>
      <c r="D39" s="19">
        <v>1.5E-3</v>
      </c>
      <c r="E39">
        <f t="shared" si="0"/>
        <v>26555.741078687905</v>
      </c>
      <c r="F39" s="16">
        <f t="shared" si="7"/>
        <v>26556</v>
      </c>
      <c r="G39" s="19">
        <f t="shared" si="2"/>
        <v>-0.18817719999788096</v>
      </c>
      <c r="J39">
        <f t="shared" si="6"/>
        <v>-0.18817719999788096</v>
      </c>
      <c r="O39">
        <f t="shared" ca="1" si="3"/>
        <v>-0.18010866238178461</v>
      </c>
      <c r="Q39" s="2">
        <f t="shared" si="4"/>
        <v>38263.867200000001</v>
      </c>
    </row>
    <row r="40" spans="1:17" x14ac:dyDescent="0.2">
      <c r="A40" s="17" t="s">
        <v>37</v>
      </c>
      <c r="B40" s="18"/>
      <c r="C40" s="19">
        <v>53284.546799999996</v>
      </c>
      <c r="D40" s="19">
        <v>2.9999999999999997E-4</v>
      </c>
      <c r="E40">
        <f t="shared" si="0"/>
        <v>26558.740086494592</v>
      </c>
      <c r="F40" s="16">
        <f t="shared" si="7"/>
        <v>26559</v>
      </c>
      <c r="G40" s="19">
        <f t="shared" si="2"/>
        <v>-0.18889830000989605</v>
      </c>
      <c r="J40">
        <f t="shared" si="6"/>
        <v>-0.18889830000989605</v>
      </c>
      <c r="O40">
        <f t="shared" ca="1" si="3"/>
        <v>-0.18013624673014247</v>
      </c>
      <c r="Q40" s="2">
        <f t="shared" si="4"/>
        <v>38266.046799999996</v>
      </c>
    </row>
    <row r="41" spans="1:17" x14ac:dyDescent="0.2">
      <c r="A41" s="20" t="s">
        <v>39</v>
      </c>
      <c r="B41" s="21"/>
      <c r="C41" s="19">
        <v>53716.249300000003</v>
      </c>
      <c r="D41" s="19">
        <v>1E-3</v>
      </c>
      <c r="E41">
        <f t="shared" si="0"/>
        <v>27152.738603502028</v>
      </c>
      <c r="F41" s="16">
        <f t="shared" si="7"/>
        <v>27153</v>
      </c>
      <c r="G41" s="19">
        <f t="shared" si="2"/>
        <v>-0.18997610000224086</v>
      </c>
      <c r="J41">
        <f t="shared" si="6"/>
        <v>-0.18997610000224086</v>
      </c>
      <c r="O41">
        <f t="shared" ca="1" si="3"/>
        <v>-0.18559794770499891</v>
      </c>
      <c r="Q41" s="2">
        <f t="shared" si="4"/>
        <v>38697.749300000003</v>
      </c>
    </row>
    <row r="42" spans="1:17" x14ac:dyDescent="0.2">
      <c r="A42" s="35" t="s">
        <v>46</v>
      </c>
      <c r="C42" s="19">
        <v>53980.792600000001</v>
      </c>
      <c r="D42" s="19">
        <v>2.0000000000000001E-4</v>
      </c>
      <c r="E42">
        <f t="shared" si="0"/>
        <v>27516.735401955244</v>
      </c>
      <c r="F42" s="16">
        <f t="shared" si="7"/>
        <v>27517</v>
      </c>
      <c r="G42" s="19">
        <f t="shared" si="2"/>
        <v>-0.19230290000268724</v>
      </c>
      <c r="K42">
        <f>+G42</f>
        <v>-0.19230290000268724</v>
      </c>
      <c r="O42">
        <f t="shared" ca="1" si="3"/>
        <v>-0.18894484863908603</v>
      </c>
      <c r="Q42" s="2">
        <f t="shared" si="4"/>
        <v>38962.292600000001</v>
      </c>
    </row>
    <row r="43" spans="1:17" x14ac:dyDescent="0.2">
      <c r="A43" s="36" t="s">
        <v>47</v>
      </c>
      <c r="B43" s="18" t="s">
        <v>48</v>
      </c>
      <c r="C43" s="19">
        <v>54080.36</v>
      </c>
      <c r="D43" s="19">
        <v>1.1000000000000001E-3</v>
      </c>
      <c r="E43">
        <f t="shared" si="0"/>
        <v>27653.734580654196</v>
      </c>
      <c r="F43" s="16">
        <f t="shared" si="7"/>
        <v>27654</v>
      </c>
      <c r="G43" s="19">
        <f t="shared" si="2"/>
        <v>-0.19289980000030482</v>
      </c>
      <c r="J43">
        <f>+G43</f>
        <v>-0.19289980000030482</v>
      </c>
      <c r="O43">
        <f t="shared" ca="1" si="3"/>
        <v>-0.19020453388076167</v>
      </c>
      <c r="Q43" s="2">
        <f t="shared" si="4"/>
        <v>39061.86</v>
      </c>
    </row>
    <row r="44" spans="1:17" x14ac:dyDescent="0.2">
      <c r="A44" s="65" t="s">
        <v>165</v>
      </c>
      <c r="B44" s="66" t="s">
        <v>50</v>
      </c>
      <c r="C44" s="65">
        <v>54658.512300000002</v>
      </c>
      <c r="D44" s="65" t="s">
        <v>67</v>
      </c>
      <c r="E44">
        <f t="shared" si="0"/>
        <v>28449.239839031048</v>
      </c>
      <c r="F44" s="16">
        <f t="shared" ref="F44:F49" si="8">ROUND(2*E44,0)/2+0.5</f>
        <v>28449.5</v>
      </c>
      <c r="G44" s="19">
        <f t="shared" si="2"/>
        <v>-0.18907814999693073</v>
      </c>
      <c r="I44">
        <f>+G44</f>
        <v>-0.18907814999693073</v>
      </c>
      <c r="O44">
        <f t="shared" ca="1" si="3"/>
        <v>-0.1975189835869878</v>
      </c>
      <c r="Q44" s="2">
        <f t="shared" si="4"/>
        <v>39640.012300000002</v>
      </c>
    </row>
    <row r="45" spans="1:17" x14ac:dyDescent="0.2">
      <c r="A45" s="65" t="s">
        <v>165</v>
      </c>
      <c r="B45" s="66" t="s">
        <v>50</v>
      </c>
      <c r="C45" s="65">
        <v>54682.491800000003</v>
      </c>
      <c r="D45" s="65" t="s">
        <v>67</v>
      </c>
      <c r="E45">
        <f t="shared" si="0"/>
        <v>28482.234291086759</v>
      </c>
      <c r="F45" s="16">
        <f t="shared" si="8"/>
        <v>28482.5</v>
      </c>
      <c r="G45" s="19">
        <f t="shared" si="2"/>
        <v>-0.19311024999478832</v>
      </c>
      <c r="I45">
        <f>+G45</f>
        <v>-0.19311024999478832</v>
      </c>
      <c r="O45">
        <f t="shared" ca="1" si="3"/>
        <v>-0.19782241141892423</v>
      </c>
      <c r="Q45" s="2">
        <f t="shared" si="4"/>
        <v>39663.991800000003</v>
      </c>
    </row>
    <row r="46" spans="1:17" x14ac:dyDescent="0.2">
      <c r="A46" s="65" t="s">
        <v>165</v>
      </c>
      <c r="B46" s="66" t="s">
        <v>48</v>
      </c>
      <c r="C46" s="65">
        <v>54737.354800000001</v>
      </c>
      <c r="D46" s="65" t="s">
        <v>67</v>
      </c>
      <c r="E46">
        <f t="shared" si="0"/>
        <v>28557.722713411338</v>
      </c>
      <c r="F46" s="16">
        <f t="shared" si="8"/>
        <v>28558</v>
      </c>
      <c r="G46" s="19">
        <f t="shared" si="2"/>
        <v>-0.20152460000099381</v>
      </c>
      <c r="I46">
        <f>+G46</f>
        <v>-0.20152460000099381</v>
      </c>
      <c r="O46">
        <f t="shared" ca="1" si="3"/>
        <v>-0.19851661751926378</v>
      </c>
      <c r="Q46" s="2">
        <f t="shared" si="4"/>
        <v>39718.854800000001</v>
      </c>
    </row>
    <row r="47" spans="1:17" x14ac:dyDescent="0.2">
      <c r="A47" s="65" t="s">
        <v>165</v>
      </c>
      <c r="B47" s="66" t="s">
        <v>48</v>
      </c>
      <c r="C47" s="65">
        <v>54798.402699999999</v>
      </c>
      <c r="D47" s="65" t="s">
        <v>67</v>
      </c>
      <c r="E47">
        <f t="shared" si="0"/>
        <v>28641.721212531491</v>
      </c>
      <c r="F47" s="16">
        <f t="shared" si="8"/>
        <v>28642</v>
      </c>
      <c r="G47" s="19">
        <f t="shared" si="2"/>
        <v>-0.20261539999773959</v>
      </c>
      <c r="I47">
        <f>+G47</f>
        <v>-0.20261539999773959</v>
      </c>
      <c r="O47">
        <f t="shared" ca="1" si="3"/>
        <v>-0.19928897927328384</v>
      </c>
      <c r="Q47" s="2">
        <f t="shared" si="4"/>
        <v>39779.902699999999</v>
      </c>
    </row>
    <row r="48" spans="1:17" x14ac:dyDescent="0.2">
      <c r="A48" s="65" t="s">
        <v>182</v>
      </c>
      <c r="B48" s="66" t="s">
        <v>50</v>
      </c>
      <c r="C48" s="65">
        <v>55049.502200000003</v>
      </c>
      <c r="D48" s="65" t="s">
        <v>67</v>
      </c>
      <c r="E48">
        <f t="shared" si="0"/>
        <v>28987.220093407344</v>
      </c>
      <c r="F48" s="16">
        <f t="shared" si="8"/>
        <v>28987.5</v>
      </c>
      <c r="G48" s="19">
        <f t="shared" si="2"/>
        <v>-0.20342874999914784</v>
      </c>
      <c r="I48">
        <f>+G48</f>
        <v>-0.20342874999914784</v>
      </c>
      <c r="O48">
        <f t="shared" ca="1" si="3"/>
        <v>-0.20246577672583085</v>
      </c>
      <c r="Q48" s="2">
        <f t="shared" si="4"/>
        <v>40031.002200000003</v>
      </c>
    </row>
    <row r="49" spans="1:17" x14ac:dyDescent="0.2">
      <c r="A49" s="65" t="s">
        <v>182</v>
      </c>
      <c r="B49" s="66" t="s">
        <v>48</v>
      </c>
      <c r="C49" s="65">
        <v>55064.399599999997</v>
      </c>
      <c r="D49" s="65" t="s">
        <v>67</v>
      </c>
      <c r="E49">
        <f t="shared" si="0"/>
        <v>29007.718083359367</v>
      </c>
      <c r="F49" s="16">
        <f t="shared" si="8"/>
        <v>29008</v>
      </c>
      <c r="G49" s="19">
        <f t="shared" si="2"/>
        <v>-0.20488960000511725</v>
      </c>
      <c r="I49">
        <f>+G49</f>
        <v>-0.20488960000511725</v>
      </c>
      <c r="O49">
        <f t="shared" ca="1" si="3"/>
        <v>-0.2026542697729429</v>
      </c>
      <c r="Q49" s="2">
        <f t="shared" si="4"/>
        <v>40045.899599999997</v>
      </c>
    </row>
    <row r="50" spans="1:17" x14ac:dyDescent="0.2">
      <c r="A50" s="51" t="s">
        <v>55</v>
      </c>
      <c r="B50" s="51"/>
      <c r="C50" s="46">
        <v>55388.536599999999</v>
      </c>
      <c r="D50" s="46">
        <v>2.8999999999999998E-3</v>
      </c>
      <c r="E50">
        <f t="shared" si="0"/>
        <v>29453.712482991607</v>
      </c>
      <c r="F50" s="16">
        <f t="shared" ref="F50:F58" si="9">ROUND(2*E50,0)/2+0.5</f>
        <v>29454</v>
      </c>
      <c r="G50" s="19">
        <f t="shared" si="2"/>
        <v>-0.20895980000204872</v>
      </c>
      <c r="J50">
        <f>+G50</f>
        <v>-0.20895980000204872</v>
      </c>
      <c r="O50">
        <f t="shared" ca="1" si="3"/>
        <v>-0.20675514289547817</v>
      </c>
      <c r="Q50" s="2">
        <f t="shared" si="4"/>
        <v>40370.036599999999</v>
      </c>
    </row>
    <row r="51" spans="1:17" x14ac:dyDescent="0.2">
      <c r="A51" s="51" t="s">
        <v>55</v>
      </c>
      <c r="B51" s="51"/>
      <c r="C51" s="46">
        <v>55460.4876</v>
      </c>
      <c r="D51" s="46">
        <v>2.3E-3</v>
      </c>
      <c r="E51">
        <f t="shared" si="0"/>
        <v>29552.71303846025</v>
      </c>
      <c r="F51" s="16">
        <f t="shared" si="9"/>
        <v>29553</v>
      </c>
      <c r="G51" s="19">
        <f t="shared" si="2"/>
        <v>-0.20855610000580782</v>
      </c>
      <c r="J51">
        <f>+G51</f>
        <v>-0.20855610000580782</v>
      </c>
      <c r="O51">
        <f t="shared" ca="1" si="3"/>
        <v>-0.20766542639128763</v>
      </c>
      <c r="Q51" s="2">
        <f t="shared" si="4"/>
        <v>40441.9876</v>
      </c>
    </row>
    <row r="52" spans="1:17" x14ac:dyDescent="0.2">
      <c r="A52" s="65" t="s">
        <v>200</v>
      </c>
      <c r="B52" s="66" t="s">
        <v>50</v>
      </c>
      <c r="C52" s="65">
        <v>55799.529199999997</v>
      </c>
      <c r="D52" s="65" t="s">
        <v>67</v>
      </c>
      <c r="E52">
        <f t="shared" si="0"/>
        <v>30019.215334842189</v>
      </c>
      <c r="F52" s="16">
        <f t="shared" si="9"/>
        <v>30019.5</v>
      </c>
      <c r="G52" s="19">
        <f t="shared" si="2"/>
        <v>-0.20688715000142111</v>
      </c>
      <c r="I52">
        <f>+G52</f>
        <v>-0.20688715000142111</v>
      </c>
      <c r="O52">
        <f t="shared" ca="1" si="3"/>
        <v>-0.21195479256093494</v>
      </c>
      <c r="Q52" s="2">
        <f t="shared" si="4"/>
        <v>40781.029199999997</v>
      </c>
    </row>
    <row r="53" spans="1:17" x14ac:dyDescent="0.2">
      <c r="A53" s="65" t="s">
        <v>200</v>
      </c>
      <c r="B53" s="66" t="s">
        <v>50</v>
      </c>
      <c r="C53" s="65">
        <v>55839.503700000001</v>
      </c>
      <c r="D53" s="65" t="s">
        <v>67</v>
      </c>
      <c r="E53">
        <f t="shared" si="0"/>
        <v>30074.218013117425</v>
      </c>
      <c r="F53" s="16">
        <f t="shared" si="9"/>
        <v>30074.5</v>
      </c>
      <c r="G53" s="19">
        <f t="shared" si="2"/>
        <v>-0.20494065000093542</v>
      </c>
      <c r="I53">
        <f>+G53</f>
        <v>-0.20494065000093542</v>
      </c>
      <c r="O53">
        <f t="shared" ca="1" si="3"/>
        <v>-0.21246050561416244</v>
      </c>
      <c r="Q53" s="2">
        <f t="shared" si="4"/>
        <v>40821.003700000001</v>
      </c>
    </row>
    <row r="54" spans="1:17" x14ac:dyDescent="0.2">
      <c r="A54" s="42" t="s">
        <v>49</v>
      </c>
      <c r="B54" s="43" t="s">
        <v>50</v>
      </c>
      <c r="C54" s="44">
        <v>56133.471299999997</v>
      </c>
      <c r="D54" s="44">
        <v>1.9E-3</v>
      </c>
      <c r="E54">
        <f t="shared" si="0"/>
        <v>30478.701004177772</v>
      </c>
      <c r="F54" s="16">
        <f t="shared" si="9"/>
        <v>30479</v>
      </c>
      <c r="G54" s="19">
        <f t="shared" si="2"/>
        <v>-0.21730229999957373</v>
      </c>
      <c r="J54">
        <f>+G54</f>
        <v>-0.21730229999957373</v>
      </c>
      <c r="O54">
        <f t="shared" ca="1" si="3"/>
        <v>-0.21617979525108064</v>
      </c>
      <c r="Q54" s="2">
        <f t="shared" si="4"/>
        <v>41114.971299999997</v>
      </c>
    </row>
    <row r="55" spans="1:17" x14ac:dyDescent="0.2">
      <c r="A55" s="48" t="s">
        <v>54</v>
      </c>
      <c r="B55" s="49" t="s">
        <v>48</v>
      </c>
      <c r="C55" s="44">
        <v>56495.401400000002</v>
      </c>
      <c r="D55" s="50">
        <v>1.6000000000000001E-3</v>
      </c>
      <c r="E55">
        <f t="shared" si="0"/>
        <v>30976.696597579139</v>
      </c>
      <c r="F55" s="16">
        <f t="shared" si="9"/>
        <v>30977</v>
      </c>
      <c r="G55" s="19">
        <f t="shared" si="2"/>
        <v>-0.22050490000401624</v>
      </c>
      <c r="J55">
        <f>+G55</f>
        <v>-0.22050490000401624</v>
      </c>
      <c r="O55">
        <f t="shared" ca="1" si="3"/>
        <v>-0.22075879707848553</v>
      </c>
      <c r="Q55" s="2">
        <f t="shared" si="4"/>
        <v>41476.901400000002</v>
      </c>
    </row>
    <row r="56" spans="1:17" x14ac:dyDescent="0.2">
      <c r="A56" s="48" t="s">
        <v>54</v>
      </c>
      <c r="B56" s="49" t="s">
        <v>48</v>
      </c>
      <c r="C56" s="44">
        <v>56521.563999999998</v>
      </c>
      <c r="D56" s="50">
        <v>2.3999999999999998E-3</v>
      </c>
      <c r="E56">
        <f t="shared" si="0"/>
        <v>31012.69487324596</v>
      </c>
      <c r="F56" s="16">
        <f t="shared" si="9"/>
        <v>31013</v>
      </c>
      <c r="G56" s="19">
        <f t="shared" si="2"/>
        <v>-0.22175810000044294</v>
      </c>
      <c r="J56">
        <f>+G56</f>
        <v>-0.22175810000044294</v>
      </c>
      <c r="O56">
        <f t="shared" ca="1" si="3"/>
        <v>-0.22108980925877988</v>
      </c>
      <c r="Q56" s="2">
        <f t="shared" si="4"/>
        <v>41503.063999999998</v>
      </c>
    </row>
    <row r="57" spans="1:17" x14ac:dyDescent="0.2">
      <c r="A57" s="47" t="s">
        <v>56</v>
      </c>
      <c r="B57" s="45" t="s">
        <v>48</v>
      </c>
      <c r="C57" s="47">
        <v>56891.486199999999</v>
      </c>
      <c r="D57" s="47">
        <v>2.8E-3</v>
      </c>
      <c r="E57">
        <f t="shared" si="0"/>
        <v>31521.687149658825</v>
      </c>
      <c r="F57" s="16">
        <f t="shared" si="9"/>
        <v>31522</v>
      </c>
      <c r="G57" s="19">
        <f t="shared" si="2"/>
        <v>-0.22737140000390355</v>
      </c>
      <c r="J57">
        <f>+G57</f>
        <v>-0.22737140000390355</v>
      </c>
      <c r="O57">
        <f t="shared" ca="1" si="3"/>
        <v>-0.22576995369683026</v>
      </c>
      <c r="Q57" s="2">
        <f t="shared" si="4"/>
        <v>41872.986199999999</v>
      </c>
    </row>
    <row r="58" spans="1:17" x14ac:dyDescent="0.2">
      <c r="A58" s="69" t="s">
        <v>0</v>
      </c>
      <c r="B58" s="70" t="s">
        <v>48</v>
      </c>
      <c r="C58" s="71">
        <v>57564.470200000003</v>
      </c>
      <c r="D58" s="71">
        <v>1.2999999999999999E-3</v>
      </c>
      <c r="E58">
        <f>+(C58-C$7)/C$8</f>
        <v>32447.675528159594</v>
      </c>
      <c r="F58" s="16">
        <f t="shared" si="9"/>
        <v>32448</v>
      </c>
      <c r="G58" s="19">
        <f>+C58-(C$7+F58*C$8)</f>
        <v>-0.23581759999797214</v>
      </c>
      <c r="K58">
        <f>+G58</f>
        <v>-0.23581759999797214</v>
      </c>
      <c r="O58">
        <f ca="1">+C$11+C$12*$F58</f>
        <v>-0.23428432255662332</v>
      </c>
      <c r="Q58" s="2">
        <f>+C58-15018.5</f>
        <v>42545.970200000003</v>
      </c>
    </row>
    <row r="59" spans="1:17" x14ac:dyDescent="0.2">
      <c r="B59" s="6"/>
    </row>
    <row r="60" spans="1:17" x14ac:dyDescent="0.2">
      <c r="B60" s="6"/>
    </row>
    <row r="61" spans="1:17" x14ac:dyDescent="0.2">
      <c r="B61" s="6"/>
    </row>
    <row r="62" spans="1:17" x14ac:dyDescent="0.2">
      <c r="B62" s="6"/>
    </row>
    <row r="63" spans="1:17" x14ac:dyDescent="0.2">
      <c r="B63" s="6"/>
    </row>
    <row r="64" spans="1:17" x14ac:dyDescent="0.2">
      <c r="B64" s="6"/>
    </row>
    <row r="65" spans="2:2" x14ac:dyDescent="0.2">
      <c r="B65" s="6"/>
    </row>
    <row r="66" spans="2:2" x14ac:dyDescent="0.2">
      <c r="B66" s="6"/>
    </row>
    <row r="67" spans="2:2" x14ac:dyDescent="0.2">
      <c r="B67" s="6"/>
    </row>
    <row r="68" spans="2:2" x14ac:dyDescent="0.2">
      <c r="B68" s="6"/>
    </row>
    <row r="69" spans="2:2" x14ac:dyDescent="0.2">
      <c r="B69" s="6"/>
    </row>
    <row r="70" spans="2:2" x14ac:dyDescent="0.2">
      <c r="B70" s="6"/>
    </row>
    <row r="71" spans="2:2" x14ac:dyDescent="0.2">
      <c r="B71" s="6"/>
    </row>
    <row r="72" spans="2:2" x14ac:dyDescent="0.2">
      <c r="B72" s="6"/>
    </row>
    <row r="73" spans="2:2" x14ac:dyDescent="0.2">
      <c r="B73" s="6"/>
    </row>
    <row r="74" spans="2:2" x14ac:dyDescent="0.2">
      <c r="B74" s="6"/>
    </row>
    <row r="75" spans="2:2" x14ac:dyDescent="0.2">
      <c r="B75" s="6"/>
    </row>
    <row r="76" spans="2:2" x14ac:dyDescent="0.2">
      <c r="B76" s="6"/>
    </row>
    <row r="77" spans="2:2" x14ac:dyDescent="0.2">
      <c r="B77" s="6"/>
    </row>
    <row r="78" spans="2:2" x14ac:dyDescent="0.2">
      <c r="B78" s="6"/>
    </row>
    <row r="79" spans="2:2" x14ac:dyDescent="0.2">
      <c r="B79" s="6"/>
    </row>
    <row r="80" spans="2:2" x14ac:dyDescent="0.2">
      <c r="B80" s="6"/>
    </row>
    <row r="81" spans="2:2" x14ac:dyDescent="0.2">
      <c r="B81" s="6"/>
    </row>
    <row r="82" spans="2:2" x14ac:dyDescent="0.2">
      <c r="B82" s="6"/>
    </row>
    <row r="83" spans="2:2" x14ac:dyDescent="0.2">
      <c r="B83" s="6"/>
    </row>
    <row r="84" spans="2:2" x14ac:dyDescent="0.2">
      <c r="B84" s="6"/>
    </row>
    <row r="85" spans="2:2" x14ac:dyDescent="0.2">
      <c r="B85" s="6"/>
    </row>
    <row r="86" spans="2:2" x14ac:dyDescent="0.2">
      <c r="B86" s="6"/>
    </row>
    <row r="87" spans="2:2" x14ac:dyDescent="0.2">
      <c r="B87" s="6"/>
    </row>
  </sheetData>
  <phoneticPr fontId="8" type="noConversion"/>
  <hyperlinks>
    <hyperlink ref="H935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8"/>
  <sheetViews>
    <sheetView workbookViewId="0">
      <selection activeCell="A29" sqref="A29:D46"/>
    </sheetView>
  </sheetViews>
  <sheetFormatPr defaultRowHeight="12.75" x14ac:dyDescent="0.2"/>
  <cols>
    <col min="1" max="1" width="19.7109375" style="19" customWidth="1"/>
    <col min="2" max="2" width="4.42578125" style="20" customWidth="1"/>
    <col min="3" max="3" width="12.7109375" style="19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19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 x14ac:dyDescent="0.25">
      <c r="A1" s="52" t="s">
        <v>57</v>
      </c>
      <c r="I1" s="53" t="s">
        <v>58</v>
      </c>
      <c r="J1" s="54" t="s">
        <v>59</v>
      </c>
    </row>
    <row r="2" spans="1:16" x14ac:dyDescent="0.2">
      <c r="I2" s="55" t="s">
        <v>60</v>
      </c>
      <c r="J2" s="56" t="s">
        <v>61</v>
      </c>
    </row>
    <row r="3" spans="1:16" x14ac:dyDescent="0.2">
      <c r="A3" s="57" t="s">
        <v>62</v>
      </c>
      <c r="I3" s="55" t="s">
        <v>63</v>
      </c>
      <c r="J3" s="56" t="s">
        <v>64</v>
      </c>
    </row>
    <row r="4" spans="1:16" x14ac:dyDescent="0.2">
      <c r="I4" s="55" t="s">
        <v>65</v>
      </c>
      <c r="J4" s="56" t="s">
        <v>64</v>
      </c>
    </row>
    <row r="5" spans="1:16" ht="13.5" thickBot="1" x14ac:dyDescent="0.25">
      <c r="I5" s="58" t="s">
        <v>66</v>
      </c>
      <c r="J5" s="59" t="s">
        <v>67</v>
      </c>
    </row>
    <row r="10" spans="1:16" ht="13.5" thickBot="1" x14ac:dyDescent="0.25"/>
    <row r="11" spans="1:16" ht="12.75" customHeight="1" thickBot="1" x14ac:dyDescent="0.25">
      <c r="A11" s="19" t="str">
        <f t="shared" ref="A11:A46" si="0">P11</f>
        <v>BAVM 152 </v>
      </c>
      <c r="B11" s="6" t="str">
        <f t="shared" ref="B11:B46" si="1">IF(H11=INT(H11),"I","II")</f>
        <v>II</v>
      </c>
      <c r="C11" s="19">
        <f t="shared" ref="C11:C46" si="2">1*G11</f>
        <v>52225.288999999997</v>
      </c>
      <c r="D11" s="20" t="str">
        <f t="shared" ref="D11:D46" si="3">VLOOKUP(F11,I$1:J$5,2,FALSE)</f>
        <v>vis</v>
      </c>
      <c r="E11" s="60">
        <f>VLOOKUP(C11,Active!C$21:E$973,3,FALSE)</f>
        <v>25101.2605436878</v>
      </c>
      <c r="F11" s="6" t="s">
        <v>66</v>
      </c>
      <c r="G11" s="20" t="str">
        <f t="shared" ref="G11:G46" si="4">MID(I11,3,LEN(I11)-3)</f>
        <v>52225.289</v>
      </c>
      <c r="H11" s="19">
        <f t="shared" ref="H11:H46" si="5">1*K11</f>
        <v>25099.5</v>
      </c>
      <c r="I11" s="61" t="s">
        <v>104</v>
      </c>
      <c r="J11" s="62" t="s">
        <v>105</v>
      </c>
      <c r="K11" s="61">
        <v>25099.5</v>
      </c>
      <c r="L11" s="61" t="s">
        <v>106</v>
      </c>
      <c r="M11" s="62" t="s">
        <v>107</v>
      </c>
      <c r="N11" s="62" t="s">
        <v>108</v>
      </c>
      <c r="O11" s="63" t="s">
        <v>109</v>
      </c>
      <c r="P11" s="64" t="s">
        <v>110</v>
      </c>
    </row>
    <row r="12" spans="1:16" ht="12.75" customHeight="1" thickBot="1" x14ac:dyDescent="0.25">
      <c r="A12" s="19" t="str">
        <f t="shared" si="0"/>
        <v>BAVM 152 </v>
      </c>
      <c r="B12" s="6" t="str">
        <f t="shared" si="1"/>
        <v>I</v>
      </c>
      <c r="C12" s="19">
        <f t="shared" si="2"/>
        <v>52258.355300000003</v>
      </c>
      <c r="D12" s="20" t="str">
        <f t="shared" si="3"/>
        <v>vis</v>
      </c>
      <c r="E12" s="60">
        <f>VLOOKUP(C12,Active!C$21:E$973,3,FALSE)</f>
        <v>25146.757924784568</v>
      </c>
      <c r="F12" s="6" t="s">
        <v>66</v>
      </c>
      <c r="G12" s="20" t="str">
        <f t="shared" si="4"/>
        <v>52258.3553</v>
      </c>
      <c r="H12" s="19">
        <f t="shared" si="5"/>
        <v>25145</v>
      </c>
      <c r="I12" s="61" t="s">
        <v>111</v>
      </c>
      <c r="J12" s="62" t="s">
        <v>112</v>
      </c>
      <c r="K12" s="61">
        <v>25145</v>
      </c>
      <c r="L12" s="61" t="s">
        <v>113</v>
      </c>
      <c r="M12" s="62" t="s">
        <v>107</v>
      </c>
      <c r="N12" s="62" t="s">
        <v>114</v>
      </c>
      <c r="O12" s="63" t="s">
        <v>109</v>
      </c>
      <c r="P12" s="64" t="s">
        <v>110</v>
      </c>
    </row>
    <row r="13" spans="1:16" ht="12.75" customHeight="1" thickBot="1" x14ac:dyDescent="0.25">
      <c r="A13" s="19" t="str">
        <f t="shared" si="0"/>
        <v>BAVM 173 </v>
      </c>
      <c r="B13" s="6" t="str">
        <f t="shared" si="1"/>
        <v>I</v>
      </c>
      <c r="C13" s="19">
        <f t="shared" si="2"/>
        <v>53226.403599999998</v>
      </c>
      <c r="D13" s="20" t="str">
        <f t="shared" si="3"/>
        <v>vis</v>
      </c>
      <c r="E13" s="60">
        <f>VLOOKUP(C13,Active!C$21:E$973,3,FALSE)</f>
        <v>26478.738292263461</v>
      </c>
      <c r="F13" s="6" t="s">
        <v>66</v>
      </c>
      <c r="G13" s="20" t="str">
        <f t="shared" si="4"/>
        <v>53226.4036</v>
      </c>
      <c r="H13" s="19">
        <f t="shared" si="5"/>
        <v>26477</v>
      </c>
      <c r="I13" s="61" t="s">
        <v>115</v>
      </c>
      <c r="J13" s="62" t="s">
        <v>116</v>
      </c>
      <c r="K13" s="61" t="s">
        <v>117</v>
      </c>
      <c r="L13" s="61" t="s">
        <v>118</v>
      </c>
      <c r="M13" s="62" t="s">
        <v>107</v>
      </c>
      <c r="N13" s="62" t="s">
        <v>114</v>
      </c>
      <c r="O13" s="63" t="s">
        <v>109</v>
      </c>
      <c r="P13" s="64" t="s">
        <v>119</v>
      </c>
    </row>
    <row r="14" spans="1:16" ht="12.75" customHeight="1" thickBot="1" x14ac:dyDescent="0.25">
      <c r="A14" s="19" t="str">
        <f t="shared" si="0"/>
        <v>BAVM 173 </v>
      </c>
      <c r="B14" s="6" t="str">
        <f t="shared" si="1"/>
        <v>I</v>
      </c>
      <c r="C14" s="19">
        <f t="shared" si="2"/>
        <v>53242.396200000003</v>
      </c>
      <c r="D14" s="20" t="str">
        <f t="shared" si="3"/>
        <v>vis</v>
      </c>
      <c r="E14" s="60">
        <f>VLOOKUP(C14,Active!C$21:E$973,3,FALSE)</f>
        <v>26500.743216217099</v>
      </c>
      <c r="F14" s="6" t="s">
        <v>66</v>
      </c>
      <c r="G14" s="20" t="str">
        <f t="shared" si="4"/>
        <v>53242.3962</v>
      </c>
      <c r="H14" s="19">
        <f t="shared" si="5"/>
        <v>26499</v>
      </c>
      <c r="I14" s="61" t="s">
        <v>120</v>
      </c>
      <c r="J14" s="62" t="s">
        <v>121</v>
      </c>
      <c r="K14" s="61" t="s">
        <v>122</v>
      </c>
      <c r="L14" s="61" t="s">
        <v>123</v>
      </c>
      <c r="M14" s="62" t="s">
        <v>107</v>
      </c>
      <c r="N14" s="62" t="s">
        <v>114</v>
      </c>
      <c r="O14" s="63" t="s">
        <v>109</v>
      </c>
      <c r="P14" s="64" t="s">
        <v>119</v>
      </c>
    </row>
    <row r="15" spans="1:16" ht="12.75" customHeight="1" thickBot="1" x14ac:dyDescent="0.25">
      <c r="A15" s="19" t="str">
        <f t="shared" si="0"/>
        <v>BAVM 173 </v>
      </c>
      <c r="B15" s="6" t="str">
        <f t="shared" si="1"/>
        <v>I</v>
      </c>
      <c r="C15" s="19">
        <f t="shared" si="2"/>
        <v>53247.484299999996</v>
      </c>
      <c r="D15" s="20" t="str">
        <f t="shared" si="3"/>
        <v>vis</v>
      </c>
      <c r="E15" s="60">
        <f>VLOOKUP(C15,Active!C$21:E$973,3,FALSE)</f>
        <v>26507.744157500463</v>
      </c>
      <c r="F15" s="6" t="s">
        <v>66</v>
      </c>
      <c r="G15" s="20" t="str">
        <f t="shared" si="4"/>
        <v>53247.4843</v>
      </c>
      <c r="H15" s="19">
        <f t="shared" si="5"/>
        <v>26506</v>
      </c>
      <c r="I15" s="61" t="s">
        <v>124</v>
      </c>
      <c r="J15" s="62" t="s">
        <v>125</v>
      </c>
      <c r="K15" s="61" t="s">
        <v>126</v>
      </c>
      <c r="L15" s="61" t="s">
        <v>127</v>
      </c>
      <c r="M15" s="62" t="s">
        <v>107</v>
      </c>
      <c r="N15" s="62" t="s">
        <v>114</v>
      </c>
      <c r="O15" s="63" t="s">
        <v>109</v>
      </c>
      <c r="P15" s="64" t="s">
        <v>119</v>
      </c>
    </row>
    <row r="16" spans="1:16" ht="12.75" customHeight="1" thickBot="1" x14ac:dyDescent="0.25">
      <c r="A16" s="19" t="str">
        <f t="shared" si="0"/>
        <v>BAVM 173 </v>
      </c>
      <c r="B16" s="6" t="str">
        <f t="shared" si="1"/>
        <v>I</v>
      </c>
      <c r="C16" s="19">
        <f t="shared" si="2"/>
        <v>53255.477400000003</v>
      </c>
      <c r="D16" s="20" t="str">
        <f t="shared" si="3"/>
        <v>vis</v>
      </c>
      <c r="E16" s="60">
        <f>VLOOKUP(C16,Active!C$21:E$973,3,FALSE)</f>
        <v>26518.742216456099</v>
      </c>
      <c r="F16" s="6" t="s">
        <v>66</v>
      </c>
      <c r="G16" s="20" t="str">
        <f t="shared" si="4"/>
        <v>53255.4774</v>
      </c>
      <c r="H16" s="19">
        <f t="shared" si="5"/>
        <v>26517</v>
      </c>
      <c r="I16" s="61" t="s">
        <v>128</v>
      </c>
      <c r="J16" s="62" t="s">
        <v>129</v>
      </c>
      <c r="K16" s="61" t="s">
        <v>130</v>
      </c>
      <c r="L16" s="61" t="s">
        <v>131</v>
      </c>
      <c r="M16" s="62" t="s">
        <v>107</v>
      </c>
      <c r="N16" s="62" t="s">
        <v>114</v>
      </c>
      <c r="O16" s="63" t="s">
        <v>109</v>
      </c>
      <c r="P16" s="64" t="s">
        <v>119</v>
      </c>
    </row>
    <row r="17" spans="1:16" ht="12.75" customHeight="1" thickBot="1" x14ac:dyDescent="0.25">
      <c r="A17" s="19" t="str">
        <f t="shared" si="0"/>
        <v>BAVM 173 </v>
      </c>
      <c r="B17" s="6" t="str">
        <f t="shared" si="1"/>
        <v>I</v>
      </c>
      <c r="C17" s="19">
        <f t="shared" si="2"/>
        <v>53258.385199999997</v>
      </c>
      <c r="D17" s="20" t="str">
        <f t="shared" si="3"/>
        <v>vis</v>
      </c>
      <c r="E17" s="60">
        <f>VLOOKUP(C17,Active!C$21:E$973,3,FALSE)</f>
        <v>26522.743186771888</v>
      </c>
      <c r="F17" s="6" t="s">
        <v>66</v>
      </c>
      <c r="G17" s="20" t="str">
        <f t="shared" si="4"/>
        <v>53258.3852</v>
      </c>
      <c r="H17" s="19">
        <f t="shared" si="5"/>
        <v>26521</v>
      </c>
      <c r="I17" s="61" t="s">
        <v>132</v>
      </c>
      <c r="J17" s="62" t="s">
        <v>133</v>
      </c>
      <c r="K17" s="61" t="s">
        <v>134</v>
      </c>
      <c r="L17" s="61" t="s">
        <v>123</v>
      </c>
      <c r="M17" s="62" t="s">
        <v>107</v>
      </c>
      <c r="N17" s="62" t="s">
        <v>114</v>
      </c>
      <c r="O17" s="63" t="s">
        <v>109</v>
      </c>
      <c r="P17" s="64" t="s">
        <v>119</v>
      </c>
    </row>
    <row r="18" spans="1:16" ht="12.75" customHeight="1" thickBot="1" x14ac:dyDescent="0.25">
      <c r="A18" s="19" t="str">
        <f t="shared" si="0"/>
        <v>BAVM 173 </v>
      </c>
      <c r="B18" s="6" t="str">
        <f t="shared" si="1"/>
        <v>I</v>
      </c>
      <c r="C18" s="19">
        <f t="shared" si="2"/>
        <v>53282.367200000001</v>
      </c>
      <c r="D18" s="20" t="str">
        <f t="shared" si="3"/>
        <v>vis</v>
      </c>
      <c r="E18" s="60">
        <f>VLOOKUP(C18,Active!C$21:E$973,3,FALSE)</f>
        <v>26555.741078687905</v>
      </c>
      <c r="F18" s="6" t="s">
        <v>66</v>
      </c>
      <c r="G18" s="20" t="str">
        <f t="shared" si="4"/>
        <v>53282.3672</v>
      </c>
      <c r="H18" s="19">
        <f t="shared" si="5"/>
        <v>26554</v>
      </c>
      <c r="I18" s="61" t="s">
        <v>135</v>
      </c>
      <c r="J18" s="62" t="s">
        <v>136</v>
      </c>
      <c r="K18" s="61" t="s">
        <v>137</v>
      </c>
      <c r="L18" s="61" t="s">
        <v>138</v>
      </c>
      <c r="M18" s="62" t="s">
        <v>107</v>
      </c>
      <c r="N18" s="62" t="s">
        <v>114</v>
      </c>
      <c r="O18" s="63" t="s">
        <v>109</v>
      </c>
      <c r="P18" s="64" t="s">
        <v>119</v>
      </c>
    </row>
    <row r="19" spans="1:16" ht="12.75" customHeight="1" thickBot="1" x14ac:dyDescent="0.25">
      <c r="A19" s="19" t="str">
        <f t="shared" si="0"/>
        <v>BAVM 173 </v>
      </c>
      <c r="B19" s="6" t="str">
        <f t="shared" si="1"/>
        <v>I</v>
      </c>
      <c r="C19" s="19">
        <f t="shared" si="2"/>
        <v>53284.546799999996</v>
      </c>
      <c r="D19" s="20" t="str">
        <f t="shared" si="3"/>
        <v>vis</v>
      </c>
      <c r="E19" s="60">
        <f>VLOOKUP(C19,Active!C$21:E$973,3,FALSE)</f>
        <v>26558.740086494592</v>
      </c>
      <c r="F19" s="6" t="s">
        <v>66</v>
      </c>
      <c r="G19" s="20" t="str">
        <f t="shared" si="4"/>
        <v>53284.5468</v>
      </c>
      <c r="H19" s="19">
        <f t="shared" si="5"/>
        <v>26557</v>
      </c>
      <c r="I19" s="61" t="s">
        <v>139</v>
      </c>
      <c r="J19" s="62" t="s">
        <v>140</v>
      </c>
      <c r="K19" s="61" t="s">
        <v>141</v>
      </c>
      <c r="L19" s="61" t="s">
        <v>142</v>
      </c>
      <c r="M19" s="62" t="s">
        <v>107</v>
      </c>
      <c r="N19" s="62" t="s">
        <v>114</v>
      </c>
      <c r="O19" s="63" t="s">
        <v>109</v>
      </c>
      <c r="P19" s="64" t="s">
        <v>119</v>
      </c>
    </row>
    <row r="20" spans="1:16" ht="12.75" customHeight="1" thickBot="1" x14ac:dyDescent="0.25">
      <c r="A20" s="19" t="str">
        <f t="shared" si="0"/>
        <v>BAVM 178 </v>
      </c>
      <c r="B20" s="6" t="str">
        <f t="shared" si="1"/>
        <v>I</v>
      </c>
      <c r="C20" s="19">
        <f t="shared" si="2"/>
        <v>53716.249300000003</v>
      </c>
      <c r="D20" s="20" t="str">
        <f t="shared" si="3"/>
        <v>vis</v>
      </c>
      <c r="E20" s="60">
        <f>VLOOKUP(C20,Active!C$21:E$973,3,FALSE)</f>
        <v>27152.738603502028</v>
      </c>
      <c r="F20" s="6" t="s">
        <v>66</v>
      </c>
      <c r="G20" s="20" t="str">
        <f t="shared" si="4"/>
        <v>53716.2493</v>
      </c>
      <c r="H20" s="19">
        <f t="shared" si="5"/>
        <v>27151</v>
      </c>
      <c r="I20" s="61" t="s">
        <v>143</v>
      </c>
      <c r="J20" s="62" t="s">
        <v>144</v>
      </c>
      <c r="K20" s="61" t="s">
        <v>145</v>
      </c>
      <c r="L20" s="61" t="s">
        <v>146</v>
      </c>
      <c r="M20" s="62" t="s">
        <v>147</v>
      </c>
      <c r="N20" s="62" t="s">
        <v>108</v>
      </c>
      <c r="O20" s="63" t="s">
        <v>148</v>
      </c>
      <c r="P20" s="64" t="s">
        <v>149</v>
      </c>
    </row>
    <row r="21" spans="1:16" ht="12.75" customHeight="1" thickBot="1" x14ac:dyDescent="0.25">
      <c r="A21" s="19" t="str">
        <f t="shared" si="0"/>
        <v>IBVS 5760 </v>
      </c>
      <c r="B21" s="6" t="str">
        <f t="shared" si="1"/>
        <v>I</v>
      </c>
      <c r="C21" s="19">
        <f t="shared" si="2"/>
        <v>53980.792600000001</v>
      </c>
      <c r="D21" s="20" t="str">
        <f t="shared" si="3"/>
        <v>vis</v>
      </c>
      <c r="E21" s="60">
        <f>VLOOKUP(C21,Active!C$21:E$973,3,FALSE)</f>
        <v>27516.735401955244</v>
      </c>
      <c r="F21" s="6" t="s">
        <v>66</v>
      </c>
      <c r="G21" s="20" t="str">
        <f t="shared" si="4"/>
        <v>53980.7926</v>
      </c>
      <c r="H21" s="19">
        <f t="shared" si="5"/>
        <v>27515</v>
      </c>
      <c r="I21" s="61" t="s">
        <v>150</v>
      </c>
      <c r="J21" s="62" t="s">
        <v>151</v>
      </c>
      <c r="K21" s="61" t="s">
        <v>152</v>
      </c>
      <c r="L21" s="61" t="s">
        <v>153</v>
      </c>
      <c r="M21" s="62" t="s">
        <v>147</v>
      </c>
      <c r="N21" s="62" t="s">
        <v>108</v>
      </c>
      <c r="O21" s="63" t="s">
        <v>154</v>
      </c>
      <c r="P21" s="64" t="s">
        <v>155</v>
      </c>
    </row>
    <row r="22" spans="1:16" ht="12.75" customHeight="1" thickBot="1" x14ac:dyDescent="0.25">
      <c r="A22" s="19" t="str">
        <f t="shared" si="0"/>
        <v>BAVM 183 </v>
      </c>
      <c r="B22" s="6" t="str">
        <f t="shared" si="1"/>
        <v>I</v>
      </c>
      <c r="C22" s="19">
        <f t="shared" si="2"/>
        <v>54080.36</v>
      </c>
      <c r="D22" s="20" t="str">
        <f t="shared" si="3"/>
        <v>vis</v>
      </c>
      <c r="E22" s="60">
        <f>VLOOKUP(C22,Active!C$21:E$973,3,FALSE)</f>
        <v>27653.734580654196</v>
      </c>
      <c r="F22" s="6" t="s">
        <v>66</v>
      </c>
      <c r="G22" s="20" t="str">
        <f t="shared" si="4"/>
        <v>54080.3600</v>
      </c>
      <c r="H22" s="19">
        <f t="shared" si="5"/>
        <v>27652</v>
      </c>
      <c r="I22" s="61" t="s">
        <v>156</v>
      </c>
      <c r="J22" s="62" t="s">
        <v>157</v>
      </c>
      <c r="K22" s="61" t="s">
        <v>158</v>
      </c>
      <c r="L22" s="61" t="s">
        <v>159</v>
      </c>
      <c r="M22" s="62" t="s">
        <v>147</v>
      </c>
      <c r="N22" s="62" t="s">
        <v>114</v>
      </c>
      <c r="O22" s="63" t="s">
        <v>109</v>
      </c>
      <c r="P22" s="64" t="s">
        <v>160</v>
      </c>
    </row>
    <row r="23" spans="1:16" ht="12.75" customHeight="1" thickBot="1" x14ac:dyDescent="0.25">
      <c r="A23" s="19" t="str">
        <f t="shared" si="0"/>
        <v>BAVM 215 </v>
      </c>
      <c r="B23" s="6" t="str">
        <f t="shared" si="1"/>
        <v>I</v>
      </c>
      <c r="C23" s="19">
        <f t="shared" si="2"/>
        <v>55388.536599999999</v>
      </c>
      <c r="D23" s="20" t="str">
        <f t="shared" si="3"/>
        <v>vis</v>
      </c>
      <c r="E23" s="60">
        <f>VLOOKUP(C23,Active!C$21:E$973,3,FALSE)</f>
        <v>29453.712482991607</v>
      </c>
      <c r="F23" s="6" t="s">
        <v>66</v>
      </c>
      <c r="G23" s="20" t="str">
        <f t="shared" si="4"/>
        <v>55388.5366</v>
      </c>
      <c r="H23" s="19">
        <f t="shared" si="5"/>
        <v>29452</v>
      </c>
      <c r="I23" s="61" t="s">
        <v>187</v>
      </c>
      <c r="J23" s="62" t="s">
        <v>188</v>
      </c>
      <c r="K23" s="61" t="s">
        <v>189</v>
      </c>
      <c r="L23" s="61" t="s">
        <v>190</v>
      </c>
      <c r="M23" s="62" t="s">
        <v>147</v>
      </c>
      <c r="N23" s="62" t="s">
        <v>114</v>
      </c>
      <c r="O23" s="63" t="s">
        <v>109</v>
      </c>
      <c r="P23" s="64" t="s">
        <v>191</v>
      </c>
    </row>
    <row r="24" spans="1:16" ht="12.75" customHeight="1" thickBot="1" x14ac:dyDescent="0.25">
      <c r="A24" s="19" t="str">
        <f t="shared" si="0"/>
        <v>BAVM 215 </v>
      </c>
      <c r="B24" s="6" t="str">
        <f t="shared" si="1"/>
        <v>I</v>
      </c>
      <c r="C24" s="19">
        <f t="shared" si="2"/>
        <v>55460.4876</v>
      </c>
      <c r="D24" s="20" t="str">
        <f t="shared" si="3"/>
        <v>vis</v>
      </c>
      <c r="E24" s="60">
        <f>VLOOKUP(C24,Active!C$21:E$973,3,FALSE)</f>
        <v>29552.71303846025</v>
      </c>
      <c r="F24" s="6" t="s">
        <v>66</v>
      </c>
      <c r="G24" s="20" t="str">
        <f t="shared" si="4"/>
        <v>55460.4876</v>
      </c>
      <c r="H24" s="19">
        <f t="shared" si="5"/>
        <v>29551</v>
      </c>
      <c r="I24" s="61" t="s">
        <v>192</v>
      </c>
      <c r="J24" s="62" t="s">
        <v>193</v>
      </c>
      <c r="K24" s="61" t="s">
        <v>194</v>
      </c>
      <c r="L24" s="61" t="s">
        <v>195</v>
      </c>
      <c r="M24" s="62" t="s">
        <v>147</v>
      </c>
      <c r="N24" s="62" t="s">
        <v>114</v>
      </c>
      <c r="O24" s="63" t="s">
        <v>109</v>
      </c>
      <c r="P24" s="64" t="s">
        <v>191</v>
      </c>
    </row>
    <row r="25" spans="1:16" ht="12.75" customHeight="1" thickBot="1" x14ac:dyDescent="0.25">
      <c r="A25" s="19" t="str">
        <f t="shared" si="0"/>
        <v>BAVM 231 </v>
      </c>
      <c r="B25" s="6" t="str">
        <f t="shared" si="1"/>
        <v>I</v>
      </c>
      <c r="C25" s="19">
        <f t="shared" si="2"/>
        <v>56133.471299999997</v>
      </c>
      <c r="D25" s="20" t="str">
        <f t="shared" si="3"/>
        <v>vis</v>
      </c>
      <c r="E25" s="60">
        <f>VLOOKUP(C25,Active!C$21:E$973,3,FALSE)</f>
        <v>30478.701004177772</v>
      </c>
      <c r="F25" s="6" t="s">
        <v>66</v>
      </c>
      <c r="G25" s="20" t="str">
        <f t="shared" si="4"/>
        <v>56133.4713</v>
      </c>
      <c r="H25" s="19">
        <f t="shared" si="5"/>
        <v>30477</v>
      </c>
      <c r="I25" s="61" t="s">
        <v>205</v>
      </c>
      <c r="J25" s="62" t="s">
        <v>206</v>
      </c>
      <c r="K25" s="61" t="s">
        <v>207</v>
      </c>
      <c r="L25" s="61" t="s">
        <v>208</v>
      </c>
      <c r="M25" s="62" t="s">
        <v>147</v>
      </c>
      <c r="N25" s="62" t="s">
        <v>114</v>
      </c>
      <c r="O25" s="63" t="s">
        <v>109</v>
      </c>
      <c r="P25" s="64" t="s">
        <v>209</v>
      </c>
    </row>
    <row r="26" spans="1:16" ht="12.75" customHeight="1" thickBot="1" x14ac:dyDescent="0.25">
      <c r="A26" s="19" t="str">
        <f t="shared" si="0"/>
        <v>BAVM 234 </v>
      </c>
      <c r="B26" s="6" t="str">
        <f t="shared" si="1"/>
        <v>I</v>
      </c>
      <c r="C26" s="19">
        <f t="shared" si="2"/>
        <v>56495.401400000002</v>
      </c>
      <c r="D26" s="20" t="str">
        <f t="shared" si="3"/>
        <v>vis</v>
      </c>
      <c r="E26" s="60">
        <f>VLOOKUP(C26,Active!C$21:E$973,3,FALSE)</f>
        <v>30976.696597579139</v>
      </c>
      <c r="F26" s="6" t="s">
        <v>66</v>
      </c>
      <c r="G26" s="20" t="str">
        <f t="shared" si="4"/>
        <v>56495.4014</v>
      </c>
      <c r="H26" s="19">
        <f t="shared" si="5"/>
        <v>30975</v>
      </c>
      <c r="I26" s="61" t="s">
        <v>210</v>
      </c>
      <c r="J26" s="62" t="s">
        <v>211</v>
      </c>
      <c r="K26" s="61" t="s">
        <v>212</v>
      </c>
      <c r="L26" s="61" t="s">
        <v>213</v>
      </c>
      <c r="M26" s="62" t="s">
        <v>147</v>
      </c>
      <c r="N26" s="62" t="s">
        <v>114</v>
      </c>
      <c r="O26" s="63" t="s">
        <v>109</v>
      </c>
      <c r="P26" s="64" t="s">
        <v>214</v>
      </c>
    </row>
    <row r="27" spans="1:16" ht="12.75" customHeight="1" thickBot="1" x14ac:dyDescent="0.25">
      <c r="A27" s="19" t="str">
        <f t="shared" si="0"/>
        <v>BAVM 234 </v>
      </c>
      <c r="B27" s="6" t="str">
        <f t="shared" si="1"/>
        <v>I</v>
      </c>
      <c r="C27" s="19">
        <f t="shared" si="2"/>
        <v>56521.563999999998</v>
      </c>
      <c r="D27" s="20" t="str">
        <f t="shared" si="3"/>
        <v>vis</v>
      </c>
      <c r="E27" s="60">
        <f>VLOOKUP(C27,Active!C$21:E$973,3,FALSE)</f>
        <v>31012.69487324596</v>
      </c>
      <c r="F27" s="6" t="s">
        <v>66</v>
      </c>
      <c r="G27" s="20" t="str">
        <f t="shared" si="4"/>
        <v>56521.564</v>
      </c>
      <c r="H27" s="19">
        <f t="shared" si="5"/>
        <v>31011</v>
      </c>
      <c r="I27" s="61" t="s">
        <v>215</v>
      </c>
      <c r="J27" s="62" t="s">
        <v>216</v>
      </c>
      <c r="K27" s="61" t="s">
        <v>217</v>
      </c>
      <c r="L27" s="61" t="s">
        <v>218</v>
      </c>
      <c r="M27" s="62" t="s">
        <v>147</v>
      </c>
      <c r="N27" s="62" t="s">
        <v>114</v>
      </c>
      <c r="O27" s="63" t="s">
        <v>109</v>
      </c>
      <c r="P27" s="64" t="s">
        <v>214</v>
      </c>
    </row>
    <row r="28" spans="1:16" ht="12.75" customHeight="1" thickBot="1" x14ac:dyDescent="0.25">
      <c r="A28" s="19" t="str">
        <f t="shared" si="0"/>
        <v>BAVM 238 </v>
      </c>
      <c r="B28" s="6" t="str">
        <f t="shared" si="1"/>
        <v>I</v>
      </c>
      <c r="C28" s="19">
        <f t="shared" si="2"/>
        <v>56891.486199999999</v>
      </c>
      <c r="D28" s="20" t="str">
        <f t="shared" si="3"/>
        <v>vis</v>
      </c>
      <c r="E28" s="60">
        <f>VLOOKUP(C28,Active!C$21:E$973,3,FALSE)</f>
        <v>31521.687149658825</v>
      </c>
      <c r="F28" s="6" t="s">
        <v>66</v>
      </c>
      <c r="G28" s="20" t="str">
        <f t="shared" si="4"/>
        <v>56891.4862</v>
      </c>
      <c r="H28" s="19">
        <f t="shared" si="5"/>
        <v>31520</v>
      </c>
      <c r="I28" s="61" t="s">
        <v>219</v>
      </c>
      <c r="J28" s="62" t="s">
        <v>220</v>
      </c>
      <c r="K28" s="61" t="s">
        <v>221</v>
      </c>
      <c r="L28" s="61" t="s">
        <v>222</v>
      </c>
      <c r="M28" s="62" t="s">
        <v>147</v>
      </c>
      <c r="N28" s="62" t="s">
        <v>114</v>
      </c>
      <c r="O28" s="63" t="s">
        <v>109</v>
      </c>
      <c r="P28" s="64" t="s">
        <v>223</v>
      </c>
    </row>
    <row r="29" spans="1:16" ht="12.75" customHeight="1" thickBot="1" x14ac:dyDescent="0.25">
      <c r="A29" s="19" t="str">
        <f t="shared" si="0"/>
        <v> RIA 8.229 </v>
      </c>
      <c r="B29" s="6" t="str">
        <f t="shared" si="1"/>
        <v>I</v>
      </c>
      <c r="C29" s="19">
        <f t="shared" si="2"/>
        <v>32886.379000000001</v>
      </c>
      <c r="D29" s="20" t="str">
        <f t="shared" si="3"/>
        <v>vis</v>
      </c>
      <c r="E29" s="60">
        <f>VLOOKUP(C29,Active!C$21:E$973,3,FALSE)</f>
        <v>-1507.9989823517308</v>
      </c>
      <c r="F29" s="6" t="s">
        <v>66</v>
      </c>
      <c r="G29" s="20" t="str">
        <f t="shared" si="4"/>
        <v>32886.379</v>
      </c>
      <c r="H29" s="19">
        <f t="shared" si="5"/>
        <v>-1508</v>
      </c>
      <c r="I29" s="61" t="s">
        <v>69</v>
      </c>
      <c r="J29" s="62" t="s">
        <v>70</v>
      </c>
      <c r="K29" s="61">
        <v>-1508</v>
      </c>
      <c r="L29" s="61" t="s">
        <v>71</v>
      </c>
      <c r="M29" s="62" t="s">
        <v>68</v>
      </c>
      <c r="N29" s="62"/>
      <c r="O29" s="63" t="s">
        <v>72</v>
      </c>
      <c r="P29" s="63" t="s">
        <v>73</v>
      </c>
    </row>
    <row r="30" spans="1:16" ht="12.75" customHeight="1" thickBot="1" x14ac:dyDescent="0.25">
      <c r="A30" s="19" t="str">
        <f t="shared" si="0"/>
        <v> RIA 8.229 </v>
      </c>
      <c r="B30" s="6" t="str">
        <f t="shared" si="1"/>
        <v>I</v>
      </c>
      <c r="C30" s="19">
        <f t="shared" si="2"/>
        <v>33508.5</v>
      </c>
      <c r="D30" s="20" t="str">
        <f t="shared" si="3"/>
        <v>vis</v>
      </c>
      <c r="E30" s="60">
        <f>VLOOKUP(C30,Active!C$21:E$973,3,FALSE)</f>
        <v>-651.99524969051959</v>
      </c>
      <c r="F30" s="6" t="s">
        <v>66</v>
      </c>
      <c r="G30" s="20" t="str">
        <f t="shared" si="4"/>
        <v>33508.500</v>
      </c>
      <c r="H30" s="19">
        <f t="shared" si="5"/>
        <v>-652</v>
      </c>
      <c r="I30" s="61" t="s">
        <v>74</v>
      </c>
      <c r="J30" s="62" t="s">
        <v>75</v>
      </c>
      <c r="K30" s="61">
        <v>-652</v>
      </c>
      <c r="L30" s="61" t="s">
        <v>76</v>
      </c>
      <c r="M30" s="62" t="s">
        <v>68</v>
      </c>
      <c r="N30" s="62"/>
      <c r="O30" s="63" t="s">
        <v>72</v>
      </c>
      <c r="P30" s="63" t="s">
        <v>73</v>
      </c>
    </row>
    <row r="31" spans="1:16" ht="12.75" customHeight="1" thickBot="1" x14ac:dyDescent="0.25">
      <c r="A31" s="19" t="str">
        <f t="shared" si="0"/>
        <v> RIA 8.229 </v>
      </c>
      <c r="B31" s="6" t="str">
        <f t="shared" si="1"/>
        <v>I</v>
      </c>
      <c r="C31" s="19">
        <f t="shared" si="2"/>
        <v>33982.349000000002</v>
      </c>
      <c r="D31" s="20" t="str">
        <f t="shared" si="3"/>
        <v>vis</v>
      </c>
      <c r="E31" s="60">
        <f>VLOOKUP(C31,Active!C$21:E$973,3,FALSE)</f>
        <v>-5.5037764861536782E-3</v>
      </c>
      <c r="F31" s="6" t="s">
        <v>66</v>
      </c>
      <c r="G31" s="20" t="str">
        <f t="shared" si="4"/>
        <v>33982.349</v>
      </c>
      <c r="H31" s="19">
        <f t="shared" si="5"/>
        <v>0</v>
      </c>
      <c r="I31" s="61" t="s">
        <v>77</v>
      </c>
      <c r="J31" s="62" t="s">
        <v>78</v>
      </c>
      <c r="K31" s="61">
        <v>0</v>
      </c>
      <c r="L31" s="61" t="s">
        <v>79</v>
      </c>
      <c r="M31" s="62" t="s">
        <v>68</v>
      </c>
      <c r="N31" s="62"/>
      <c r="O31" s="63" t="s">
        <v>72</v>
      </c>
      <c r="P31" s="63" t="s">
        <v>73</v>
      </c>
    </row>
    <row r="32" spans="1:16" ht="12.75" customHeight="1" thickBot="1" x14ac:dyDescent="0.25">
      <c r="A32" s="19" t="str">
        <f t="shared" si="0"/>
        <v> RIA 8.229 </v>
      </c>
      <c r="B32" s="6" t="str">
        <f t="shared" si="1"/>
        <v>I</v>
      </c>
      <c r="C32" s="19">
        <f t="shared" si="2"/>
        <v>34743.275999999998</v>
      </c>
      <c r="D32" s="20" t="str">
        <f t="shared" si="3"/>
        <v>vis</v>
      </c>
      <c r="E32" s="60">
        <f>VLOOKUP(C32,Active!C$21:E$973,3,FALSE)</f>
        <v>1046.9875285800729</v>
      </c>
      <c r="F32" s="6" t="s">
        <v>66</v>
      </c>
      <c r="G32" s="20" t="str">
        <f t="shared" si="4"/>
        <v>34743.276</v>
      </c>
      <c r="H32" s="19">
        <f t="shared" si="5"/>
        <v>1047</v>
      </c>
      <c r="I32" s="61" t="s">
        <v>80</v>
      </c>
      <c r="J32" s="62" t="s">
        <v>81</v>
      </c>
      <c r="K32" s="61">
        <v>1047</v>
      </c>
      <c r="L32" s="61" t="s">
        <v>82</v>
      </c>
      <c r="M32" s="62" t="s">
        <v>68</v>
      </c>
      <c r="N32" s="62"/>
      <c r="O32" s="63" t="s">
        <v>72</v>
      </c>
      <c r="P32" s="63" t="s">
        <v>73</v>
      </c>
    </row>
    <row r="33" spans="1:16" ht="12.75" customHeight="1" thickBot="1" x14ac:dyDescent="0.25">
      <c r="A33" s="19" t="str">
        <f t="shared" si="0"/>
        <v> RIA 8.229 </v>
      </c>
      <c r="B33" s="6" t="str">
        <f t="shared" si="1"/>
        <v>I</v>
      </c>
      <c r="C33" s="19">
        <f t="shared" si="2"/>
        <v>35129.214</v>
      </c>
      <c r="D33" s="20" t="str">
        <f t="shared" si="3"/>
        <v>vis</v>
      </c>
      <c r="E33" s="60">
        <f>VLOOKUP(C33,Active!C$21:E$973,3,FALSE)</f>
        <v>1578.0166508501852</v>
      </c>
      <c r="F33" s="6" t="s">
        <v>66</v>
      </c>
      <c r="G33" s="20" t="str">
        <f t="shared" si="4"/>
        <v>35129.214</v>
      </c>
      <c r="H33" s="19">
        <f t="shared" si="5"/>
        <v>1578</v>
      </c>
      <c r="I33" s="61" t="s">
        <v>83</v>
      </c>
      <c r="J33" s="62" t="s">
        <v>84</v>
      </c>
      <c r="K33" s="61">
        <v>1578</v>
      </c>
      <c r="L33" s="61" t="s">
        <v>85</v>
      </c>
      <c r="M33" s="62" t="s">
        <v>68</v>
      </c>
      <c r="N33" s="62"/>
      <c r="O33" s="63" t="s">
        <v>72</v>
      </c>
      <c r="P33" s="63" t="s">
        <v>73</v>
      </c>
    </row>
    <row r="34" spans="1:16" ht="12.75" customHeight="1" thickBot="1" x14ac:dyDescent="0.25">
      <c r="A34" s="19" t="str">
        <f t="shared" si="0"/>
        <v> VSS 10.234 </v>
      </c>
      <c r="B34" s="6" t="str">
        <f t="shared" si="1"/>
        <v>II</v>
      </c>
      <c r="C34" s="19">
        <f t="shared" si="2"/>
        <v>41182.461000000003</v>
      </c>
      <c r="D34" s="20" t="str">
        <f t="shared" si="3"/>
        <v>vis</v>
      </c>
      <c r="E34" s="60">
        <f>VLOOKUP(C34,Active!C$21:E$973,3,FALSE)</f>
        <v>9906.9462750234361</v>
      </c>
      <c r="F34" s="6" t="s">
        <v>66</v>
      </c>
      <c r="G34" s="20" t="str">
        <f t="shared" si="4"/>
        <v>41182.461</v>
      </c>
      <c r="H34" s="19">
        <f t="shared" si="5"/>
        <v>9906.5</v>
      </c>
      <c r="I34" s="61" t="s">
        <v>86</v>
      </c>
      <c r="J34" s="62" t="s">
        <v>87</v>
      </c>
      <c r="K34" s="61">
        <v>9906.5</v>
      </c>
      <c r="L34" s="61" t="s">
        <v>88</v>
      </c>
      <c r="M34" s="62" t="s">
        <v>89</v>
      </c>
      <c r="N34" s="62"/>
      <c r="O34" s="63" t="s">
        <v>90</v>
      </c>
      <c r="P34" s="63" t="s">
        <v>91</v>
      </c>
    </row>
    <row r="35" spans="1:16" ht="12.75" customHeight="1" thickBot="1" x14ac:dyDescent="0.25">
      <c r="A35" s="19" t="str">
        <f t="shared" si="0"/>
        <v> VSS 10.234 </v>
      </c>
      <c r="B35" s="6" t="str">
        <f t="shared" si="1"/>
        <v>I</v>
      </c>
      <c r="C35" s="19">
        <f t="shared" si="2"/>
        <v>44143.286</v>
      </c>
      <c r="D35" s="20" t="str">
        <f t="shared" si="3"/>
        <v>vis</v>
      </c>
      <c r="E35" s="60">
        <f>VLOOKUP(C35,Active!C$21:E$973,3,FALSE)</f>
        <v>13980.876027847455</v>
      </c>
      <c r="F35" s="6" t="s">
        <v>66</v>
      </c>
      <c r="G35" s="20" t="str">
        <f t="shared" si="4"/>
        <v>44143.286</v>
      </c>
      <c r="H35" s="19">
        <f t="shared" si="5"/>
        <v>13980</v>
      </c>
      <c r="I35" s="61" t="s">
        <v>92</v>
      </c>
      <c r="J35" s="62" t="s">
        <v>93</v>
      </c>
      <c r="K35" s="61">
        <v>13980</v>
      </c>
      <c r="L35" s="61" t="s">
        <v>94</v>
      </c>
      <c r="M35" s="62" t="s">
        <v>68</v>
      </c>
      <c r="N35" s="62"/>
      <c r="O35" s="63" t="s">
        <v>90</v>
      </c>
      <c r="P35" s="63" t="s">
        <v>91</v>
      </c>
    </row>
    <row r="36" spans="1:16" ht="12.75" customHeight="1" thickBot="1" x14ac:dyDescent="0.25">
      <c r="A36" s="19" t="str">
        <f t="shared" si="0"/>
        <v> VSS 10.234 </v>
      </c>
      <c r="B36" s="6" t="str">
        <f t="shared" si="1"/>
        <v>I</v>
      </c>
      <c r="C36" s="19">
        <f t="shared" si="2"/>
        <v>44164.315999999999</v>
      </c>
      <c r="D36" s="20" t="str">
        <f t="shared" si="3"/>
        <v>vis</v>
      </c>
      <c r="E36" s="60">
        <f>VLOOKUP(C36,Active!C$21:E$973,3,FALSE)</f>
        <v>14009.81213271751</v>
      </c>
      <c r="F36" s="6" t="s">
        <v>66</v>
      </c>
      <c r="G36" s="20" t="str">
        <f t="shared" si="4"/>
        <v>44164.316</v>
      </c>
      <c r="H36" s="19">
        <f t="shared" si="5"/>
        <v>14009</v>
      </c>
      <c r="I36" s="61" t="s">
        <v>95</v>
      </c>
      <c r="J36" s="62" t="s">
        <v>96</v>
      </c>
      <c r="K36" s="61">
        <v>14009</v>
      </c>
      <c r="L36" s="61" t="s">
        <v>97</v>
      </c>
      <c r="M36" s="62" t="s">
        <v>68</v>
      </c>
      <c r="N36" s="62"/>
      <c r="O36" s="63" t="s">
        <v>90</v>
      </c>
      <c r="P36" s="63" t="s">
        <v>91</v>
      </c>
    </row>
    <row r="37" spans="1:16" ht="12.75" customHeight="1" thickBot="1" x14ac:dyDescent="0.25">
      <c r="A37" s="19" t="str">
        <f t="shared" si="0"/>
        <v> VSS 10.234 </v>
      </c>
      <c r="B37" s="6" t="str">
        <f t="shared" si="1"/>
        <v>I</v>
      </c>
      <c r="C37" s="19">
        <f t="shared" si="2"/>
        <v>44166.52</v>
      </c>
      <c r="D37" s="20" t="str">
        <f t="shared" si="3"/>
        <v>vis</v>
      </c>
      <c r="E37" s="60">
        <f>VLOOKUP(C37,Active!C$21:E$973,3,FALSE)</f>
        <v>14012.84471356076</v>
      </c>
      <c r="F37" s="6" t="s">
        <v>66</v>
      </c>
      <c r="G37" s="20" t="str">
        <f t="shared" si="4"/>
        <v>44166.520</v>
      </c>
      <c r="H37" s="19">
        <f t="shared" si="5"/>
        <v>14012</v>
      </c>
      <c r="I37" s="61" t="s">
        <v>98</v>
      </c>
      <c r="J37" s="62" t="s">
        <v>99</v>
      </c>
      <c r="K37" s="61">
        <v>14012</v>
      </c>
      <c r="L37" s="61" t="s">
        <v>100</v>
      </c>
      <c r="M37" s="62" t="s">
        <v>68</v>
      </c>
      <c r="N37" s="62"/>
      <c r="O37" s="63" t="s">
        <v>90</v>
      </c>
      <c r="P37" s="63" t="s">
        <v>91</v>
      </c>
    </row>
    <row r="38" spans="1:16" ht="12.75" customHeight="1" thickBot="1" x14ac:dyDescent="0.25">
      <c r="A38" s="19" t="str">
        <f t="shared" si="0"/>
        <v> VSS 10.234 </v>
      </c>
      <c r="B38" s="6" t="str">
        <f t="shared" si="1"/>
        <v>I</v>
      </c>
      <c r="C38" s="19">
        <f t="shared" si="2"/>
        <v>44167.25</v>
      </c>
      <c r="D38" s="20" t="str">
        <f t="shared" si="3"/>
        <v>vis</v>
      </c>
      <c r="E38" s="60">
        <f>VLOOKUP(C38,Active!C$21:E$973,3,FALSE)</f>
        <v>14013.849152769284</v>
      </c>
      <c r="F38" s="6" t="s">
        <v>66</v>
      </c>
      <c r="G38" s="20" t="str">
        <f t="shared" si="4"/>
        <v>44167.250</v>
      </c>
      <c r="H38" s="19">
        <f t="shared" si="5"/>
        <v>14013</v>
      </c>
      <c r="I38" s="61" t="s">
        <v>101</v>
      </c>
      <c r="J38" s="62" t="s">
        <v>102</v>
      </c>
      <c r="K38" s="61">
        <v>14013</v>
      </c>
      <c r="L38" s="61" t="s">
        <v>103</v>
      </c>
      <c r="M38" s="62" t="s">
        <v>68</v>
      </c>
      <c r="N38" s="62"/>
      <c r="O38" s="63" t="s">
        <v>90</v>
      </c>
      <c r="P38" s="63" t="s">
        <v>91</v>
      </c>
    </row>
    <row r="39" spans="1:16" ht="12.75" customHeight="1" thickBot="1" x14ac:dyDescent="0.25">
      <c r="A39" s="19" t="str">
        <f t="shared" si="0"/>
        <v>BAVM 203 </v>
      </c>
      <c r="B39" s="6" t="str">
        <f t="shared" si="1"/>
        <v>II</v>
      </c>
      <c r="C39" s="19">
        <f t="shared" si="2"/>
        <v>54658.512300000002</v>
      </c>
      <c r="D39" s="20" t="str">
        <f t="shared" si="3"/>
        <v>vis</v>
      </c>
      <c r="E39" s="60">
        <f>VLOOKUP(C39,Active!C$21:E$973,3,FALSE)</f>
        <v>28449.239839031048</v>
      </c>
      <c r="F39" s="6" t="s">
        <v>66</v>
      </c>
      <c r="G39" s="20" t="str">
        <f t="shared" si="4"/>
        <v>54658.5123</v>
      </c>
      <c r="H39" s="19">
        <f t="shared" si="5"/>
        <v>28447.5</v>
      </c>
      <c r="I39" s="61" t="s">
        <v>161</v>
      </c>
      <c r="J39" s="62" t="s">
        <v>162</v>
      </c>
      <c r="K39" s="61" t="s">
        <v>163</v>
      </c>
      <c r="L39" s="61" t="s">
        <v>164</v>
      </c>
      <c r="M39" s="62" t="s">
        <v>147</v>
      </c>
      <c r="N39" s="62" t="s">
        <v>114</v>
      </c>
      <c r="O39" s="63" t="s">
        <v>109</v>
      </c>
      <c r="P39" s="64" t="s">
        <v>165</v>
      </c>
    </row>
    <row r="40" spans="1:16" ht="12.75" customHeight="1" thickBot="1" x14ac:dyDescent="0.25">
      <c r="A40" s="19" t="str">
        <f t="shared" si="0"/>
        <v>BAVM 203 </v>
      </c>
      <c r="B40" s="6" t="str">
        <f t="shared" si="1"/>
        <v>II</v>
      </c>
      <c r="C40" s="19">
        <f t="shared" si="2"/>
        <v>54682.491800000003</v>
      </c>
      <c r="D40" s="20" t="str">
        <f t="shared" si="3"/>
        <v>vis</v>
      </c>
      <c r="E40" s="60">
        <f>VLOOKUP(C40,Active!C$21:E$973,3,FALSE)</f>
        <v>28482.234291086759</v>
      </c>
      <c r="F40" s="6" t="s">
        <v>66</v>
      </c>
      <c r="G40" s="20" t="str">
        <f t="shared" si="4"/>
        <v>54682.4918</v>
      </c>
      <c r="H40" s="19">
        <f t="shared" si="5"/>
        <v>28480.5</v>
      </c>
      <c r="I40" s="61" t="s">
        <v>166</v>
      </c>
      <c r="J40" s="62" t="s">
        <v>167</v>
      </c>
      <c r="K40" s="61" t="s">
        <v>168</v>
      </c>
      <c r="L40" s="61" t="s">
        <v>169</v>
      </c>
      <c r="M40" s="62" t="s">
        <v>147</v>
      </c>
      <c r="N40" s="62" t="s">
        <v>114</v>
      </c>
      <c r="O40" s="63" t="s">
        <v>109</v>
      </c>
      <c r="P40" s="64" t="s">
        <v>165</v>
      </c>
    </row>
    <row r="41" spans="1:16" ht="12.75" customHeight="1" thickBot="1" x14ac:dyDescent="0.25">
      <c r="A41" s="19" t="str">
        <f t="shared" si="0"/>
        <v>BAVM 203 </v>
      </c>
      <c r="B41" s="6" t="str">
        <f t="shared" si="1"/>
        <v>I</v>
      </c>
      <c r="C41" s="19">
        <f t="shared" si="2"/>
        <v>54737.354800000001</v>
      </c>
      <c r="D41" s="20" t="str">
        <f t="shared" si="3"/>
        <v>vis</v>
      </c>
      <c r="E41" s="60">
        <f>VLOOKUP(C41,Active!C$21:E$973,3,FALSE)</f>
        <v>28557.722713411338</v>
      </c>
      <c r="F41" s="6" t="s">
        <v>66</v>
      </c>
      <c r="G41" s="20" t="str">
        <f t="shared" si="4"/>
        <v>54737.3548</v>
      </c>
      <c r="H41" s="19">
        <f t="shared" si="5"/>
        <v>28556</v>
      </c>
      <c r="I41" s="61" t="s">
        <v>170</v>
      </c>
      <c r="J41" s="62" t="s">
        <v>171</v>
      </c>
      <c r="K41" s="61" t="s">
        <v>172</v>
      </c>
      <c r="L41" s="61" t="s">
        <v>173</v>
      </c>
      <c r="M41" s="62" t="s">
        <v>147</v>
      </c>
      <c r="N41" s="62" t="s">
        <v>114</v>
      </c>
      <c r="O41" s="63" t="s">
        <v>109</v>
      </c>
      <c r="P41" s="64" t="s">
        <v>165</v>
      </c>
    </row>
    <row r="42" spans="1:16" ht="12.75" customHeight="1" thickBot="1" x14ac:dyDescent="0.25">
      <c r="A42" s="19" t="str">
        <f t="shared" si="0"/>
        <v>BAVM 203 </v>
      </c>
      <c r="B42" s="6" t="str">
        <f t="shared" si="1"/>
        <v>I</v>
      </c>
      <c r="C42" s="19">
        <f t="shared" si="2"/>
        <v>54798.402699999999</v>
      </c>
      <c r="D42" s="20" t="str">
        <f t="shared" si="3"/>
        <v>vis</v>
      </c>
      <c r="E42" s="60">
        <f>VLOOKUP(C42,Active!C$21:E$973,3,FALSE)</f>
        <v>28641.721212531491</v>
      </c>
      <c r="F42" s="6" t="s">
        <v>66</v>
      </c>
      <c r="G42" s="20" t="str">
        <f t="shared" si="4"/>
        <v>54798.4027</v>
      </c>
      <c r="H42" s="19">
        <f t="shared" si="5"/>
        <v>28640</v>
      </c>
      <c r="I42" s="61" t="s">
        <v>174</v>
      </c>
      <c r="J42" s="62" t="s">
        <v>175</v>
      </c>
      <c r="K42" s="61" t="s">
        <v>176</v>
      </c>
      <c r="L42" s="61" t="s">
        <v>177</v>
      </c>
      <c r="M42" s="62" t="s">
        <v>147</v>
      </c>
      <c r="N42" s="62" t="s">
        <v>114</v>
      </c>
      <c r="O42" s="63" t="s">
        <v>109</v>
      </c>
      <c r="P42" s="64" t="s">
        <v>165</v>
      </c>
    </row>
    <row r="43" spans="1:16" ht="12.75" customHeight="1" thickBot="1" x14ac:dyDescent="0.25">
      <c r="A43" s="19" t="str">
        <f t="shared" si="0"/>
        <v>BAVM 212 </v>
      </c>
      <c r="B43" s="6" t="str">
        <f t="shared" si="1"/>
        <v>II</v>
      </c>
      <c r="C43" s="19">
        <f t="shared" si="2"/>
        <v>55049.502200000003</v>
      </c>
      <c r="D43" s="20" t="str">
        <f t="shared" si="3"/>
        <v>vis</v>
      </c>
      <c r="E43" s="60">
        <f>VLOOKUP(C43,Active!C$21:E$973,3,FALSE)</f>
        <v>28987.220093407344</v>
      </c>
      <c r="F43" s="6" t="s">
        <v>66</v>
      </c>
      <c r="G43" s="20" t="str">
        <f t="shared" si="4"/>
        <v>55049.5022</v>
      </c>
      <c r="H43" s="19">
        <f t="shared" si="5"/>
        <v>28985.5</v>
      </c>
      <c r="I43" s="61" t="s">
        <v>178</v>
      </c>
      <c r="J43" s="62" t="s">
        <v>179</v>
      </c>
      <c r="K43" s="61" t="s">
        <v>180</v>
      </c>
      <c r="L43" s="61" t="s">
        <v>181</v>
      </c>
      <c r="M43" s="62" t="s">
        <v>147</v>
      </c>
      <c r="N43" s="62" t="s">
        <v>114</v>
      </c>
      <c r="O43" s="63" t="s">
        <v>109</v>
      </c>
      <c r="P43" s="64" t="s">
        <v>182</v>
      </c>
    </row>
    <row r="44" spans="1:16" ht="12.75" customHeight="1" thickBot="1" x14ac:dyDescent="0.25">
      <c r="A44" s="19" t="str">
        <f t="shared" si="0"/>
        <v>BAVM 212 </v>
      </c>
      <c r="B44" s="6" t="str">
        <f t="shared" si="1"/>
        <v>I</v>
      </c>
      <c r="C44" s="19">
        <f t="shared" si="2"/>
        <v>55064.399599999997</v>
      </c>
      <c r="D44" s="20" t="str">
        <f t="shared" si="3"/>
        <v>vis</v>
      </c>
      <c r="E44" s="60">
        <f>VLOOKUP(C44,Active!C$21:E$973,3,FALSE)</f>
        <v>29007.718083359367</v>
      </c>
      <c r="F44" s="6" t="s">
        <v>66</v>
      </c>
      <c r="G44" s="20" t="str">
        <f t="shared" si="4"/>
        <v>55064.3996</v>
      </c>
      <c r="H44" s="19">
        <f t="shared" si="5"/>
        <v>29006</v>
      </c>
      <c r="I44" s="61" t="s">
        <v>183</v>
      </c>
      <c r="J44" s="62" t="s">
        <v>184</v>
      </c>
      <c r="K44" s="61" t="s">
        <v>185</v>
      </c>
      <c r="L44" s="61" t="s">
        <v>186</v>
      </c>
      <c r="M44" s="62" t="s">
        <v>147</v>
      </c>
      <c r="N44" s="62" t="s">
        <v>114</v>
      </c>
      <c r="O44" s="63" t="s">
        <v>109</v>
      </c>
      <c r="P44" s="64" t="s">
        <v>182</v>
      </c>
    </row>
    <row r="45" spans="1:16" ht="12.75" customHeight="1" thickBot="1" x14ac:dyDescent="0.25">
      <c r="A45" s="19" t="str">
        <f t="shared" si="0"/>
        <v>BAVM 225 </v>
      </c>
      <c r="B45" s="6" t="str">
        <f t="shared" si="1"/>
        <v>II</v>
      </c>
      <c r="C45" s="19">
        <f t="shared" si="2"/>
        <v>55799.529199999997</v>
      </c>
      <c r="D45" s="20" t="str">
        <f t="shared" si="3"/>
        <v>vis</v>
      </c>
      <c r="E45" s="60">
        <f>VLOOKUP(C45,Active!C$21:E$973,3,FALSE)</f>
        <v>30019.215334842189</v>
      </c>
      <c r="F45" s="6" t="s">
        <v>66</v>
      </c>
      <c r="G45" s="20" t="str">
        <f t="shared" si="4"/>
        <v>55799.5292</v>
      </c>
      <c r="H45" s="19">
        <f t="shared" si="5"/>
        <v>30017.5</v>
      </c>
      <c r="I45" s="61" t="s">
        <v>196</v>
      </c>
      <c r="J45" s="62" t="s">
        <v>197</v>
      </c>
      <c r="K45" s="61" t="s">
        <v>198</v>
      </c>
      <c r="L45" s="61" t="s">
        <v>199</v>
      </c>
      <c r="M45" s="62" t="s">
        <v>147</v>
      </c>
      <c r="N45" s="62" t="s">
        <v>114</v>
      </c>
      <c r="O45" s="63" t="s">
        <v>109</v>
      </c>
      <c r="P45" s="64" t="s">
        <v>200</v>
      </c>
    </row>
    <row r="46" spans="1:16" ht="12.75" customHeight="1" thickBot="1" x14ac:dyDescent="0.25">
      <c r="A46" s="19" t="str">
        <f t="shared" si="0"/>
        <v>BAVM 225 </v>
      </c>
      <c r="B46" s="6" t="str">
        <f t="shared" si="1"/>
        <v>II</v>
      </c>
      <c r="C46" s="19">
        <f t="shared" si="2"/>
        <v>55839.503700000001</v>
      </c>
      <c r="D46" s="20" t="str">
        <f t="shared" si="3"/>
        <v>vis</v>
      </c>
      <c r="E46" s="60">
        <f>VLOOKUP(C46,Active!C$21:E$973,3,FALSE)</f>
        <v>30074.218013117425</v>
      </c>
      <c r="F46" s="6" t="s">
        <v>66</v>
      </c>
      <c r="G46" s="20" t="str">
        <f t="shared" si="4"/>
        <v>55839.5037</v>
      </c>
      <c r="H46" s="19">
        <f t="shared" si="5"/>
        <v>30072.5</v>
      </c>
      <c r="I46" s="61" t="s">
        <v>201</v>
      </c>
      <c r="J46" s="62" t="s">
        <v>202</v>
      </c>
      <c r="K46" s="61" t="s">
        <v>203</v>
      </c>
      <c r="L46" s="61" t="s">
        <v>204</v>
      </c>
      <c r="M46" s="62" t="s">
        <v>147</v>
      </c>
      <c r="N46" s="62" t="s">
        <v>114</v>
      </c>
      <c r="O46" s="63" t="s">
        <v>109</v>
      </c>
      <c r="P46" s="64" t="s">
        <v>200</v>
      </c>
    </row>
    <row r="47" spans="1:16" x14ac:dyDescent="0.2">
      <c r="B47" s="6"/>
      <c r="E47" s="60"/>
      <c r="F47" s="6"/>
    </row>
    <row r="48" spans="1:16" x14ac:dyDescent="0.2">
      <c r="B48" s="6"/>
      <c r="E48" s="60"/>
      <c r="F48" s="6"/>
    </row>
    <row r="49" spans="2:6" x14ac:dyDescent="0.2">
      <c r="B49" s="6"/>
      <c r="E49" s="60"/>
      <c r="F49" s="6"/>
    </row>
    <row r="50" spans="2:6" x14ac:dyDescent="0.2">
      <c r="B50" s="6"/>
      <c r="E50" s="60"/>
      <c r="F50" s="6"/>
    </row>
    <row r="51" spans="2:6" x14ac:dyDescent="0.2">
      <c r="B51" s="6"/>
      <c r="E51" s="60"/>
      <c r="F51" s="6"/>
    </row>
    <row r="52" spans="2:6" x14ac:dyDescent="0.2">
      <c r="B52" s="6"/>
      <c r="E52" s="60"/>
      <c r="F52" s="6"/>
    </row>
    <row r="53" spans="2:6" x14ac:dyDescent="0.2">
      <c r="B53" s="6"/>
      <c r="E53" s="60"/>
      <c r="F53" s="6"/>
    </row>
    <row r="54" spans="2:6" x14ac:dyDescent="0.2">
      <c r="B54" s="6"/>
      <c r="E54" s="60"/>
      <c r="F54" s="6"/>
    </row>
    <row r="55" spans="2:6" x14ac:dyDescent="0.2">
      <c r="B55" s="6"/>
      <c r="E55" s="60"/>
      <c r="F55" s="6"/>
    </row>
    <row r="56" spans="2:6" x14ac:dyDescent="0.2">
      <c r="B56" s="6"/>
      <c r="E56" s="60"/>
      <c r="F56" s="6"/>
    </row>
    <row r="57" spans="2:6" x14ac:dyDescent="0.2">
      <c r="B57" s="6"/>
      <c r="E57" s="60"/>
      <c r="F57" s="6"/>
    </row>
    <row r="58" spans="2:6" x14ac:dyDescent="0.2">
      <c r="B58" s="6"/>
      <c r="E58" s="60"/>
      <c r="F58" s="6"/>
    </row>
    <row r="59" spans="2:6" x14ac:dyDescent="0.2">
      <c r="B59" s="6"/>
      <c r="E59" s="60"/>
      <c r="F59" s="6"/>
    </row>
    <row r="60" spans="2:6" x14ac:dyDescent="0.2">
      <c r="B60" s="6"/>
      <c r="E60" s="60"/>
      <c r="F60" s="6"/>
    </row>
    <row r="61" spans="2:6" x14ac:dyDescent="0.2">
      <c r="B61" s="6"/>
      <c r="E61" s="60"/>
      <c r="F61" s="6"/>
    </row>
    <row r="62" spans="2:6" x14ac:dyDescent="0.2">
      <c r="B62" s="6"/>
      <c r="E62" s="60"/>
      <c r="F62" s="6"/>
    </row>
    <row r="63" spans="2:6" x14ac:dyDescent="0.2">
      <c r="B63" s="6"/>
      <c r="E63" s="60"/>
      <c r="F63" s="6"/>
    </row>
    <row r="64" spans="2:6" x14ac:dyDescent="0.2">
      <c r="B64" s="6"/>
      <c r="E64" s="60"/>
      <c r="F64" s="6"/>
    </row>
    <row r="65" spans="2:6" x14ac:dyDescent="0.2">
      <c r="B65" s="6"/>
      <c r="E65" s="60"/>
      <c r="F65" s="6"/>
    </row>
    <row r="66" spans="2:6" x14ac:dyDescent="0.2">
      <c r="B66" s="6"/>
      <c r="E66" s="60"/>
      <c r="F66" s="6"/>
    </row>
    <row r="67" spans="2:6" x14ac:dyDescent="0.2">
      <c r="B67" s="6"/>
      <c r="E67" s="60"/>
      <c r="F67" s="6"/>
    </row>
    <row r="68" spans="2:6" x14ac:dyDescent="0.2">
      <c r="B68" s="6"/>
      <c r="E68" s="60"/>
      <c r="F68" s="6"/>
    </row>
    <row r="69" spans="2:6" x14ac:dyDescent="0.2">
      <c r="B69" s="6"/>
      <c r="E69" s="60"/>
      <c r="F69" s="6"/>
    </row>
    <row r="70" spans="2:6" x14ac:dyDescent="0.2">
      <c r="B70" s="6"/>
      <c r="E70" s="60"/>
      <c r="F70" s="6"/>
    </row>
    <row r="71" spans="2:6" x14ac:dyDescent="0.2">
      <c r="B71" s="6"/>
      <c r="F71" s="6"/>
    </row>
    <row r="72" spans="2:6" x14ac:dyDescent="0.2">
      <c r="B72" s="6"/>
      <c r="F72" s="6"/>
    </row>
    <row r="73" spans="2:6" x14ac:dyDescent="0.2">
      <c r="B73" s="6"/>
      <c r="F73" s="6"/>
    </row>
    <row r="74" spans="2:6" x14ac:dyDescent="0.2">
      <c r="B74" s="6"/>
      <c r="F74" s="6"/>
    </row>
    <row r="75" spans="2:6" x14ac:dyDescent="0.2">
      <c r="B75" s="6"/>
      <c r="F75" s="6"/>
    </row>
    <row r="76" spans="2:6" x14ac:dyDescent="0.2">
      <c r="B76" s="6"/>
      <c r="F76" s="6"/>
    </row>
    <row r="77" spans="2:6" x14ac:dyDescent="0.2">
      <c r="B77" s="6"/>
      <c r="F77" s="6"/>
    </row>
    <row r="78" spans="2:6" x14ac:dyDescent="0.2">
      <c r="B78" s="6"/>
      <c r="F78" s="6"/>
    </row>
    <row r="79" spans="2:6" x14ac:dyDescent="0.2">
      <c r="B79" s="6"/>
      <c r="F79" s="6"/>
    </row>
    <row r="80" spans="2:6" x14ac:dyDescent="0.2">
      <c r="B80" s="6"/>
      <c r="F80" s="6"/>
    </row>
    <row r="81" spans="2:6" x14ac:dyDescent="0.2">
      <c r="B81" s="6"/>
      <c r="F81" s="6"/>
    </row>
    <row r="82" spans="2:6" x14ac:dyDescent="0.2">
      <c r="B82" s="6"/>
      <c r="F82" s="6"/>
    </row>
    <row r="83" spans="2:6" x14ac:dyDescent="0.2">
      <c r="B83" s="6"/>
      <c r="F83" s="6"/>
    </row>
    <row r="84" spans="2:6" x14ac:dyDescent="0.2">
      <c r="B84" s="6"/>
      <c r="F84" s="6"/>
    </row>
    <row r="85" spans="2:6" x14ac:dyDescent="0.2">
      <c r="B85" s="6"/>
      <c r="F85" s="6"/>
    </row>
    <row r="86" spans="2:6" x14ac:dyDescent="0.2">
      <c r="B86" s="6"/>
      <c r="F86" s="6"/>
    </row>
    <row r="87" spans="2:6" x14ac:dyDescent="0.2">
      <c r="B87" s="6"/>
      <c r="F87" s="6"/>
    </row>
    <row r="88" spans="2:6" x14ac:dyDescent="0.2">
      <c r="B88" s="6"/>
      <c r="F88" s="6"/>
    </row>
    <row r="89" spans="2:6" x14ac:dyDescent="0.2">
      <c r="B89" s="6"/>
      <c r="F89" s="6"/>
    </row>
    <row r="90" spans="2:6" x14ac:dyDescent="0.2">
      <c r="B90" s="6"/>
      <c r="F90" s="6"/>
    </row>
    <row r="91" spans="2:6" x14ac:dyDescent="0.2">
      <c r="B91" s="6"/>
      <c r="F91" s="6"/>
    </row>
    <row r="92" spans="2:6" x14ac:dyDescent="0.2">
      <c r="B92" s="6"/>
      <c r="F92" s="6"/>
    </row>
    <row r="93" spans="2:6" x14ac:dyDescent="0.2">
      <c r="B93" s="6"/>
      <c r="F93" s="6"/>
    </row>
    <row r="94" spans="2:6" x14ac:dyDescent="0.2">
      <c r="B94" s="6"/>
      <c r="F94" s="6"/>
    </row>
    <row r="95" spans="2:6" x14ac:dyDescent="0.2">
      <c r="B95" s="6"/>
      <c r="F95" s="6"/>
    </row>
    <row r="96" spans="2:6" x14ac:dyDescent="0.2">
      <c r="B96" s="6"/>
      <c r="F96" s="6"/>
    </row>
    <row r="97" spans="2:6" x14ac:dyDescent="0.2">
      <c r="B97" s="6"/>
      <c r="F97" s="6"/>
    </row>
    <row r="98" spans="2:6" x14ac:dyDescent="0.2">
      <c r="B98" s="6"/>
      <c r="F98" s="6"/>
    </row>
    <row r="99" spans="2:6" x14ac:dyDescent="0.2">
      <c r="B99" s="6"/>
      <c r="F99" s="6"/>
    </row>
    <row r="100" spans="2:6" x14ac:dyDescent="0.2">
      <c r="B100" s="6"/>
      <c r="F100" s="6"/>
    </row>
    <row r="101" spans="2:6" x14ac:dyDescent="0.2">
      <c r="B101" s="6"/>
      <c r="F101" s="6"/>
    </row>
    <row r="102" spans="2:6" x14ac:dyDescent="0.2">
      <c r="B102" s="6"/>
      <c r="F102" s="6"/>
    </row>
    <row r="103" spans="2:6" x14ac:dyDescent="0.2">
      <c r="B103" s="6"/>
      <c r="F103" s="6"/>
    </row>
    <row r="104" spans="2:6" x14ac:dyDescent="0.2">
      <c r="B104" s="6"/>
      <c r="F104" s="6"/>
    </row>
    <row r="105" spans="2:6" x14ac:dyDescent="0.2">
      <c r="B105" s="6"/>
      <c r="F105" s="6"/>
    </row>
    <row r="106" spans="2:6" x14ac:dyDescent="0.2">
      <c r="B106" s="6"/>
      <c r="F106" s="6"/>
    </row>
    <row r="107" spans="2:6" x14ac:dyDescent="0.2">
      <c r="B107" s="6"/>
      <c r="F107" s="6"/>
    </row>
    <row r="108" spans="2:6" x14ac:dyDescent="0.2">
      <c r="B108" s="6"/>
      <c r="F108" s="6"/>
    </row>
    <row r="109" spans="2:6" x14ac:dyDescent="0.2">
      <c r="B109" s="6"/>
      <c r="F109" s="6"/>
    </row>
    <row r="110" spans="2:6" x14ac:dyDescent="0.2">
      <c r="B110" s="6"/>
      <c r="F110" s="6"/>
    </row>
    <row r="111" spans="2:6" x14ac:dyDescent="0.2">
      <c r="B111" s="6"/>
      <c r="F111" s="6"/>
    </row>
    <row r="112" spans="2:6" x14ac:dyDescent="0.2">
      <c r="B112" s="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</sheetData>
  <phoneticPr fontId="8" type="noConversion"/>
  <hyperlinks>
    <hyperlink ref="P11" r:id="rId1" display="http://www.bav-astro.de/sfs/BAVM_link.php?BAVMnr=152"/>
    <hyperlink ref="P12" r:id="rId2" display="http://www.bav-astro.de/sfs/BAVM_link.php?BAVMnr=152"/>
    <hyperlink ref="P13" r:id="rId3" display="http://www.bav-astro.de/sfs/BAVM_link.php?BAVMnr=173"/>
    <hyperlink ref="P14" r:id="rId4" display="http://www.bav-astro.de/sfs/BAVM_link.php?BAVMnr=173"/>
    <hyperlink ref="P15" r:id="rId5" display="http://www.bav-astro.de/sfs/BAVM_link.php?BAVMnr=173"/>
    <hyperlink ref="P16" r:id="rId6" display="http://www.bav-astro.de/sfs/BAVM_link.php?BAVMnr=173"/>
    <hyperlink ref="P17" r:id="rId7" display="http://www.bav-astro.de/sfs/BAVM_link.php?BAVMnr=173"/>
    <hyperlink ref="P18" r:id="rId8" display="http://www.bav-astro.de/sfs/BAVM_link.php?BAVMnr=173"/>
    <hyperlink ref="P19" r:id="rId9" display="http://www.bav-astro.de/sfs/BAVM_link.php?BAVMnr=173"/>
    <hyperlink ref="P20" r:id="rId10" display="http://www.bav-astro.de/sfs/BAVM_link.php?BAVMnr=178"/>
    <hyperlink ref="P21" r:id="rId11" display="http://www.konkoly.hu/cgi-bin/IBVS?5760"/>
    <hyperlink ref="P22" r:id="rId12" display="http://www.bav-astro.de/sfs/BAVM_link.php?BAVMnr=183"/>
    <hyperlink ref="P39" r:id="rId13" display="http://www.bav-astro.de/sfs/BAVM_link.php?BAVMnr=203"/>
    <hyperlink ref="P40" r:id="rId14" display="http://www.bav-astro.de/sfs/BAVM_link.php?BAVMnr=203"/>
    <hyperlink ref="P41" r:id="rId15" display="http://www.bav-astro.de/sfs/BAVM_link.php?BAVMnr=203"/>
    <hyperlink ref="P42" r:id="rId16" display="http://www.bav-astro.de/sfs/BAVM_link.php?BAVMnr=203"/>
    <hyperlink ref="P43" r:id="rId17" display="http://www.bav-astro.de/sfs/BAVM_link.php?BAVMnr=212"/>
    <hyperlink ref="P44" r:id="rId18" display="http://www.bav-astro.de/sfs/BAVM_link.php?BAVMnr=212"/>
    <hyperlink ref="P23" r:id="rId19" display="http://www.bav-astro.de/sfs/BAVM_link.php?BAVMnr=215"/>
    <hyperlink ref="P24" r:id="rId20" display="http://www.bav-astro.de/sfs/BAVM_link.php?BAVMnr=215"/>
    <hyperlink ref="P45" r:id="rId21" display="http://www.bav-astro.de/sfs/BAVM_link.php?BAVMnr=225"/>
    <hyperlink ref="P46" r:id="rId22" display="http://www.bav-astro.de/sfs/BAVM_link.php?BAVMnr=225"/>
    <hyperlink ref="P25" r:id="rId23" display="http://www.bav-astro.de/sfs/BAVM_link.php?BAVMnr=231"/>
    <hyperlink ref="P26" r:id="rId24" display="http://www.bav-astro.de/sfs/BAVM_link.php?BAVMnr=234"/>
    <hyperlink ref="P27" r:id="rId25" display="http://www.bav-astro.de/sfs/BAVM_link.php?BAVMnr=234"/>
    <hyperlink ref="P28" r:id="rId26" display="http://www.bav-astro.de/sfs/BAVM_link.php?BAVMnr=238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A24" sqref="A2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32</v>
      </c>
    </row>
    <row r="2" spans="1:4" x14ac:dyDescent="0.2">
      <c r="A2" t="s">
        <v>26</v>
      </c>
      <c r="B2" t="s">
        <v>33</v>
      </c>
    </row>
    <row r="3" spans="1:4" ht="13.5" thickBot="1" x14ac:dyDescent="0.25"/>
    <row r="4" spans="1:4" ht="14.25" thickTop="1" thickBot="1" x14ac:dyDescent="0.25">
      <c r="A4" s="8" t="s">
        <v>1</v>
      </c>
      <c r="C4" s="3">
        <v>33982.353000000003</v>
      </c>
      <c r="D4" s="4">
        <v>0.72677369999999997</v>
      </c>
    </row>
    <row r="5" spans="1:4" ht="13.5" thickTop="1" x14ac:dyDescent="0.2"/>
    <row r="6" spans="1:4" x14ac:dyDescent="0.2">
      <c r="A6" s="8" t="s">
        <v>2</v>
      </c>
    </row>
    <row r="7" spans="1:4" x14ac:dyDescent="0.2">
      <c r="A7" t="s">
        <v>3</v>
      </c>
      <c r="C7">
        <v>52258.355300000003</v>
      </c>
    </row>
    <row r="8" spans="1:4" x14ac:dyDescent="0.2">
      <c r="A8" t="s">
        <v>4</v>
      </c>
      <c r="C8">
        <v>0.72676672482214155</v>
      </c>
    </row>
    <row r="10" spans="1:4" ht="13.5" thickBot="1" x14ac:dyDescent="0.25">
      <c r="C10" s="7" t="s">
        <v>21</v>
      </c>
      <c r="D10" s="7" t="s">
        <v>22</v>
      </c>
    </row>
    <row r="11" spans="1:4" x14ac:dyDescent="0.2">
      <c r="A11" t="s">
        <v>17</v>
      </c>
      <c r="C11">
        <f>INTERCEPT(G21:G999,$F21:$F999)</f>
        <v>5.6931332827773865E-4</v>
      </c>
      <c r="D11" s="6"/>
    </row>
    <row r="12" spans="1:4" x14ac:dyDescent="0.2">
      <c r="A12" t="s">
        <v>18</v>
      </c>
      <c r="C12">
        <f>SLOPE(G21:G999,$F21:$F999)</f>
        <v>4.6103967128937512E-17</v>
      </c>
      <c r="D12" s="6"/>
    </row>
    <row r="13" spans="1:4" x14ac:dyDescent="0.2">
      <c r="A13" t="s">
        <v>20</v>
      </c>
      <c r="C13" s="6" t="s">
        <v>15</v>
      </c>
      <c r="D13" s="6"/>
    </row>
    <row r="14" spans="1:4" x14ac:dyDescent="0.2">
      <c r="A14" t="s">
        <v>25</v>
      </c>
    </row>
    <row r="15" spans="1:4" x14ac:dyDescent="0.2">
      <c r="A15" s="5" t="s">
        <v>19</v>
      </c>
      <c r="C15" s="15">
        <v>52258.355300000003</v>
      </c>
    </row>
    <row r="16" spans="1:4" x14ac:dyDescent="0.2">
      <c r="A16" s="8" t="s">
        <v>5</v>
      </c>
      <c r="C16">
        <f>+C8+C12</f>
        <v>0.72676672482214155</v>
      </c>
    </row>
    <row r="17" spans="1:17" ht="13.5" thickBot="1" x14ac:dyDescent="0.25"/>
    <row r="18" spans="1:17" x14ac:dyDescent="0.2">
      <c r="A18" s="8" t="s">
        <v>6</v>
      </c>
      <c r="C18" s="3">
        <f>+C15</f>
        <v>52258.355300000003</v>
      </c>
      <c r="D18" s="4">
        <f>+C16</f>
        <v>0.72676672482214155</v>
      </c>
    </row>
    <row r="19" spans="1:17" ht="13.5" thickTop="1" x14ac:dyDescent="0.2">
      <c r="C19">
        <f>COUNT(C21:C2191)</f>
        <v>4</v>
      </c>
    </row>
    <row r="20" spans="1:17" ht="13.5" thickBot="1" x14ac:dyDescent="0.25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31</v>
      </c>
      <c r="J20" s="10" t="s">
        <v>36</v>
      </c>
      <c r="K20" s="10" t="s">
        <v>27</v>
      </c>
      <c r="L20" s="10" t="s">
        <v>28</v>
      </c>
      <c r="M20" s="10" t="s">
        <v>29</v>
      </c>
      <c r="N20" s="10" t="s">
        <v>30</v>
      </c>
      <c r="O20" s="10" t="s">
        <v>24</v>
      </c>
      <c r="P20" s="9" t="s">
        <v>23</v>
      </c>
      <c r="Q20" s="7" t="s">
        <v>16</v>
      </c>
    </row>
    <row r="21" spans="1:17" x14ac:dyDescent="0.2">
      <c r="A21" t="s">
        <v>13</v>
      </c>
      <c r="C21">
        <f>+C4</f>
        <v>33982.353000000003</v>
      </c>
      <c r="D21" s="6" t="s">
        <v>15</v>
      </c>
      <c r="E21">
        <f>+(C21-C$7)/C$8</f>
        <v>-25146.999271977686</v>
      </c>
      <c r="F21">
        <f>ROUND(2*E21,0)/2</f>
        <v>-25147</v>
      </c>
      <c r="G21">
        <f>+C21-(C$7+F21*C$8)</f>
        <v>5.2910239173797891E-4</v>
      </c>
      <c r="H21">
        <f>+G21</f>
        <v>5.2910239173797891E-4</v>
      </c>
      <c r="O21">
        <f>+C$11+C$12*$F21</f>
        <v>5.6931332711836224E-4</v>
      </c>
      <c r="Q21" s="2">
        <f>+C21-15018.5</f>
        <v>18963.853000000003</v>
      </c>
    </row>
    <row r="22" spans="1:17" x14ac:dyDescent="0.2">
      <c r="A22" s="11" t="s">
        <v>34</v>
      </c>
      <c r="B22" s="12"/>
      <c r="C22" s="13">
        <v>52225.288999999997</v>
      </c>
      <c r="D22" s="14">
        <v>1E-3</v>
      </c>
      <c r="E22">
        <f>+(C22-C$7)/C$8</f>
        <v>-45.497817760022016</v>
      </c>
      <c r="F22">
        <f>ROUND(2*E22,0)/2</f>
        <v>-45.5</v>
      </c>
      <c r="G22">
        <f>+C22-(C$7+F22*C$8)</f>
        <v>1.5859794002608396E-3</v>
      </c>
      <c r="I22">
        <f>+G22</f>
        <v>1.5859794002608396E-3</v>
      </c>
      <c r="O22">
        <f>+C$11+C$12*$F22</f>
        <v>5.6931332827564094E-4</v>
      </c>
      <c r="Q22" s="2">
        <f>+C22-15018.5</f>
        <v>37206.788999999997</v>
      </c>
    </row>
    <row r="23" spans="1:17" x14ac:dyDescent="0.2">
      <c r="A23" s="11" t="s">
        <v>34</v>
      </c>
      <c r="B23" s="12"/>
      <c r="C23" s="15">
        <v>52258.355300000003</v>
      </c>
      <c r="D23" s="14">
        <v>4.0000000000000002E-4</v>
      </c>
      <c r="E23">
        <f>+(C23-C$7)/C$8</f>
        <v>0</v>
      </c>
      <c r="F23">
        <f>ROUND(2*E23,0)/2</f>
        <v>0</v>
      </c>
      <c r="G23">
        <f>+C23-(C$7+F23*C$8)</f>
        <v>0</v>
      </c>
      <c r="I23">
        <f>+G23</f>
        <v>0</v>
      </c>
      <c r="O23">
        <f>+C$11+C$12*$F23</f>
        <v>5.6931332827773865E-4</v>
      </c>
      <c r="Q23" s="2">
        <f>+C23-15018.5</f>
        <v>37239.855300000003</v>
      </c>
    </row>
    <row r="24" spans="1:17" x14ac:dyDescent="0.2">
      <c r="A24" t="s">
        <v>35</v>
      </c>
      <c r="C24">
        <v>53980.792600000001</v>
      </c>
      <c r="D24" s="6">
        <v>2.0000000000000001E-4</v>
      </c>
      <c r="E24">
        <f>+(C24-C$7)/C$8</f>
        <v>2370.0002231410945</v>
      </c>
      <c r="F24">
        <f>ROUND(2*E24,0)/2</f>
        <v>2370</v>
      </c>
      <c r="G24">
        <f>+C24-(C$7+F24*C$8)</f>
        <v>1.621715200599283E-4</v>
      </c>
      <c r="J24">
        <f>+G24</f>
        <v>1.621715200599283E-4</v>
      </c>
      <c r="O24">
        <f>+C$11+C$12*$F24</f>
        <v>5.6931332838700509E-4</v>
      </c>
      <c r="Q24" s="2">
        <f>+C24-15018.5</f>
        <v>38962.292600000001</v>
      </c>
    </row>
    <row r="25" spans="1:17" x14ac:dyDescent="0.2">
      <c r="D25" s="6"/>
      <c r="Q25" s="2"/>
    </row>
    <row r="26" spans="1:17" x14ac:dyDescent="0.2">
      <c r="D26" s="6"/>
      <c r="Q26" s="2"/>
    </row>
    <row r="27" spans="1:17" x14ac:dyDescent="0.2">
      <c r="D27" s="6"/>
      <c r="Q27" s="2"/>
    </row>
    <row r="28" spans="1:17" x14ac:dyDescent="0.2">
      <c r="D28" s="6"/>
      <c r="Q28" s="2"/>
    </row>
    <row r="29" spans="1:17" x14ac:dyDescent="0.2">
      <c r="D29" s="6"/>
      <c r="Q29" s="2"/>
    </row>
    <row r="30" spans="1:17" x14ac:dyDescent="0.2">
      <c r="D30" s="6"/>
      <c r="Q30" s="2"/>
    </row>
    <row r="31" spans="1:17" x14ac:dyDescent="0.2">
      <c r="D31" s="6"/>
      <c r="Q31" s="2"/>
    </row>
    <row r="32" spans="1:17" x14ac:dyDescent="0.2">
      <c r="D32" s="6"/>
      <c r="Q32" s="2"/>
    </row>
    <row r="33" spans="4:17" x14ac:dyDescent="0.2">
      <c r="D33" s="6"/>
      <c r="Q33" s="2"/>
    </row>
    <row r="34" spans="4:17" x14ac:dyDescent="0.2">
      <c r="D34" s="6"/>
    </row>
    <row r="35" spans="4:17" x14ac:dyDescent="0.2">
      <c r="D35" s="6"/>
    </row>
    <row r="36" spans="4:17" x14ac:dyDescent="0.2">
      <c r="D36" s="6"/>
    </row>
    <row r="37" spans="4:17" x14ac:dyDescent="0.2">
      <c r="D37" s="6"/>
    </row>
    <row r="38" spans="4:17" x14ac:dyDescent="0.2">
      <c r="D38" s="6"/>
    </row>
    <row r="39" spans="4:17" x14ac:dyDescent="0.2">
      <c r="D39" s="6"/>
    </row>
    <row r="40" spans="4:17" x14ac:dyDescent="0.2">
      <c r="D40" s="6"/>
    </row>
    <row r="41" spans="4:17" x14ac:dyDescent="0.2">
      <c r="D41" s="6"/>
    </row>
    <row r="42" spans="4:17" x14ac:dyDescent="0.2">
      <c r="D42" s="6"/>
    </row>
    <row r="43" spans="4:17" x14ac:dyDescent="0.2">
      <c r="D43" s="6"/>
    </row>
    <row r="44" spans="4:17" x14ac:dyDescent="0.2">
      <c r="D44" s="6"/>
    </row>
    <row r="45" spans="4:17" x14ac:dyDescent="0.2">
      <c r="D45" s="6"/>
    </row>
    <row r="46" spans="4:17" x14ac:dyDescent="0.2">
      <c r="D46" s="6"/>
    </row>
    <row r="47" spans="4:17" x14ac:dyDescent="0.2">
      <c r="D47" s="6"/>
    </row>
    <row r="48" spans="4:17" x14ac:dyDescent="0.2">
      <c r="D48" s="6"/>
    </row>
    <row r="49" spans="4:4" x14ac:dyDescent="0.2">
      <c r="D49" s="6"/>
    </row>
    <row r="50" spans="4:4" x14ac:dyDescent="0.2">
      <c r="D50" s="6"/>
    </row>
    <row r="51" spans="4:4" x14ac:dyDescent="0.2">
      <c r="D51" s="6"/>
    </row>
    <row r="52" spans="4:4" x14ac:dyDescent="0.2">
      <c r="D52" s="6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2024-02-04T04:43:26Z</dcterms:modified>
</cp:coreProperties>
</file>