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F5EEB23-05FC-4DCF-9CCD-6F43BA6943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0" i="1" l="1"/>
  <c r="F90" i="1" s="1"/>
  <c r="G90" i="1" s="1"/>
  <c r="K90" i="1" s="1"/>
  <c r="Q90" i="1"/>
  <c r="E89" i="1"/>
  <c r="F89" i="1" s="1"/>
  <c r="G89" i="1" s="1"/>
  <c r="K89" i="1" s="1"/>
  <c r="Q89" i="1"/>
  <c r="Q88" i="1"/>
  <c r="Q87" i="1"/>
  <c r="Q85" i="1"/>
  <c r="Q84" i="1"/>
  <c r="Q82" i="1"/>
  <c r="Q81" i="1"/>
  <c r="Q80" i="1"/>
  <c r="Q86" i="1"/>
  <c r="Q79" i="1"/>
  <c r="Q83" i="1"/>
  <c r="C7" i="1"/>
  <c r="C8" i="1"/>
  <c r="D9" i="1"/>
  <c r="C9" i="1"/>
  <c r="Q7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40" i="1"/>
  <c r="Q41" i="1"/>
  <c r="Q42" i="1"/>
  <c r="Q43" i="1"/>
  <c r="Q44" i="1"/>
  <c r="Q55" i="1"/>
  <c r="Q56" i="1"/>
  <c r="Q57" i="1"/>
  <c r="Q60" i="1"/>
  <c r="Q63" i="1"/>
  <c r="Q78" i="1"/>
  <c r="G63" i="2"/>
  <c r="C63" i="2" s="1"/>
  <c r="G38" i="2"/>
  <c r="C38" i="2"/>
  <c r="G37" i="2"/>
  <c r="C37" i="2" s="1"/>
  <c r="G36" i="2"/>
  <c r="C36" i="2" s="1"/>
  <c r="G35" i="2"/>
  <c r="C35" i="2" s="1"/>
  <c r="G34" i="2"/>
  <c r="C34" i="2"/>
  <c r="E34" i="2" s="1"/>
  <c r="G33" i="2"/>
  <c r="C33" i="2" s="1"/>
  <c r="G32" i="2"/>
  <c r="C32" i="2" s="1"/>
  <c r="G31" i="2"/>
  <c r="C31" i="2" s="1"/>
  <c r="G30" i="2"/>
  <c r="C30" i="2"/>
  <c r="G62" i="2"/>
  <c r="C62" i="2" s="1"/>
  <c r="G29" i="2"/>
  <c r="C29" i="2" s="1"/>
  <c r="G28" i="2"/>
  <c r="C28" i="2" s="1"/>
  <c r="G61" i="2"/>
  <c r="C61" i="2"/>
  <c r="G27" i="2"/>
  <c r="C27" i="2" s="1"/>
  <c r="G26" i="2"/>
  <c r="C26" i="2" s="1"/>
  <c r="G60" i="2"/>
  <c r="C60" i="2" s="1"/>
  <c r="G59" i="2"/>
  <c r="C59" i="2"/>
  <c r="G58" i="2"/>
  <c r="C58" i="2" s="1"/>
  <c r="E58" i="2" s="1"/>
  <c r="G25" i="2"/>
  <c r="C25" i="2" s="1"/>
  <c r="G24" i="2"/>
  <c r="C24" i="2" s="1"/>
  <c r="G23" i="2"/>
  <c r="C23" i="2"/>
  <c r="G22" i="2"/>
  <c r="C22" i="2" s="1"/>
  <c r="G21" i="2"/>
  <c r="C21" i="2" s="1"/>
  <c r="G20" i="2"/>
  <c r="C20" i="2" s="1"/>
  <c r="G19" i="2"/>
  <c r="C19" i="2"/>
  <c r="G18" i="2"/>
  <c r="C18" i="2" s="1"/>
  <c r="G17" i="2"/>
  <c r="C17" i="2" s="1"/>
  <c r="G16" i="2"/>
  <c r="C16" i="2" s="1"/>
  <c r="G57" i="2"/>
  <c r="C57" i="2"/>
  <c r="G56" i="2"/>
  <c r="C56" i="2" s="1"/>
  <c r="G55" i="2"/>
  <c r="C55" i="2" s="1"/>
  <c r="G54" i="2"/>
  <c r="C54" i="2" s="1"/>
  <c r="G53" i="2"/>
  <c r="C53" i="2"/>
  <c r="G15" i="2"/>
  <c r="C15" i="2" s="1"/>
  <c r="G14" i="2"/>
  <c r="C14" i="2" s="1"/>
  <c r="G13" i="2"/>
  <c r="C13" i="2" s="1"/>
  <c r="G12" i="2"/>
  <c r="C12" i="2"/>
  <c r="E12" i="2" s="1"/>
  <c r="G11" i="2"/>
  <c r="C11" i="2" s="1"/>
  <c r="G52" i="2"/>
  <c r="C52" i="2" s="1"/>
  <c r="G51" i="2"/>
  <c r="C51" i="2" s="1"/>
  <c r="G50" i="2"/>
  <c r="C50" i="2"/>
  <c r="G49" i="2"/>
  <c r="C49" i="2" s="1"/>
  <c r="G48" i="2"/>
  <c r="C48" i="2" s="1"/>
  <c r="G47" i="2"/>
  <c r="C47" i="2" s="1"/>
  <c r="E47" i="2" s="1"/>
  <c r="G46" i="2"/>
  <c r="C46" i="2"/>
  <c r="G45" i="2"/>
  <c r="C45" i="2" s="1"/>
  <c r="G44" i="2"/>
  <c r="C44" i="2" s="1"/>
  <c r="G43" i="2"/>
  <c r="C43" i="2" s="1"/>
  <c r="G42" i="2"/>
  <c r="C42" i="2"/>
  <c r="G41" i="2"/>
  <c r="C41" i="2" s="1"/>
  <c r="E41" i="2" s="1"/>
  <c r="G40" i="2"/>
  <c r="C40" i="2" s="1"/>
  <c r="G39" i="2"/>
  <c r="C39" i="2" s="1"/>
  <c r="H63" i="2"/>
  <c r="B63" i="2" s="1"/>
  <c r="D63" i="2"/>
  <c r="A63" i="2"/>
  <c r="H38" i="2"/>
  <c r="B38" i="2" s="1"/>
  <c r="D38" i="2"/>
  <c r="A38" i="2"/>
  <c r="H37" i="2"/>
  <c r="B37" i="2" s="1"/>
  <c r="D37" i="2"/>
  <c r="A37" i="2"/>
  <c r="H36" i="2"/>
  <c r="B36" i="2" s="1"/>
  <c r="D36" i="2"/>
  <c r="A36" i="2"/>
  <c r="H35" i="2"/>
  <c r="B35" i="2" s="1"/>
  <c r="D35" i="2"/>
  <c r="A35" i="2"/>
  <c r="H34" i="2"/>
  <c r="B34" i="2" s="1"/>
  <c r="D34" i="2"/>
  <c r="A34" i="2"/>
  <c r="H33" i="2"/>
  <c r="B33" i="2" s="1"/>
  <c r="D33" i="2"/>
  <c r="A33" i="2"/>
  <c r="H32" i="2"/>
  <c r="B32" i="2" s="1"/>
  <c r="D32" i="2"/>
  <c r="A32" i="2"/>
  <c r="H31" i="2"/>
  <c r="B31" i="2" s="1"/>
  <c r="D31" i="2"/>
  <c r="A31" i="2"/>
  <c r="H30" i="2"/>
  <c r="B30" i="2" s="1"/>
  <c r="D30" i="2"/>
  <c r="A30" i="2"/>
  <c r="H62" i="2"/>
  <c r="B62" i="2" s="1"/>
  <c r="D62" i="2"/>
  <c r="A62" i="2"/>
  <c r="H29" i="2"/>
  <c r="B29" i="2" s="1"/>
  <c r="D29" i="2"/>
  <c r="A29" i="2"/>
  <c r="H28" i="2"/>
  <c r="B28" i="2" s="1"/>
  <c r="D28" i="2"/>
  <c r="A28" i="2"/>
  <c r="H61" i="2"/>
  <c r="B61" i="2" s="1"/>
  <c r="D61" i="2"/>
  <c r="A61" i="2"/>
  <c r="H27" i="2"/>
  <c r="B27" i="2" s="1"/>
  <c r="D27" i="2"/>
  <c r="A27" i="2"/>
  <c r="H26" i="2"/>
  <c r="B26" i="2" s="1"/>
  <c r="D26" i="2"/>
  <c r="A26" i="2"/>
  <c r="H60" i="2"/>
  <c r="B60" i="2" s="1"/>
  <c r="D60" i="2"/>
  <c r="A60" i="2"/>
  <c r="H59" i="2"/>
  <c r="B59" i="2" s="1"/>
  <c r="D59" i="2"/>
  <c r="A59" i="2"/>
  <c r="H58" i="2"/>
  <c r="B58" i="2" s="1"/>
  <c r="D58" i="2"/>
  <c r="A58" i="2"/>
  <c r="H25" i="2"/>
  <c r="B25" i="2" s="1"/>
  <c r="D25" i="2"/>
  <c r="A25" i="2"/>
  <c r="H24" i="2"/>
  <c r="B24" i="2" s="1"/>
  <c r="D24" i="2"/>
  <c r="A24" i="2"/>
  <c r="H23" i="2"/>
  <c r="B23" i="2" s="1"/>
  <c r="D23" i="2"/>
  <c r="A23" i="2"/>
  <c r="H22" i="2"/>
  <c r="B22" i="2" s="1"/>
  <c r="D22" i="2"/>
  <c r="A22" i="2"/>
  <c r="H21" i="2"/>
  <c r="B21" i="2" s="1"/>
  <c r="D21" i="2"/>
  <c r="A21" i="2"/>
  <c r="H20" i="2"/>
  <c r="B20" i="2" s="1"/>
  <c r="D20" i="2"/>
  <c r="A20" i="2"/>
  <c r="H19" i="2"/>
  <c r="B19" i="2" s="1"/>
  <c r="D19" i="2"/>
  <c r="A19" i="2"/>
  <c r="H18" i="2"/>
  <c r="B18" i="2" s="1"/>
  <c r="D18" i="2"/>
  <c r="A18" i="2"/>
  <c r="H17" i="2"/>
  <c r="B17" i="2" s="1"/>
  <c r="D17" i="2"/>
  <c r="A17" i="2"/>
  <c r="H16" i="2"/>
  <c r="B16" i="2" s="1"/>
  <c r="D16" i="2"/>
  <c r="A16" i="2"/>
  <c r="H57" i="2"/>
  <c r="B57" i="2" s="1"/>
  <c r="D57" i="2"/>
  <c r="A57" i="2"/>
  <c r="H56" i="2"/>
  <c r="B56" i="2" s="1"/>
  <c r="D56" i="2"/>
  <c r="A56" i="2"/>
  <c r="H55" i="2"/>
  <c r="B55" i="2" s="1"/>
  <c r="D55" i="2"/>
  <c r="A55" i="2"/>
  <c r="H54" i="2"/>
  <c r="B54" i="2" s="1"/>
  <c r="D54" i="2"/>
  <c r="A54" i="2"/>
  <c r="H53" i="2"/>
  <c r="B53" i="2" s="1"/>
  <c r="D53" i="2"/>
  <c r="A53" i="2"/>
  <c r="H15" i="2"/>
  <c r="B15" i="2" s="1"/>
  <c r="D15" i="2"/>
  <c r="A15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11" i="2"/>
  <c r="B11" i="2" s="1"/>
  <c r="D11" i="2"/>
  <c r="A11" i="2"/>
  <c r="H52" i="2"/>
  <c r="B52" i="2" s="1"/>
  <c r="D52" i="2"/>
  <c r="A52" i="2"/>
  <c r="H51" i="2"/>
  <c r="B51" i="2" s="1"/>
  <c r="D51" i="2"/>
  <c r="A51" i="2"/>
  <c r="H50" i="2"/>
  <c r="B50" i="2" s="1"/>
  <c r="D50" i="2"/>
  <c r="A50" i="2"/>
  <c r="H49" i="2"/>
  <c r="B49" i="2" s="1"/>
  <c r="D49" i="2"/>
  <c r="A49" i="2"/>
  <c r="H48" i="2"/>
  <c r="B48" i="2" s="1"/>
  <c r="D48" i="2"/>
  <c r="A48" i="2"/>
  <c r="H47" i="2"/>
  <c r="B47" i="2" s="1"/>
  <c r="D47" i="2"/>
  <c r="A47" i="2"/>
  <c r="H46" i="2"/>
  <c r="B46" i="2" s="1"/>
  <c r="D46" i="2"/>
  <c r="A46" i="2"/>
  <c r="H45" i="2"/>
  <c r="B45" i="2" s="1"/>
  <c r="D45" i="2"/>
  <c r="A45" i="2"/>
  <c r="H44" i="2"/>
  <c r="B44" i="2" s="1"/>
  <c r="D44" i="2"/>
  <c r="A44" i="2"/>
  <c r="H43" i="2"/>
  <c r="B43" i="2" s="1"/>
  <c r="D43" i="2"/>
  <c r="A43" i="2"/>
  <c r="H42" i="2"/>
  <c r="B42" i="2" s="1"/>
  <c r="D42" i="2"/>
  <c r="A42" i="2"/>
  <c r="H41" i="2"/>
  <c r="B41" i="2" s="1"/>
  <c r="D41" i="2"/>
  <c r="A41" i="2"/>
  <c r="H40" i="2"/>
  <c r="B40" i="2" s="1"/>
  <c r="D40" i="2"/>
  <c r="A40" i="2"/>
  <c r="H39" i="2"/>
  <c r="B39" i="2" s="1"/>
  <c r="D39" i="2"/>
  <c r="A39" i="2"/>
  <c r="Q67" i="1"/>
  <c r="Q68" i="1"/>
  <c r="Q70" i="1"/>
  <c r="Q69" i="1"/>
  <c r="Q76" i="1"/>
  <c r="F16" i="1"/>
  <c r="F17" i="1" s="1"/>
  <c r="Q66" i="1"/>
  <c r="Q75" i="1"/>
  <c r="Q64" i="1"/>
  <c r="Q65" i="1"/>
  <c r="Q71" i="1"/>
  <c r="Q72" i="1"/>
  <c r="Q73" i="1"/>
  <c r="Q74" i="1"/>
  <c r="Q62" i="1"/>
  <c r="C17" i="1"/>
  <c r="Q61" i="1"/>
  <c r="Q47" i="1"/>
  <c r="Q48" i="1"/>
  <c r="Q50" i="1"/>
  <c r="Q51" i="1"/>
  <c r="Q52" i="1"/>
  <c r="Q58" i="1"/>
  <c r="Q59" i="1"/>
  <c r="Q45" i="1"/>
  <c r="Q49" i="1"/>
  <c r="Q36" i="1"/>
  <c r="Q37" i="1"/>
  <c r="Q38" i="1"/>
  <c r="Q46" i="1"/>
  <c r="Q53" i="1"/>
  <c r="Q39" i="1"/>
  <c r="Q54" i="1"/>
  <c r="Q35" i="1"/>
  <c r="E44" i="1"/>
  <c r="E84" i="1"/>
  <c r="F84" i="1" s="1"/>
  <c r="G84" i="1" s="1"/>
  <c r="E53" i="1"/>
  <c r="F53" i="1" s="1"/>
  <c r="G53" i="1" s="1"/>
  <c r="J53" i="1" s="1"/>
  <c r="E62" i="1"/>
  <c r="E78" i="1"/>
  <c r="E30" i="1"/>
  <c r="F30" i="1" s="1"/>
  <c r="E39" i="1"/>
  <c r="F39" i="1" s="1"/>
  <c r="E87" i="1"/>
  <c r="F87" i="1" s="1"/>
  <c r="G87" i="1"/>
  <c r="K87" i="1" s="1"/>
  <c r="E57" i="1"/>
  <c r="F57" i="1" s="1"/>
  <c r="E65" i="1"/>
  <c r="E73" i="1"/>
  <c r="E33" i="1"/>
  <c r="F33" i="1"/>
  <c r="K84" i="1"/>
  <c r="E51" i="1"/>
  <c r="E60" i="1"/>
  <c r="F60" i="1" s="1"/>
  <c r="G60" i="1" s="1"/>
  <c r="K60" i="1" s="1"/>
  <c r="E68" i="1"/>
  <c r="F68" i="1" s="1"/>
  <c r="G68" i="1" s="1"/>
  <c r="E76" i="1"/>
  <c r="G30" i="1"/>
  <c r="J30" i="1" s="1"/>
  <c r="E36" i="1"/>
  <c r="E85" i="1"/>
  <c r="F85" i="1" s="1"/>
  <c r="G85" i="1" s="1"/>
  <c r="K85" i="1" s="1"/>
  <c r="E55" i="1"/>
  <c r="E71" i="1"/>
  <c r="F71" i="1" s="1"/>
  <c r="G71" i="1" s="1"/>
  <c r="K71" i="1" s="1"/>
  <c r="E79" i="1"/>
  <c r="F79" i="1" s="1"/>
  <c r="G79" i="1" s="1"/>
  <c r="K79" i="1" s="1"/>
  <c r="E23" i="1"/>
  <c r="F23" i="1" s="1"/>
  <c r="G23" i="1" s="1"/>
  <c r="E31" i="1"/>
  <c r="F31" i="1"/>
  <c r="G31" i="1" s="1"/>
  <c r="G33" i="1"/>
  <c r="J33" i="1" s="1"/>
  <c r="E40" i="1"/>
  <c r="F40" i="1" s="1"/>
  <c r="G40" i="1"/>
  <c r="I40" i="1" s="1"/>
  <c r="E88" i="1"/>
  <c r="F88" i="1" s="1"/>
  <c r="G88" i="1" s="1"/>
  <c r="E49" i="1"/>
  <c r="K68" i="1"/>
  <c r="E74" i="1"/>
  <c r="E54" i="1"/>
  <c r="E34" i="1"/>
  <c r="E52" i="2" s="1"/>
  <c r="E82" i="1"/>
  <c r="F82" i="1" s="1"/>
  <c r="G82" i="1"/>
  <c r="K82" i="1"/>
  <c r="E52" i="1"/>
  <c r="E69" i="1"/>
  <c r="F69" i="1" s="1"/>
  <c r="E77" i="1"/>
  <c r="F77" i="1"/>
  <c r="G77" i="1" s="1"/>
  <c r="K77" i="1" s="1"/>
  <c r="E21" i="1"/>
  <c r="J23" i="1"/>
  <c r="E29" i="1"/>
  <c r="F29" i="1" s="1"/>
  <c r="G29" i="1" s="1"/>
  <c r="J29" i="1" s="1"/>
  <c r="J31" i="1"/>
  <c r="E46" i="1"/>
  <c r="F46" i="1"/>
  <c r="G46" i="1" s="1"/>
  <c r="J46" i="1"/>
  <c r="K88" i="1"/>
  <c r="E56" i="1"/>
  <c r="E64" i="1"/>
  <c r="F64" i="1" s="1"/>
  <c r="G64" i="1"/>
  <c r="K64" i="1" s="1"/>
  <c r="E72" i="1"/>
  <c r="F72" i="1"/>
  <c r="G72" i="1" s="1"/>
  <c r="K72" i="1" s="1"/>
  <c r="E83" i="1"/>
  <c r="F83" i="1" s="1"/>
  <c r="G83" i="1" s="1"/>
  <c r="I83" i="1" s="1"/>
  <c r="E24" i="1"/>
  <c r="F24" i="1" s="1"/>
  <c r="G24" i="1"/>
  <c r="J24" i="1" s="1"/>
  <c r="E32" i="1"/>
  <c r="E80" i="1"/>
  <c r="F80" i="1" s="1"/>
  <c r="G80" i="1"/>
  <c r="K80" i="1" s="1"/>
  <c r="E35" i="1"/>
  <c r="G69" i="1"/>
  <c r="K69" i="1"/>
  <c r="E67" i="1"/>
  <c r="F67" i="1" s="1"/>
  <c r="G67" i="1" s="1"/>
  <c r="K67" i="1" s="1"/>
  <c r="E42" i="2"/>
  <c r="F73" i="1"/>
  <c r="G73" i="1"/>
  <c r="K73" i="1" s="1"/>
  <c r="E35" i="2"/>
  <c r="E59" i="2"/>
  <c r="F56" i="1"/>
  <c r="G56" i="1" s="1"/>
  <c r="J56" i="1" s="1"/>
  <c r="F78" i="1"/>
  <c r="G78" i="1" s="1"/>
  <c r="K78" i="1" s="1"/>
  <c r="E63" i="2"/>
  <c r="E33" i="2"/>
  <c r="F35" i="1"/>
  <c r="G35" i="1" s="1"/>
  <c r="H35" i="1" s="1"/>
  <c r="E11" i="2"/>
  <c r="F36" i="1"/>
  <c r="G36" i="1" s="1"/>
  <c r="J36" i="1" s="1"/>
  <c r="F65" i="1"/>
  <c r="G65" i="1" s="1"/>
  <c r="K65" i="1" s="1"/>
  <c r="E31" i="2"/>
  <c r="E30" i="2"/>
  <c r="E49" i="2"/>
  <c r="E50" i="2"/>
  <c r="F32" i="1"/>
  <c r="G32" i="1" s="1"/>
  <c r="J32" i="1" s="1"/>
  <c r="F21" i="1"/>
  <c r="G21" i="1" s="1"/>
  <c r="J21" i="1" s="1"/>
  <c r="E39" i="2"/>
  <c r="F52" i="1"/>
  <c r="G52" i="1"/>
  <c r="J52" i="1" s="1"/>
  <c r="E23" i="2"/>
  <c r="F54" i="1"/>
  <c r="E25" i="2"/>
  <c r="F49" i="1"/>
  <c r="G49" i="1"/>
  <c r="J49" i="1"/>
  <c r="E20" i="2"/>
  <c r="F55" i="1"/>
  <c r="G55" i="1" s="1"/>
  <c r="J55" i="1" s="1"/>
  <c r="G57" i="1"/>
  <c r="J57" i="1" s="1"/>
  <c r="E60" i="2"/>
  <c r="F44" i="1"/>
  <c r="G44" i="1" s="1"/>
  <c r="J44" i="1" s="1"/>
  <c r="E17" i="2"/>
  <c r="E22" i="2"/>
  <c r="F51" i="1"/>
  <c r="G51" i="1" s="1"/>
  <c r="J51" i="1" s="1"/>
  <c r="F62" i="1"/>
  <c r="G62" i="1" s="1"/>
  <c r="K62" i="1" s="1"/>
  <c r="E29" i="2"/>
  <c r="E51" i="2"/>
  <c r="F74" i="1"/>
  <c r="G74" i="1"/>
  <c r="K74" i="1"/>
  <c r="E36" i="2"/>
  <c r="E48" i="2"/>
  <c r="E15" i="2"/>
  <c r="F76" i="1"/>
  <c r="G76" i="1"/>
  <c r="J76" i="1"/>
  <c r="E38" i="2"/>
  <c r="F34" i="1" l="1"/>
  <c r="G34" i="1" s="1"/>
  <c r="J34" i="1" s="1"/>
  <c r="E57" i="2"/>
  <c r="E37" i="2"/>
  <c r="E75" i="1"/>
  <c r="F75" i="1" s="1"/>
  <c r="G75" i="1" s="1"/>
  <c r="J75" i="1" s="1"/>
  <c r="E70" i="1"/>
  <c r="F70" i="1" s="1"/>
  <c r="G70" i="1" s="1"/>
  <c r="K70" i="1" s="1"/>
  <c r="E48" i="1"/>
  <c r="F48" i="1" s="1"/>
  <c r="G48" i="1" s="1"/>
  <c r="J48" i="1" s="1"/>
  <c r="E38" i="1"/>
  <c r="E86" i="1"/>
  <c r="F86" i="1" s="1"/>
  <c r="G86" i="1" s="1"/>
  <c r="I86" i="1" s="1"/>
  <c r="E42" i="1"/>
  <c r="E28" i="1"/>
  <c r="E66" i="1"/>
  <c r="E26" i="1"/>
  <c r="F26" i="1" s="1"/>
  <c r="G26" i="1" s="1"/>
  <c r="J26" i="1" s="1"/>
  <c r="E41" i="1"/>
  <c r="E25" i="1"/>
  <c r="E81" i="1"/>
  <c r="F81" i="1" s="1"/>
  <c r="G81" i="1" s="1"/>
  <c r="K81" i="1" s="1"/>
  <c r="E63" i="1"/>
  <c r="E43" i="1"/>
  <c r="E61" i="1"/>
  <c r="F61" i="1" s="1"/>
  <c r="G61" i="1" s="1"/>
  <c r="J61" i="1" s="1"/>
  <c r="E37" i="1"/>
  <c r="E27" i="1"/>
  <c r="E22" i="1"/>
  <c r="F22" i="1" s="1"/>
  <c r="G22" i="1" s="1"/>
  <c r="E45" i="1"/>
  <c r="E58" i="1"/>
  <c r="E47" i="1"/>
  <c r="E24" i="2"/>
  <c r="E53" i="2"/>
  <c r="E27" i="2"/>
  <c r="E59" i="1"/>
  <c r="F59" i="1" s="1"/>
  <c r="G59" i="1" s="1"/>
  <c r="J59" i="1" s="1"/>
  <c r="E61" i="2"/>
  <c r="E40" i="2"/>
  <c r="E50" i="1"/>
  <c r="J22" i="1" l="1"/>
  <c r="E54" i="2"/>
  <c r="F41" i="1"/>
  <c r="G41" i="1" s="1"/>
  <c r="I41" i="1" s="1"/>
  <c r="E43" i="2"/>
  <c r="F25" i="1"/>
  <c r="G25" i="1" s="1"/>
  <c r="F27" i="1"/>
  <c r="G27" i="1" s="1"/>
  <c r="J27" i="1" s="1"/>
  <c r="E45" i="2"/>
  <c r="F45" i="1"/>
  <c r="G45" i="1" s="1"/>
  <c r="J45" i="1" s="1"/>
  <c r="E16" i="2"/>
  <c r="E13" i="2"/>
  <c r="F37" i="1"/>
  <c r="G37" i="1" s="1"/>
  <c r="J37" i="1" s="1"/>
  <c r="E32" i="2"/>
  <c r="F66" i="1"/>
  <c r="G66" i="1" s="1"/>
  <c r="J66" i="1" s="1"/>
  <c r="F28" i="1"/>
  <c r="G28" i="1" s="1"/>
  <c r="J28" i="1" s="1"/>
  <c r="E46" i="2"/>
  <c r="F43" i="1"/>
  <c r="G43" i="1" s="1"/>
  <c r="J43" i="1" s="1"/>
  <c r="E56" i="2"/>
  <c r="E55" i="2"/>
  <c r="F42" i="1"/>
  <c r="G42" i="1" s="1"/>
  <c r="J42" i="1" s="1"/>
  <c r="F50" i="1"/>
  <c r="G50" i="1" s="1"/>
  <c r="J50" i="1" s="1"/>
  <c r="E21" i="2"/>
  <c r="F47" i="1"/>
  <c r="G47" i="1" s="1"/>
  <c r="J47" i="1" s="1"/>
  <c r="E18" i="2"/>
  <c r="F63" i="1"/>
  <c r="G63" i="1" s="1"/>
  <c r="J63" i="1" s="1"/>
  <c r="E62" i="2"/>
  <c r="E44" i="2"/>
  <c r="E19" i="2"/>
  <c r="F58" i="1"/>
  <c r="G58" i="1" s="1"/>
  <c r="J58" i="1" s="1"/>
  <c r="E26" i="2"/>
  <c r="E14" i="2"/>
  <c r="F38" i="1"/>
  <c r="G38" i="1" s="1"/>
  <c r="J38" i="1" s="1"/>
  <c r="E28" i="2"/>
  <c r="C12" i="1"/>
  <c r="C11" i="1"/>
  <c r="O90" i="1" l="1"/>
  <c r="O89" i="1"/>
  <c r="C16" i="1"/>
  <c r="D18" i="1" s="1"/>
  <c r="O44" i="1"/>
  <c r="O84" i="1"/>
  <c r="O77" i="1"/>
  <c r="O50" i="1"/>
  <c r="O55" i="1"/>
  <c r="O83" i="1"/>
  <c r="O80" i="1"/>
  <c r="O43" i="1"/>
  <c r="O48" i="1"/>
  <c r="O34" i="1"/>
  <c r="O27" i="1"/>
  <c r="O33" i="1"/>
  <c r="O69" i="1"/>
  <c r="O57" i="1"/>
  <c r="O25" i="1"/>
  <c r="O39" i="1"/>
  <c r="O32" i="1"/>
  <c r="O37" i="1"/>
  <c r="O86" i="1"/>
  <c r="O29" i="1"/>
  <c r="O42" i="1"/>
  <c r="O49" i="1"/>
  <c r="O58" i="1"/>
  <c r="O26" i="1"/>
  <c r="O60" i="1"/>
  <c r="O45" i="1"/>
  <c r="O66" i="1"/>
  <c r="O35" i="1"/>
  <c r="O38" i="1"/>
  <c r="O41" i="1"/>
  <c r="O79" i="1"/>
  <c r="O74" i="1"/>
  <c r="O52" i="1"/>
  <c r="O59" i="1"/>
  <c r="O51" i="1"/>
  <c r="O67" i="1"/>
  <c r="O24" i="1"/>
  <c r="O87" i="1"/>
  <c r="O68" i="1"/>
  <c r="O64" i="1"/>
  <c r="O81" i="1"/>
  <c r="O65" i="1"/>
  <c r="O54" i="1"/>
  <c r="O82" i="1"/>
  <c r="O85" i="1"/>
  <c r="O76" i="1"/>
  <c r="O47" i="1"/>
  <c r="O22" i="1"/>
  <c r="O70" i="1"/>
  <c r="O56" i="1"/>
  <c r="O78" i="1"/>
  <c r="O31" i="1"/>
  <c r="O62" i="1"/>
  <c r="O21" i="1"/>
  <c r="O72" i="1"/>
  <c r="O30" i="1"/>
  <c r="O46" i="1"/>
  <c r="O73" i="1"/>
  <c r="O61" i="1"/>
  <c r="O23" i="1"/>
  <c r="O40" i="1"/>
  <c r="O63" i="1"/>
  <c r="O88" i="1"/>
  <c r="O75" i="1"/>
  <c r="O28" i="1"/>
  <c r="C15" i="1"/>
  <c r="O53" i="1"/>
  <c r="O36" i="1"/>
  <c r="O71" i="1"/>
  <c r="J25" i="1"/>
  <c r="C18" i="1" l="1"/>
  <c r="F18" i="1"/>
  <c r="F19" i="1" s="1"/>
</calcChain>
</file>

<file path=xl/sharedStrings.xml><?xml version="1.0" encoding="utf-8"?>
<sst xmlns="http://schemas.openxmlformats.org/spreadsheetml/2006/main" count="623" uniqueCount="283">
  <si>
    <t>JAVSO..47..105</t>
  </si>
  <si>
    <t>OEJV 0191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</si>
  <si>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</si>
  <si>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</si>
  <si>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</si>
  <si>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</si>
  <si>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</si>
  <si>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</si>
  <si>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</si>
  <si>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</si>
  <si>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</si>
  <si>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</si>
  <si>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</si>
  <si>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</si>
  <si>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</si>
  <si>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</si>
  <si>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</si>
  <si>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</si>
  <si>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</si>
  <si>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</si>
  <si>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</si>
  <si>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</si>
  <si>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</si>
  <si>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</si>
  <si>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</si>
  <si>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</si>
  <si>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</si>
  <si>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</si>
  <si>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</si>
  <si>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</si>
  <si>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Diethelm R</t>
  </si>
  <si>
    <t>BBSAG Bull.23</t>
  </si>
  <si>
    <t>B</t>
  </si>
  <si>
    <t>Mavrofridis G</t>
  </si>
  <si>
    <t>BBSAG Bull.86</t>
  </si>
  <si>
    <t>IBVS 3762</t>
  </si>
  <si>
    <t>I</t>
  </si>
  <si>
    <t>II</t>
  </si>
  <si>
    <t>IBVS 3355</t>
  </si>
  <si>
    <t>IBVS 3078</t>
  </si>
  <si>
    <t>Gudur 1988</t>
  </si>
  <si>
    <t>EB/KE:</t>
  </si>
  <si>
    <t># of data points:</t>
  </si>
  <si>
    <t>V1425 Cyg / GSC 03957-01821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</si>
  <si>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</si>
  <si>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</si>
  <si>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</si>
  <si>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</si>
  <si>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</si>
  <si>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</si>
  <si>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</si>
  <si>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</si>
  <si>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OEJV 0160</t>
  </si>
  <si>
    <t>IBVS 6070</t>
  </si>
  <si>
    <t>IBVS 6084</t>
  </si>
  <si>
    <t>OEJV</t>
  </si>
  <si>
    <t>BAD?</t>
  </si>
  <si>
    <t>Add cycle</t>
  </si>
  <si>
    <t>Old Cycle</t>
  </si>
  <si>
    <t>IBVS 6118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</si>
  <si>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</si>
  <si>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</si>
  <si>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</si>
  <si>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</si>
  <si>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</si>
  <si>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</si>
  <si>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</si>
  <si>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</si>
  <si>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</si>
  <si>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</si>
  <si>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</si>
  <si>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</si>
  <si>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</si>
  <si>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2426861.315 </t>
  </si>
  <si>
    <t> 02.06.1932 19:33 </t>
  </si>
  <si>
    <t> -0.073 </t>
  </si>
  <si>
    <t>P </t>
  </si>
  <si>
    <t> W.Strohmeier </t>
  </si>
  <si>
    <t>IBVS 438 </t>
  </si>
  <si>
    <t>2426946.452 </t>
  </si>
  <si>
    <t> 26.08.1932 22:50 </t>
  </si>
  <si>
    <t> -0.098 </t>
  </si>
  <si>
    <t>2426985.396 </t>
  </si>
  <si>
    <t> 04.10.1932 21:30 </t>
  </si>
  <si>
    <t> 0.022 </t>
  </si>
  <si>
    <t>2427034.231 </t>
  </si>
  <si>
    <t> 22.11.1932 17:32 </t>
  </si>
  <si>
    <t> 0.013 </t>
  </si>
  <si>
    <t>2427298.437 </t>
  </si>
  <si>
    <t> 13.08.1933 22:29 </t>
  </si>
  <si>
    <t> -0.034 </t>
  </si>
  <si>
    <t>2427298.451 </t>
  </si>
  <si>
    <t> 13.08.1933 22:49 </t>
  </si>
  <si>
    <t> -0.020 </t>
  </si>
  <si>
    <t>2427305.442 </t>
  </si>
  <si>
    <t> 20.08.1933 22:36 </t>
  </si>
  <si>
    <t> 0.083 </t>
  </si>
  <si>
    <t>2427367.315 </t>
  </si>
  <si>
    <t> 21.10.1933 19:33 </t>
  </si>
  <si>
    <t> -0.037 </t>
  </si>
  <si>
    <t>2427367.356 </t>
  </si>
  <si>
    <t> 21.10.1933 20:32 </t>
  </si>
  <si>
    <t> 0.004 </t>
  </si>
  <si>
    <t>2427719.274 </t>
  </si>
  <si>
    <t> 08.10.1934 18:34 </t>
  </si>
  <si>
    <t> 0.001 </t>
  </si>
  <si>
    <t>2428126.319 </t>
  </si>
  <si>
    <t> 19.11.1935 19:39 </t>
  </si>
  <si>
    <t> 0.020 </t>
  </si>
  <si>
    <t>2428126.340 </t>
  </si>
  <si>
    <t> 19.11.1935 20:09 </t>
  </si>
  <si>
    <t> 0.041 </t>
  </si>
  <si>
    <t>2428752.518 </t>
  </si>
  <si>
    <t> 07.08.1937 00:25 </t>
  </si>
  <si>
    <t> 0.025 </t>
  </si>
  <si>
    <t>2429193.299 </t>
  </si>
  <si>
    <t> 21.10.1938 19:10 </t>
  </si>
  <si>
    <t>2440400.944 </t>
  </si>
  <si>
    <t> 28.06.1969 10:39 </t>
  </si>
  <si>
    <t> 0.000 </t>
  </si>
  <si>
    <t>E </t>
  </si>
  <si>
    <t>?</t>
  </si>
  <si>
    <t> R.C.Tate </t>
  </si>
  <si>
    <t>2440407.836 </t>
  </si>
  <si>
    <t> 05.07.1969 08:03 </t>
  </si>
  <si>
    <t>2440409.713 </t>
  </si>
  <si>
    <t> 07.07.1969 05:06 </t>
  </si>
  <si>
    <t> 0.002 </t>
  </si>
  <si>
    <t>2440415.974 </t>
  </si>
  <si>
    <t> 13.07.1969 11:22 </t>
  </si>
  <si>
    <t>2442616.387 </t>
  </si>
  <si>
    <t> 22.07.1975 21:17 </t>
  </si>
  <si>
    <t> -0.030 </t>
  </si>
  <si>
    <t>V </t>
  </si>
  <si>
    <t> R.Diethelm </t>
  </si>
  <si>
    <t> BBS 23 </t>
  </si>
  <si>
    <t>2443772.355 </t>
  </si>
  <si>
    <t> 20.09.1978 20:31 </t>
  </si>
  <si>
    <t> -0.015 </t>
  </si>
  <si>
    <t> T.Brelstaff </t>
  </si>
  <si>
    <t> VSSC 58 </t>
  </si>
  <si>
    <t>2443777.374 </t>
  </si>
  <si>
    <t> 25.09.1978 20:58 </t>
  </si>
  <si>
    <t> -0.005 </t>
  </si>
  <si>
    <t>2446320.369 </t>
  </si>
  <si>
    <t> 11.09.1985 20:51 </t>
  </si>
  <si>
    <t> 0.018 </t>
  </si>
  <si>
    <t> P.Frank </t>
  </si>
  <si>
    <t>BAVM 50 </t>
  </si>
  <si>
    <t>2446362.2961 </t>
  </si>
  <si>
    <t> 23.10.1985 19:06 </t>
  </si>
  <si>
    <t> -0.0100 </t>
  </si>
  <si>
    <t> J.Ells </t>
  </si>
  <si>
    <t> VSSC 67.9 </t>
  </si>
  <si>
    <t>2446385.4769 </t>
  </si>
  <si>
    <t> 15.11.1985 23:26 </t>
  </si>
  <si>
    <t> 0.0016 </t>
  </si>
  <si>
    <t>2446613.4158 </t>
  </si>
  <si>
    <t> 01.07.1986 21:58 </t>
  </si>
  <si>
    <t> 0.0061 </t>
  </si>
  <si>
    <t> Sezer &amp; Eker </t>
  </si>
  <si>
    <t>IBVS 3078 </t>
  </si>
  <si>
    <t>2446655.3682 </t>
  </si>
  <si>
    <t> 12.08.1986 20:50 </t>
  </si>
  <si>
    <t> 0.0035 </t>
  </si>
  <si>
    <t> N.Güdür et al. </t>
  </si>
  <si>
    <t> ASS 146.285 </t>
  </si>
  <si>
    <t>2446665.3883 </t>
  </si>
  <si>
    <t> 22.08.1986 21:19 </t>
  </si>
  <si>
    <t> 0.0045 </t>
  </si>
  <si>
    <t> Güdür &amp; Eker </t>
  </si>
  <si>
    <t>2446685.4260 </t>
  </si>
  <si>
    <t> 11.09.1986 22:13 </t>
  </si>
  <si>
    <t> 0.0040 </t>
  </si>
  <si>
    <t>2446690.4358 </t>
  </si>
  <si>
    <t> 16.09.1986 22:27 </t>
  </si>
  <si>
    <t> 0.0043 </t>
  </si>
  <si>
    <t>2446692.3144 </t>
  </si>
  <si>
    <t> 18.09.1986 19:32 </t>
  </si>
  <si>
    <t> Gülmen &amp; Eker </t>
  </si>
  <si>
    <t>IBVS 3355 </t>
  </si>
  <si>
    <t>2446988.507 </t>
  </si>
  <si>
    <t> 12.07.1987 00:10 </t>
  </si>
  <si>
    <t> 0.007 </t>
  </si>
  <si>
    <t> Lichtschlag&amp;Skabr. </t>
  </si>
  <si>
    <t>2447035.4706 </t>
  </si>
  <si>
    <t> 27.08.1987 23:17 </t>
  </si>
  <si>
    <t> 0.0065 </t>
  </si>
  <si>
    <t>2447047.3698 </t>
  </si>
  <si>
    <t> 08.09.1987 20:52 </t>
  </si>
  <si>
    <t> 0.0080 </t>
  </si>
  <si>
    <t>2447057.359 </t>
  </si>
  <si>
    <t> 18.09.1987 20:36 </t>
  </si>
  <si>
    <t> -0.022 </t>
  </si>
  <si>
    <t> G.Mavrofridis </t>
  </si>
  <si>
    <t> BBS 86 </t>
  </si>
  <si>
    <t>2447447.5035 </t>
  </si>
  <si>
    <t> 13.10.1988 00:05 </t>
  </si>
  <si>
    <t> VSSC 72.26 </t>
  </si>
  <si>
    <t>2447720.5241 </t>
  </si>
  <si>
    <t> 13.07.1989 00:34 </t>
  </si>
  <si>
    <t> VSSC 73 </t>
  </si>
  <si>
    <t>2447757.4632 </t>
  </si>
  <si>
    <t> 18.08.1989 23:07 </t>
  </si>
  <si>
    <t> -0.0020 </t>
  </si>
  <si>
    <t>2448506.3960 </t>
  </si>
  <si>
    <t> 06.09.1991 21:30 </t>
  </si>
  <si>
    <t> 0.0033 </t>
  </si>
  <si>
    <t> Wolf &amp; Diethelm </t>
  </si>
  <si>
    <t>IBVS 3762 </t>
  </si>
  <si>
    <t>2448533.3245 </t>
  </si>
  <si>
    <t> 03.10.1991 19:47 </t>
  </si>
  <si>
    <t> 0.0055 </t>
  </si>
  <si>
    <t>2448938.4730 </t>
  </si>
  <si>
    <t> 11.11.1992 23:21 </t>
  </si>
  <si>
    <t> 0.0068 </t>
  </si>
  <si>
    <t> R.Pickard </t>
  </si>
  <si>
    <t> JBAA 107.321 </t>
  </si>
  <si>
    <t>2453920.4691 </t>
  </si>
  <si>
    <t> 03.07.2006 23:15 </t>
  </si>
  <si>
    <t> 0.0074 </t>
  </si>
  <si>
    <t>C </t>
  </si>
  <si>
    <t>o</t>
  </si>
  <si>
    <t> Jungbluth </t>
  </si>
  <si>
    <t>BAVM 178 </t>
  </si>
  <si>
    <t>2454359.43092 </t>
  </si>
  <si>
    <t> 15.09.2007 22:20 </t>
  </si>
  <si>
    <t> 0.00761 </t>
  </si>
  <si>
    <t>R</t>
  </si>
  <si>
    <t> R.Drevený </t>
  </si>
  <si>
    <t>OEJV 0074 </t>
  </si>
  <si>
    <t>2455374.4909 </t>
  </si>
  <si>
    <t> 26.06.2010 23:46 </t>
  </si>
  <si>
    <t> 0.0079 </t>
  </si>
  <si>
    <t> U.Schmidt </t>
  </si>
  <si>
    <t>BAVM 214 </t>
  </si>
  <si>
    <t>2456153.47713 </t>
  </si>
  <si>
    <t> 13.08.2012 23:27 </t>
  </si>
  <si>
    <t> 0.00944 </t>
  </si>
  <si>
    <t> L.Kalista </t>
  </si>
  <si>
    <t>OEJV 0160 </t>
  </si>
  <si>
    <t>2456153.48336 </t>
  </si>
  <si>
    <t> 13.08.2012 23:36 </t>
  </si>
  <si>
    <t> 0.01567 </t>
  </si>
  <si>
    <t>2456158.4896 </t>
  </si>
  <si>
    <t> 18.08.2012 23:45 </t>
  </si>
  <si>
    <t> 0.0124 </t>
  </si>
  <si>
    <t>-I</t>
  </si>
  <si>
    <t> F.Agerer </t>
  </si>
  <si>
    <t>BAVM 231 </t>
  </si>
  <si>
    <t>2456431.51169 </t>
  </si>
  <si>
    <t> 19.05.2013 00:16 </t>
  </si>
  <si>
    <t>12800</t>
  </si>
  <si>
    <t> 0.01409 </t>
  </si>
  <si>
    <t> M.Lehky </t>
  </si>
  <si>
    <t>2456431.51239 </t>
  </si>
  <si>
    <t> 19.05.2013 00:17 </t>
  </si>
  <si>
    <t> 0.01479 </t>
  </si>
  <si>
    <t>2456431.51249 </t>
  </si>
  <si>
    <t> 0.01489 </t>
  </si>
  <si>
    <t>2456431.51287 </t>
  </si>
  <si>
    <t> 19.05.2013 00:18 </t>
  </si>
  <si>
    <t> 0.01527 </t>
  </si>
  <si>
    <t>2456483.4809 </t>
  </si>
  <si>
    <t> 09.07.2013 23:32 </t>
  </si>
  <si>
    <t>12841.5</t>
  </si>
  <si>
    <t> 0.0092 </t>
  </si>
  <si>
    <t>BAVM 232 </t>
  </si>
  <si>
    <t>2456535.4581 </t>
  </si>
  <si>
    <t> 30.08.2013 22:59 </t>
  </si>
  <si>
    <t>BAVM 234 </t>
  </si>
  <si>
    <t>2457002.5984 </t>
  </si>
  <si>
    <t> 11.12.2014 02:21 </t>
  </si>
  <si>
    <t> 0.0123 </t>
  </si>
  <si>
    <t> V.Petriew </t>
  </si>
  <si>
    <t> JAAVSO 43-1 </t>
  </si>
  <si>
    <t>IBVS 0438 </t>
  </si>
  <si>
    <t>OEJV 0179</t>
  </si>
  <si>
    <t>JAVSO 43, 77</t>
  </si>
  <si>
    <t>JAVSO..47..263</t>
  </si>
  <si>
    <t>OEJV 0211</t>
  </si>
  <si>
    <t>JBAV, 55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</si>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</sst>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1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6" fillId="0" borderId="10" xfId="0" applyFont="1" applyBorder="1" applyAlignment="1">
      <alignment horizont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/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43" fontId="38" fillId="0" borderId="0" xfId="49" applyFont="1" applyBorder="1"/>
    <xf numFmtId="165" fontId="38" fillId="0" borderId="0" xfId="0" applyNumberFormat="1" applyFont="1" applyAlignment="1">
      <alignment horizontal="left" vertical="center" wrapText="1"/>
    </xf>
    <xf numFmtId="165" fontId="20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left"/>
    </xf>
    <xf numFmtId="165" fontId="5" fillId="0" borderId="0" xfId="43" applyNumberFormat="1" applyFont="1" applyAlignment="1">
      <alignment horizontal="left"/>
    </xf>
    <xf numFmtId="165" fontId="37" fillId="0" borderId="0" xfId="0" applyNumberFormat="1" applyFont="1" applyAlignment="1">
      <alignment horizontal="left"/>
    </xf>
    <xf numFmtId="165" fontId="5" fillId="0" borderId="0" xfId="42" applyNumberFormat="1" applyFont="1" applyAlignment="1">
      <alignment horizontal="left"/>
    </xf>
    <xf numFmtId="165" fontId="35" fillId="0" borderId="0" xfId="0" applyNumberFormat="1" applyFont="1" applyAlignment="1">
      <alignment horizontal="left"/>
    </xf>
    <xf numFmtId="165" fontId="35" fillId="0" borderId="0" xfId="42" applyNumberFormat="1" applyFont="1" applyAlignment="1">
      <alignment horizontal="left"/>
    </xf>
    <xf numFmtId="165" fontId="38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Alignment="1">
      <alignment horizontal="left"/>
    </xf>
    <xf numFmtId="0" fontId="38" fillId="0" borderId="0" xfId="0" applyFont="1" applyAlignment="1">
      <alignment horizontal="left" vertical="center" wrapText="1"/>
    </xf>
    <xf numFmtId="43" fontId="38" fillId="0" borderId="0" xfId="49" applyFont="1" applyBorder="1" applyAlignment="1">
      <alignment horizont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V1425 Cyg - O-C Diagr.</a:t>
            </a:r>
          </a:p>
        </c:rich>
      </c:tx>
      <c:layout>
        <c:manualLayout>
          <c:xMode val="edge"/>
          <c:yMode val="edge"/>
          <c:x val="0.4013382608110440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90869947208956"/>
          <c:y val="0.14769252958613219"/>
          <c:w val="0.8573030515161775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  <c:pt idx="69">
                  <c:v>15490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AA-4A6F-B8FE-50567C65FD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69">
                    <c:v>8.0000000000000002E-3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6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  <c:pt idx="69">
                  <c:v>15490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9">
                  <c:v>-1.4803999998548534E-2</c:v>
                </c:pt>
                <c:pt idx="20">
                  <c:v>-5.3520000001299195E-3</c:v>
                </c:pt>
                <c:pt idx="62">
                  <c:v>1.191399999515852E-2</c:v>
                </c:pt>
                <c:pt idx="65">
                  <c:v>1.3972000000649132E-2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AA-4A6F-B8FE-50567C65FD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  <c:pt idx="69">
                  <c:v>15490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0">
                  <c:v>-7.314300000507501E-2</c:v>
                </c:pt>
                <c:pt idx="1">
                  <c:v>-9.8459000004368136E-2</c:v>
                </c:pt>
                <c:pt idx="2">
                  <c:v>2.1543999995628837E-2</c:v>
                </c:pt>
                <c:pt idx="3">
                  <c:v>1.3450999995257007E-2</c:v>
                </c:pt>
                <c:pt idx="4">
                  <c:v>-3.4206000000267522E-2</c:v>
                </c:pt>
                <c:pt idx="5">
                  <c:v>-2.0206000001053326E-2</c:v>
                </c:pt>
                <c:pt idx="6">
                  <c:v>8.2665499994618585E-2</c:v>
                </c:pt>
                <c:pt idx="7">
                  <c:v>-3.7491000006411923E-2</c:v>
                </c:pt>
                <c:pt idx="8">
                  <c:v>3.5089999946649186E-3</c:v>
                </c:pt>
                <c:pt idx="9">
                  <c:v>7.6199999966775067E-4</c:v>
                </c:pt>
                <c:pt idx="10">
                  <c:v>1.9986999996035593E-2</c:v>
                </c:pt>
                <c:pt idx="11">
                  <c:v>4.0986999996675877E-2</c:v>
                </c:pt>
                <c:pt idx="12">
                  <c:v>2.5486999995337101E-2</c:v>
                </c:pt>
                <c:pt idx="13">
                  <c:v>-3.3737000005203299E-2</c:v>
                </c:pt>
                <c:pt idx="15">
                  <c:v>3.8714999973308295E-3</c:v>
                </c:pt>
                <c:pt idx="16">
                  <c:v>2.290999997057952E-3</c:v>
                </c:pt>
                <c:pt idx="17">
                  <c:v>1.3560000006691553E-3</c:v>
                </c:pt>
                <c:pt idx="21">
                  <c:v>1.7844499998318497E-2</c:v>
                </c:pt>
                <c:pt idx="22">
                  <c:v>-1.0020000001532026E-2</c:v>
                </c:pt>
                <c:pt idx="23">
                  <c:v>1.6204999992623925E-3</c:v>
                </c:pt>
                <c:pt idx="24">
                  <c:v>6.0864999977638945E-3</c:v>
                </c:pt>
                <c:pt idx="25">
                  <c:v>3.5219999917899258E-3</c:v>
                </c:pt>
                <c:pt idx="26">
                  <c:v>4.5259999969857745E-3</c:v>
                </c:pt>
                <c:pt idx="27">
                  <c:v>4.0339999977732077E-3</c:v>
                </c:pt>
                <c:pt idx="28">
                  <c:v>4.2859999957727268E-3</c:v>
                </c:pt>
                <c:pt idx="29">
                  <c:v>4.3054999987361953E-3</c:v>
                </c:pt>
                <c:pt idx="30">
                  <c:v>7.3799999954644591E-3</c:v>
                </c:pt>
                <c:pt idx="31">
                  <c:v>6.4674999957787804E-3</c:v>
                </c:pt>
                <c:pt idx="32">
                  <c:v>7.9909999985829927E-3</c:v>
                </c:pt>
                <c:pt idx="34">
                  <c:v>4.0444999976898544E-3</c:v>
                </c:pt>
                <c:pt idx="35">
                  <c:v>4.2784999968716875E-3</c:v>
                </c:pt>
                <c:pt idx="36">
                  <c:v>-2.0380000059958547E-3</c:v>
                </c:pt>
                <c:pt idx="37">
                  <c:v>3.3360000015818514E-3</c:v>
                </c:pt>
                <c:pt idx="38">
                  <c:v>5.5155000009108335E-3</c:v>
                </c:pt>
                <c:pt idx="40">
                  <c:v>7.4349999995320104E-3</c:v>
                </c:pt>
                <c:pt idx="42">
                  <c:v>7.9279999990831129E-3</c:v>
                </c:pt>
                <c:pt idx="45">
                  <c:v>1.2365999995381571E-2</c:v>
                </c:pt>
                <c:pt idx="54">
                  <c:v>9.2395000028773211E-3</c:v>
                </c:pt>
                <c:pt idx="55">
                  <c:v>1.2378999999782536E-2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AA-4A6F-B8FE-50567C65FD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69">
                    <c:v>8.0000000000000002E-3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6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  <c:pt idx="69">
                  <c:v>15490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39">
                  <c:v>6.8209999953978695E-3</c:v>
                </c:pt>
                <c:pt idx="41">
                  <c:v>7.6114999974379316E-3</c:v>
                </c:pt>
                <c:pt idx="43">
                  <c:v>9.4439999957103282E-3</c:v>
                </c:pt>
                <c:pt idx="44">
                  <c:v>1.5673999994760379E-2</c:v>
                </c:pt>
                <c:pt idx="46">
                  <c:v>1.1630000000877772E-2</c:v>
                </c:pt>
                <c:pt idx="47">
                  <c:v>1.2329999997746199E-2</c:v>
                </c:pt>
                <c:pt idx="48">
                  <c:v>1.2429999995219987E-2</c:v>
                </c:pt>
                <c:pt idx="49">
                  <c:v>1.2810000000172295E-2</c:v>
                </c:pt>
                <c:pt idx="50">
                  <c:v>1.4089999996940605E-2</c:v>
                </c:pt>
                <c:pt idx="51">
                  <c:v>1.4790000001084991E-2</c:v>
                </c:pt>
                <c:pt idx="52">
                  <c:v>1.4889999998558778E-2</c:v>
                </c:pt>
                <c:pt idx="53">
                  <c:v>1.5269999996235128E-2</c:v>
                </c:pt>
                <c:pt idx="56">
                  <c:v>7.5519999954849482E-3</c:v>
                </c:pt>
                <c:pt idx="57">
                  <c:v>1.2327999997069128E-2</c:v>
                </c:pt>
                <c:pt idx="58">
                  <c:v>1.2327999997069128E-2</c:v>
                </c:pt>
                <c:pt idx="59">
                  <c:v>1.5264500005287118E-2</c:v>
                </c:pt>
                <c:pt idx="60">
                  <c:v>1.2716500001261011E-2</c:v>
                </c:pt>
                <c:pt idx="61">
                  <c:v>1.3235999991593417E-2</c:v>
                </c:pt>
                <c:pt idx="63">
                  <c:v>1.2990999995963648E-2</c:v>
                </c:pt>
                <c:pt idx="64">
                  <c:v>1.2942999994265847E-2</c:v>
                </c:pt>
                <c:pt idx="66">
                  <c:v>1.3753499995800667E-2</c:v>
                </c:pt>
                <c:pt idx="67">
                  <c:v>1.5920000019832514E-2</c:v>
                </c:pt>
                <c:pt idx="68">
                  <c:v>1.3510999939171597E-2</c:v>
                </c:pt>
                <c:pt idx="69">
                  <c:v>1.7370000219671056E-2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AA-4A6F-B8FE-50567C65FD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69">
                    <c:v>8.0000000000000002E-3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6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  <c:pt idx="69">
                  <c:v>15490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AA-4A6F-B8FE-50567C65FD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69">
                    <c:v>8.0000000000000002E-3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6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  <c:pt idx="69">
                  <c:v>15490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AA-4A6F-B8FE-50567C65FD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69">
                    <c:v>8.0000000000000002E-3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6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  <c:pt idx="69">
                  <c:v>15490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AA-4A6F-B8FE-50567C65FD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  <c:pt idx="69">
                  <c:v>15490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-8.2202387173413854E-3</c:v>
                </c:pt>
                <c:pt idx="1">
                  <c:v>-8.1632130640918524E-3</c:v>
                </c:pt>
                <c:pt idx="2">
                  <c:v>-8.1372160751104483E-3</c:v>
                </c:pt>
                <c:pt idx="3">
                  <c:v>-8.1045101857467466E-3</c:v>
                </c:pt>
                <c:pt idx="4">
                  <c:v>-7.9275629381636396E-3</c:v>
                </c:pt>
                <c:pt idx="5">
                  <c:v>-7.9275629381636396E-3</c:v>
                </c:pt>
                <c:pt idx="6">
                  <c:v>-7.9229505691508079E-3</c:v>
                </c:pt>
                <c:pt idx="7">
                  <c:v>-7.8814392480353428E-3</c:v>
                </c:pt>
                <c:pt idx="8">
                  <c:v>-7.8814392480353428E-3</c:v>
                </c:pt>
                <c:pt idx="9">
                  <c:v>-7.6457891221071274E-3</c:v>
                </c:pt>
                <c:pt idx="10">
                  <c:v>-7.3732400440762761E-3</c:v>
                </c:pt>
                <c:pt idx="11">
                  <c:v>-7.3732400440762761E-3</c:v>
                </c:pt>
                <c:pt idx="12">
                  <c:v>-6.9539337701826579E-3</c:v>
                </c:pt>
                <c:pt idx="13">
                  <c:v>-6.6587421533615505E-3</c:v>
                </c:pt>
                <c:pt idx="14">
                  <c:v>8.4600153678642941E-4</c:v>
                </c:pt>
                <c:pt idx="15">
                  <c:v>8.5061390579925923E-4</c:v>
                </c:pt>
                <c:pt idx="16">
                  <c:v>8.5187182462094003E-4</c:v>
                </c:pt>
                <c:pt idx="17">
                  <c:v>8.5606488735987625E-4</c:v>
                </c:pt>
                <c:pt idx="18">
                  <c:v>2.3295071338220509E-3</c:v>
                </c:pt>
                <c:pt idx="19">
                  <c:v>3.1035465154296703E-3</c:v>
                </c:pt>
                <c:pt idx="20">
                  <c:v>3.1069009656208191E-3</c:v>
                </c:pt>
                <c:pt idx="21">
                  <c:v>4.8097037439028033E-3</c:v>
                </c:pt>
                <c:pt idx="22">
                  <c:v>4.8377972642536749E-3</c:v>
                </c:pt>
                <c:pt idx="23">
                  <c:v>4.8533115963877395E-3</c:v>
                </c:pt>
                <c:pt idx="24">
                  <c:v>5.0059390800850159E-3</c:v>
                </c:pt>
                <c:pt idx="25">
                  <c:v>5.0340326004358884E-3</c:v>
                </c:pt>
                <c:pt idx="26">
                  <c:v>5.0407415008181869E-3</c:v>
                </c:pt>
                <c:pt idx="27">
                  <c:v>5.0541593015827821E-3</c:v>
                </c:pt>
                <c:pt idx="28">
                  <c:v>5.0575137517739309E-3</c:v>
                </c:pt>
                <c:pt idx="29">
                  <c:v>5.0587716705956121E-3</c:v>
                </c:pt>
                <c:pt idx="30">
                  <c:v>5.257103538147294E-3</c:v>
                </c:pt>
                <c:pt idx="31">
                  <c:v>5.2885515086893153E-3</c:v>
                </c:pt>
                <c:pt idx="32">
                  <c:v>5.2965183278932942E-3</c:v>
                </c:pt>
                <c:pt idx="33">
                  <c:v>5.3032272282755918E-3</c:v>
                </c:pt>
                <c:pt idx="34">
                  <c:v>5.5644550369113154E-3</c:v>
                </c:pt>
                <c:pt idx="35">
                  <c:v>5.7472725723289337E-3</c:v>
                </c:pt>
                <c:pt idx="36">
                  <c:v>5.7720116424886565E-3</c:v>
                </c:pt>
                <c:pt idx="37">
                  <c:v>6.2735019460654247E-3</c:v>
                </c:pt>
                <c:pt idx="38">
                  <c:v>6.2915321158428499E-3</c:v>
                </c:pt>
                <c:pt idx="39">
                  <c:v>6.5628232750520208E-3</c:v>
                </c:pt>
                <c:pt idx="40">
                  <c:v>9.8988239901496473E-3</c:v>
                </c:pt>
                <c:pt idx="41">
                  <c:v>1.0192757688149073E-2</c:v>
                </c:pt>
                <c:pt idx="42">
                  <c:v>1.0872453158130631E-2</c:v>
                </c:pt>
                <c:pt idx="43">
                  <c:v>1.1394070162854292E-2</c:v>
                </c:pt>
                <c:pt idx="44">
                  <c:v>1.1394070162854292E-2</c:v>
                </c:pt>
                <c:pt idx="45">
                  <c:v>1.1397424613045441E-2</c:v>
                </c:pt>
                <c:pt idx="46">
                  <c:v>1.1580242148463059E-2</c:v>
                </c:pt>
                <c:pt idx="47">
                  <c:v>1.1580242148463059E-2</c:v>
                </c:pt>
                <c:pt idx="48">
                  <c:v>1.1580242148463059E-2</c:v>
                </c:pt>
                <c:pt idx="49">
                  <c:v>1.1580242148463059E-2</c:v>
                </c:pt>
                <c:pt idx="50">
                  <c:v>1.1580242148463059E-2</c:v>
                </c:pt>
                <c:pt idx="51">
                  <c:v>1.1580242148463059E-2</c:v>
                </c:pt>
                <c:pt idx="52">
                  <c:v>1.1580242148463059E-2</c:v>
                </c:pt>
                <c:pt idx="53">
                  <c:v>1.1580242148463059E-2</c:v>
                </c:pt>
                <c:pt idx="54">
                  <c:v>1.1615044569196226E-2</c:v>
                </c:pt>
                <c:pt idx="55">
                  <c:v>1.1649846989929397E-2</c:v>
                </c:pt>
                <c:pt idx="56">
                  <c:v>1.1902269366813358E-2</c:v>
                </c:pt>
                <c:pt idx="57">
                  <c:v>1.1962649470254036E-2</c:v>
                </c:pt>
                <c:pt idx="58">
                  <c:v>1.1962649470254036E-2</c:v>
                </c:pt>
                <c:pt idx="59">
                  <c:v>1.239076117589942E-2</c:v>
                </c:pt>
                <c:pt idx="60">
                  <c:v>1.2394115626090569E-2</c:v>
                </c:pt>
                <c:pt idx="61">
                  <c:v>1.2395373544912252E-2</c:v>
                </c:pt>
                <c:pt idx="62">
                  <c:v>1.2400405220198973E-2</c:v>
                </c:pt>
                <c:pt idx="63">
                  <c:v>1.2424724984084805E-2</c:v>
                </c:pt>
                <c:pt idx="64">
                  <c:v>1.2428079434275954E-2</c:v>
                </c:pt>
                <c:pt idx="65">
                  <c:v>1.2623476157910381E-2</c:v>
                </c:pt>
                <c:pt idx="66">
                  <c:v>1.2602930150489591E-2</c:v>
                </c:pt>
                <c:pt idx="67">
                  <c:v>1.2620121707719232E-2</c:v>
                </c:pt>
                <c:pt idx="68">
                  <c:v>1.3380743288562254E-2</c:v>
                </c:pt>
                <c:pt idx="69">
                  <c:v>1.3836109902010722E-2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AA-4A6F-B8FE-50567C65FD7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  <c:pt idx="69">
                  <c:v>15490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AA-4A6F-B8FE-50567C65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081440"/>
        <c:axId val="1"/>
      </c:scatterChart>
      <c:valAx>
        <c:axId val="312081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545428476959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47826086956521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081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86979930184312"/>
          <c:y val="0.92000129214617399"/>
          <c:w val="0.5518400500940725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20</xdr:col>
      <xdr:colOff>409575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9FCAC46-1BA7-82BB-A894-19B7F49B0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38" TargetMode="External"/><Relationship Id="rId13" Type="http://schemas.openxmlformats.org/officeDocument/2006/relationships/hyperlink" Target="http://www.konkoly.hu/cgi-bin/IBVS?438" TargetMode="External"/><Relationship Id="rId18" Type="http://schemas.openxmlformats.org/officeDocument/2006/relationships/hyperlink" Target="http://www.konkoly.hu/cgi-bin/IBVS?438" TargetMode="External"/><Relationship Id="rId26" Type="http://schemas.openxmlformats.org/officeDocument/2006/relationships/hyperlink" Target="http://www.konkoly.hu/cgi-bin/IBVS?3355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438" TargetMode="External"/><Relationship Id="rId21" Type="http://schemas.openxmlformats.org/officeDocument/2006/relationships/hyperlink" Target="http://www.konkoly.hu/cgi-bin/IBVS?3078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438" TargetMode="External"/><Relationship Id="rId12" Type="http://schemas.openxmlformats.org/officeDocument/2006/relationships/hyperlink" Target="http://www.konkoly.hu/cgi-bin/IBVS?438" TargetMode="External"/><Relationship Id="rId17" Type="http://schemas.openxmlformats.org/officeDocument/2006/relationships/hyperlink" Target="http://www.konkoly.hu/cgi-bin/IBVS?438" TargetMode="External"/><Relationship Id="rId25" Type="http://schemas.openxmlformats.org/officeDocument/2006/relationships/hyperlink" Target="http://www.konkoly.hu/cgi-bin/IBVS?3355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38" TargetMode="External"/><Relationship Id="rId16" Type="http://schemas.openxmlformats.org/officeDocument/2006/relationships/hyperlink" Target="http://www.konkoly.hu/cgi-bin/IBVS?438" TargetMode="External"/><Relationship Id="rId20" Type="http://schemas.openxmlformats.org/officeDocument/2006/relationships/hyperlink" Target="http://www.konkoly.hu/cgi-bin/IBVS?3078" TargetMode="External"/><Relationship Id="rId29" Type="http://schemas.openxmlformats.org/officeDocument/2006/relationships/hyperlink" Target="http://www.konkoly.hu/cgi-bin/IBVS?3762" TargetMode="External"/><Relationship Id="rId41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konkoly.hu/cgi-bin/IBVS?438" TargetMode="External"/><Relationship Id="rId6" Type="http://schemas.openxmlformats.org/officeDocument/2006/relationships/hyperlink" Target="http://www.konkoly.hu/cgi-bin/IBVS?438" TargetMode="External"/><Relationship Id="rId11" Type="http://schemas.openxmlformats.org/officeDocument/2006/relationships/hyperlink" Target="http://www.konkoly.hu/cgi-bin/IBVS?438" TargetMode="External"/><Relationship Id="rId24" Type="http://schemas.openxmlformats.org/officeDocument/2006/relationships/hyperlink" Target="http://www.konkoly.hu/cgi-bin/IBVS?3355" TargetMode="External"/><Relationship Id="rId32" Type="http://schemas.openxmlformats.org/officeDocument/2006/relationships/hyperlink" Target="http://www.bav-astro.de/sfs/BAVM_link.php?BAVMnr=214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konkoly.hu/cgi-bin/IBVS?438" TargetMode="External"/><Relationship Id="rId15" Type="http://schemas.openxmlformats.org/officeDocument/2006/relationships/hyperlink" Target="http://www.konkoly.hu/cgi-bin/IBVS?438" TargetMode="External"/><Relationship Id="rId23" Type="http://schemas.openxmlformats.org/officeDocument/2006/relationships/hyperlink" Target="http://www.konkoly.hu/cgi-bin/IBVS?3078" TargetMode="External"/><Relationship Id="rId28" Type="http://schemas.openxmlformats.org/officeDocument/2006/relationships/hyperlink" Target="http://www.konkoly.hu/cgi-bin/IBVS?3762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438" TargetMode="External"/><Relationship Id="rId19" Type="http://schemas.openxmlformats.org/officeDocument/2006/relationships/hyperlink" Target="http://www.bav-astro.de/sfs/BAVM_link.php?BAVMnr=50" TargetMode="External"/><Relationship Id="rId31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konkoly.hu/cgi-bin/IBVS?438" TargetMode="External"/><Relationship Id="rId9" Type="http://schemas.openxmlformats.org/officeDocument/2006/relationships/hyperlink" Target="http://www.konkoly.hu/cgi-bin/IBVS?438" TargetMode="External"/><Relationship Id="rId14" Type="http://schemas.openxmlformats.org/officeDocument/2006/relationships/hyperlink" Target="http://www.konkoly.hu/cgi-bin/IBVS?438" TargetMode="External"/><Relationship Id="rId22" Type="http://schemas.openxmlformats.org/officeDocument/2006/relationships/hyperlink" Target="http://www.konkoly.hu/cgi-bin/IBVS?3078" TargetMode="External"/><Relationship Id="rId27" Type="http://schemas.openxmlformats.org/officeDocument/2006/relationships/hyperlink" Target="http://www.konkoly.hu/cgi-bin/IBVS?3355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2"/>
  <sheetViews>
    <sheetView tabSelected="1" workbookViewId="0">
      <pane xSplit="14" ySplit="22" topLeftCell="V7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2.85546875" style="45" customWidth="1"/>
    <col min="4" max="4" width="9.42578125" style="4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43</v>
      </c>
      <c r="C1"/>
      <c r="D1"/>
    </row>
    <row r="2" spans="1:6" x14ac:dyDescent="0.2">
      <c r="A2" t="s">
        <v>27</v>
      </c>
      <c r="B2" s="9" t="s">
        <v>41</v>
      </c>
      <c r="C2"/>
      <c r="D2"/>
    </row>
    <row r="3" spans="1:6" x14ac:dyDescent="0.2">
      <c r="C3"/>
      <c r="D3"/>
    </row>
    <row r="4" spans="1:6" ht="14.25" thickTop="1" thickBot="1" x14ac:dyDescent="0.25">
      <c r="A4" s="6" t="s">
        <v>3</v>
      </c>
      <c r="C4" s="2">
        <v>40400.944000000003</v>
      </c>
      <c r="D4" s="3">
        <v>1.2523869999999999</v>
      </c>
    </row>
    <row r="5" spans="1:6" ht="13.5" thickTop="1" x14ac:dyDescent="0.2">
      <c r="A5" s="15" t="s">
        <v>45</v>
      </c>
      <c r="B5" s="16"/>
      <c r="C5" s="17">
        <v>-9.5</v>
      </c>
      <c r="D5" s="16" t="s">
        <v>46</v>
      </c>
    </row>
    <row r="6" spans="1:6" x14ac:dyDescent="0.2">
      <c r="A6" s="6" t="s">
        <v>4</v>
      </c>
      <c r="C6"/>
      <c r="D6"/>
    </row>
    <row r="7" spans="1:6" x14ac:dyDescent="0.2">
      <c r="A7" t="s">
        <v>5</v>
      </c>
      <c r="C7">
        <f>+C4</f>
        <v>40400.944000000003</v>
      </c>
      <c r="D7"/>
    </row>
    <row r="8" spans="1:6" x14ac:dyDescent="0.2">
      <c r="A8" t="s">
        <v>6</v>
      </c>
      <c r="C8">
        <f>+D4</f>
        <v>1.2523869999999999</v>
      </c>
      <c r="D8"/>
    </row>
    <row r="9" spans="1:6" x14ac:dyDescent="0.2">
      <c r="A9" s="30" t="s">
        <v>50</v>
      </c>
      <c r="B9" s="31">
        <v>21</v>
      </c>
      <c r="C9" s="19" t="str">
        <f>"F"&amp;B9</f>
        <v>F21</v>
      </c>
      <c r="D9" s="20" t="str">
        <f>"G"&amp;B9</f>
        <v>G21</v>
      </c>
    </row>
    <row r="10" spans="1:6" ht="13.5" thickBot="1" x14ac:dyDescent="0.25">
      <c r="A10" s="16"/>
      <c r="B10" s="16"/>
      <c r="C10" s="5" t="s">
        <v>23</v>
      </c>
      <c r="D10" s="5" t="s">
        <v>24</v>
      </c>
      <c r="E10" s="16"/>
    </row>
    <row r="11" spans="1:6" x14ac:dyDescent="0.2">
      <c r="A11" s="16" t="s">
        <v>19</v>
      </c>
      <c r="B11" s="16"/>
      <c r="C11" s="18">
        <f ca="1">INTERCEPT(INDIRECT($D$9):G992,INDIRECT($C$9):F992)</f>
        <v>8.4600153678642941E-4</v>
      </c>
      <c r="D11" s="4"/>
      <c r="E11" s="16"/>
    </row>
    <row r="12" spans="1:6" x14ac:dyDescent="0.2">
      <c r="A12" s="16" t="s">
        <v>20</v>
      </c>
      <c r="B12" s="16"/>
      <c r="C12" s="18">
        <f ca="1">SLOPE(INDIRECT($D$9):G992,INDIRECT($C$9):F992)</f>
        <v>8.3861254778723654E-7</v>
      </c>
      <c r="D12" s="4"/>
      <c r="E12" s="16"/>
    </row>
    <row r="13" spans="1:6" x14ac:dyDescent="0.2">
      <c r="A13" s="16" t="s">
        <v>22</v>
      </c>
      <c r="B13" s="16"/>
      <c r="C13" s="4" t="s">
        <v>17</v>
      </c>
      <c r="D13"/>
    </row>
    <row r="14" spans="1:6" x14ac:dyDescent="0.2">
      <c r="A14" s="16"/>
      <c r="B14" s="16"/>
      <c r="C14" s="16"/>
      <c r="D14"/>
    </row>
    <row r="15" spans="1:6" x14ac:dyDescent="0.2">
      <c r="A15" s="21" t="s">
        <v>21</v>
      </c>
      <c r="B15" s="16"/>
      <c r="C15" s="22">
        <f ca="1">(C7+C11)+(C8+C12)*INT(MAX(F21:F3533))</f>
        <v>59800.432466109909</v>
      </c>
      <c r="D15"/>
      <c r="E15" s="23" t="s">
        <v>57</v>
      </c>
      <c r="F15" s="17">
        <v>1</v>
      </c>
    </row>
    <row r="16" spans="1:6" x14ac:dyDescent="0.2">
      <c r="A16" s="25" t="s">
        <v>7</v>
      </c>
      <c r="B16" s="16"/>
      <c r="C16" s="26">
        <f ca="1">+C8+C12</f>
        <v>1.2523878386125478</v>
      </c>
      <c r="D16"/>
      <c r="E16" s="23" t="s">
        <v>47</v>
      </c>
      <c r="F16" s="24">
        <f ca="1">NOW()+15018.5+$C$5/24</f>
        <v>60344.739126157408</v>
      </c>
    </row>
    <row r="17" spans="1:21" ht="13.5" thickBot="1" x14ac:dyDescent="0.25">
      <c r="A17" s="23" t="s">
        <v>42</v>
      </c>
      <c r="B17" s="16"/>
      <c r="C17" s="16">
        <f>COUNT(C21:C2191)</f>
        <v>70</v>
      </c>
      <c r="D17"/>
      <c r="E17" s="23" t="s">
        <v>58</v>
      </c>
      <c r="F17" s="24">
        <f ca="1">ROUND(2*(F16-$C$7)/$C$8,0)/2+F15</f>
        <v>15925.5</v>
      </c>
    </row>
    <row r="18" spans="1:21" ht="14.25" thickTop="1" thickBot="1" x14ac:dyDescent="0.25">
      <c r="A18" s="25" t="s">
        <v>8</v>
      </c>
      <c r="B18" s="16"/>
      <c r="C18" s="28">
        <f ca="1">+C15</f>
        <v>59800.432466109909</v>
      </c>
      <c r="D18" s="29">
        <f ca="1">+C16</f>
        <v>1.2523878386125478</v>
      </c>
      <c r="E18" s="23" t="s">
        <v>48</v>
      </c>
      <c r="F18" s="20">
        <f ca="1">ROUND(2*(F16-$C$15)/$C$16,0)/2+F15</f>
        <v>435.5</v>
      </c>
    </row>
    <row r="19" spans="1:21" ht="13.5" thickTop="1" x14ac:dyDescent="0.2">
      <c r="C19"/>
      <c r="D19"/>
      <c r="E19" s="23" t="s">
        <v>49</v>
      </c>
      <c r="F19" s="27">
        <f ca="1">+$C$15+$C$16*F18-15018.5-$C$5/24</f>
        <v>45327.743203159007</v>
      </c>
    </row>
    <row r="20" spans="1:21" ht="13.5" thickBot="1" x14ac:dyDescent="0.25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68</v>
      </c>
      <c r="I20" s="8" t="s">
        <v>71</v>
      </c>
      <c r="J20" s="8" t="s">
        <v>65</v>
      </c>
      <c r="K20" s="8" t="s">
        <v>63</v>
      </c>
      <c r="L20" s="8" t="s">
        <v>55</v>
      </c>
      <c r="M20" s="8" t="s">
        <v>28</v>
      </c>
      <c r="N20" s="8" t="s">
        <v>29</v>
      </c>
      <c r="O20" s="8" t="s">
        <v>26</v>
      </c>
      <c r="P20" s="7" t="s">
        <v>25</v>
      </c>
      <c r="Q20" s="5" t="s">
        <v>18</v>
      </c>
      <c r="R20" s="4"/>
      <c r="S20" s="4"/>
      <c r="T20" s="4"/>
      <c r="U20" s="60" t="s">
        <v>56</v>
      </c>
    </row>
    <row r="21" spans="1:21" x14ac:dyDescent="0.2">
      <c r="A21" s="59" t="s">
        <v>276</v>
      </c>
      <c r="B21" s="58" t="s">
        <v>36</v>
      </c>
      <c r="C21" s="80">
        <v>26861.314999999999</v>
      </c>
      <c r="D21" s="59" t="s">
        <v>71</v>
      </c>
      <c r="E21" s="32">
        <f t="shared" ref="E21:E46" si="0">+(C21-C$7)/C$8</f>
        <v>-10811.058402873876</v>
      </c>
      <c r="F21" s="32">
        <f t="shared" ref="F21:F46" si="1">ROUND(2*E21,0)/2</f>
        <v>-10811</v>
      </c>
      <c r="G21" s="32">
        <f t="shared" ref="G21:G38" si="2">+C21-(C$7+F21*C$8)</f>
        <v>-7.314300000507501E-2</v>
      </c>
      <c r="H21" s="32"/>
      <c r="I21" s="32"/>
      <c r="J21" s="32">
        <f t="shared" ref="J21:J34" si="3">+G21</f>
        <v>-7.314300000507501E-2</v>
      </c>
      <c r="L21" s="32"/>
      <c r="M21" s="32"/>
      <c r="N21" s="32"/>
      <c r="O21" s="32">
        <f t="shared" ref="O21:O46" ca="1" si="4">+C$11+C$12*F21</f>
        <v>-8.2202387173413854E-3</v>
      </c>
      <c r="P21" s="32"/>
      <c r="Q21" s="35">
        <f t="shared" ref="Q21:Q46" si="5">+C21-15018.5</f>
        <v>11842.814999999999</v>
      </c>
      <c r="R21" s="35"/>
      <c r="S21" s="35"/>
      <c r="T21" s="35"/>
      <c r="U21" s="32"/>
    </row>
    <row r="22" spans="1:21" x14ac:dyDescent="0.2">
      <c r="A22" s="59" t="s">
        <v>276</v>
      </c>
      <c r="B22" s="58" t="s">
        <v>36</v>
      </c>
      <c r="C22" s="80">
        <v>26946.452000000001</v>
      </c>
      <c r="D22" s="59" t="s">
        <v>71</v>
      </c>
      <c r="E22" s="32">
        <f t="shared" si="0"/>
        <v>-10743.078617072841</v>
      </c>
      <c r="F22" s="32">
        <f t="shared" si="1"/>
        <v>-10743</v>
      </c>
      <c r="G22" s="32">
        <f t="shared" si="2"/>
        <v>-9.8459000004368136E-2</v>
      </c>
      <c r="H22" s="32"/>
      <c r="I22" s="32"/>
      <c r="J22" s="32">
        <f t="shared" si="3"/>
        <v>-9.8459000004368136E-2</v>
      </c>
      <c r="L22" s="32"/>
      <c r="M22" s="32"/>
      <c r="N22" s="32"/>
      <c r="O22" s="32">
        <f t="shared" ca="1" si="4"/>
        <v>-8.1632130640918524E-3</v>
      </c>
      <c r="P22" s="32"/>
      <c r="Q22" s="35">
        <f t="shared" si="5"/>
        <v>11927.952000000001</v>
      </c>
      <c r="R22" s="35"/>
      <c r="S22" s="35"/>
      <c r="T22" s="35"/>
      <c r="U22" s="32"/>
    </row>
    <row r="23" spans="1:21" x14ac:dyDescent="0.2">
      <c r="A23" s="59" t="s">
        <v>276</v>
      </c>
      <c r="B23" s="58" t="s">
        <v>36</v>
      </c>
      <c r="C23" s="80">
        <v>26985.396000000001</v>
      </c>
      <c r="D23" s="59" t="s">
        <v>71</v>
      </c>
      <c r="E23" s="32">
        <f t="shared" si="0"/>
        <v>-10711.982797649611</v>
      </c>
      <c r="F23" s="32">
        <f t="shared" si="1"/>
        <v>-10712</v>
      </c>
      <c r="G23" s="32">
        <f t="shared" si="2"/>
        <v>2.1543999995628837E-2</v>
      </c>
      <c r="H23" s="32"/>
      <c r="I23" s="32"/>
      <c r="J23" s="32">
        <f t="shared" si="3"/>
        <v>2.1543999995628837E-2</v>
      </c>
      <c r="L23" s="32"/>
      <c r="M23" s="32"/>
      <c r="N23" s="32"/>
      <c r="O23" s="32">
        <f t="shared" ca="1" si="4"/>
        <v>-8.1372160751104483E-3</v>
      </c>
      <c r="P23" s="32"/>
      <c r="Q23" s="35">
        <f t="shared" si="5"/>
        <v>11966.896000000001</v>
      </c>
      <c r="R23" s="35"/>
      <c r="S23" s="35"/>
      <c r="T23" s="35"/>
      <c r="U23" s="32"/>
    </row>
    <row r="24" spans="1:21" x14ac:dyDescent="0.2">
      <c r="A24" s="59" t="s">
        <v>276</v>
      </c>
      <c r="B24" s="58" t="s">
        <v>36</v>
      </c>
      <c r="C24" s="80">
        <v>27034.231</v>
      </c>
      <c r="D24" s="59" t="s">
        <v>71</v>
      </c>
      <c r="E24" s="32">
        <f t="shared" si="0"/>
        <v>-10672.989259709662</v>
      </c>
      <c r="F24" s="32">
        <f t="shared" si="1"/>
        <v>-10673</v>
      </c>
      <c r="G24" s="32">
        <f t="shared" si="2"/>
        <v>1.3450999995257007E-2</v>
      </c>
      <c r="H24" s="32"/>
      <c r="I24" s="32"/>
      <c r="J24" s="32">
        <f t="shared" si="3"/>
        <v>1.3450999995257007E-2</v>
      </c>
      <c r="L24" s="32"/>
      <c r="M24" s="32"/>
      <c r="N24" s="32"/>
      <c r="O24" s="32">
        <f t="shared" ca="1" si="4"/>
        <v>-8.1045101857467466E-3</v>
      </c>
      <c r="P24" s="32"/>
      <c r="Q24" s="35">
        <f t="shared" si="5"/>
        <v>12015.731</v>
      </c>
      <c r="R24" s="35"/>
      <c r="S24" s="35"/>
      <c r="T24" s="35"/>
      <c r="U24" s="32"/>
    </row>
    <row r="25" spans="1:21" x14ac:dyDescent="0.2">
      <c r="A25" s="59" t="s">
        <v>276</v>
      </c>
      <c r="B25" s="58" t="s">
        <v>36</v>
      </c>
      <c r="C25" s="80">
        <v>27298.437000000002</v>
      </c>
      <c r="D25" s="59" t="s">
        <v>71</v>
      </c>
      <c r="E25" s="32">
        <f t="shared" si="0"/>
        <v>-10462.027312643777</v>
      </c>
      <c r="F25" s="32">
        <f t="shared" si="1"/>
        <v>-10462</v>
      </c>
      <c r="G25" s="32">
        <f t="shared" si="2"/>
        <v>-3.4206000000267522E-2</v>
      </c>
      <c r="H25" s="32"/>
      <c r="I25" s="32"/>
      <c r="J25" s="32">
        <f t="shared" si="3"/>
        <v>-3.4206000000267522E-2</v>
      </c>
      <c r="L25" s="32"/>
      <c r="M25" s="32"/>
      <c r="N25" s="32"/>
      <c r="O25" s="32">
        <f t="shared" ca="1" si="4"/>
        <v>-7.9275629381636396E-3</v>
      </c>
      <c r="P25" s="32"/>
      <c r="Q25" s="35">
        <f t="shared" si="5"/>
        <v>12279.937000000002</v>
      </c>
      <c r="R25" s="35"/>
      <c r="S25" s="35"/>
      <c r="T25" s="35"/>
      <c r="U25" s="32"/>
    </row>
    <row r="26" spans="1:21" x14ac:dyDescent="0.2">
      <c r="A26" s="59" t="s">
        <v>276</v>
      </c>
      <c r="B26" s="58" t="s">
        <v>36</v>
      </c>
      <c r="C26" s="80">
        <v>27298.451000000001</v>
      </c>
      <c r="D26" s="59" t="s">
        <v>71</v>
      </c>
      <c r="E26" s="32">
        <f t="shared" si="0"/>
        <v>-10462.016133990533</v>
      </c>
      <c r="F26" s="32">
        <f t="shared" si="1"/>
        <v>-10462</v>
      </c>
      <c r="G26" s="32">
        <f t="shared" si="2"/>
        <v>-2.0206000001053326E-2</v>
      </c>
      <c r="H26" s="32"/>
      <c r="I26" s="32"/>
      <c r="J26" s="32">
        <f t="shared" si="3"/>
        <v>-2.0206000001053326E-2</v>
      </c>
      <c r="L26" s="32"/>
      <c r="M26" s="32"/>
      <c r="N26" s="32"/>
      <c r="O26" s="32">
        <f t="shared" ca="1" si="4"/>
        <v>-7.9275629381636396E-3</v>
      </c>
      <c r="P26" s="32"/>
      <c r="Q26" s="35">
        <f t="shared" si="5"/>
        <v>12279.951000000001</v>
      </c>
      <c r="R26" s="35"/>
      <c r="S26" s="35"/>
      <c r="T26" s="35"/>
      <c r="U26" s="32"/>
    </row>
    <row r="27" spans="1:21" x14ac:dyDescent="0.2">
      <c r="A27" s="59" t="s">
        <v>276</v>
      </c>
      <c r="B27" s="58" t="s">
        <v>37</v>
      </c>
      <c r="C27" s="80">
        <v>27305.441999999999</v>
      </c>
      <c r="D27" s="59" t="s">
        <v>71</v>
      </c>
      <c r="E27" s="32">
        <f t="shared" si="0"/>
        <v>-10456.433993645738</v>
      </c>
      <c r="F27" s="32">
        <f t="shared" si="1"/>
        <v>-10456.5</v>
      </c>
      <c r="G27" s="32">
        <f t="shared" si="2"/>
        <v>8.2665499994618585E-2</v>
      </c>
      <c r="H27" s="32"/>
      <c r="I27" s="32"/>
      <c r="J27" s="32">
        <f t="shared" si="3"/>
        <v>8.2665499994618585E-2</v>
      </c>
      <c r="L27" s="32"/>
      <c r="M27" s="32"/>
      <c r="N27" s="32"/>
      <c r="O27" s="32">
        <f t="shared" ca="1" si="4"/>
        <v>-7.9229505691508079E-3</v>
      </c>
      <c r="P27" s="32"/>
      <c r="Q27" s="35">
        <f t="shared" si="5"/>
        <v>12286.941999999999</v>
      </c>
      <c r="R27" s="35"/>
      <c r="S27" s="35"/>
      <c r="T27" s="35"/>
      <c r="U27" s="32"/>
    </row>
    <row r="28" spans="1:21" x14ac:dyDescent="0.2">
      <c r="A28" s="59" t="s">
        <v>276</v>
      </c>
      <c r="B28" s="58" t="s">
        <v>36</v>
      </c>
      <c r="C28" s="80">
        <v>27367.314999999999</v>
      </c>
      <c r="D28" s="59" t="s">
        <v>71</v>
      </c>
      <c r="E28" s="32">
        <f t="shared" si="0"/>
        <v>-10407.029935634915</v>
      </c>
      <c r="F28" s="32">
        <f t="shared" si="1"/>
        <v>-10407</v>
      </c>
      <c r="G28" s="32">
        <f t="shared" si="2"/>
        <v>-3.7491000006411923E-2</v>
      </c>
      <c r="H28" s="32"/>
      <c r="I28" s="32"/>
      <c r="J28" s="32">
        <f t="shared" si="3"/>
        <v>-3.7491000006411923E-2</v>
      </c>
      <c r="L28" s="32"/>
      <c r="M28" s="32"/>
      <c r="N28" s="32"/>
      <c r="O28" s="32">
        <f t="shared" ca="1" si="4"/>
        <v>-7.8814392480353428E-3</v>
      </c>
      <c r="P28" s="32"/>
      <c r="Q28" s="35">
        <f t="shared" si="5"/>
        <v>12348.814999999999</v>
      </c>
      <c r="R28" s="35"/>
      <c r="S28" s="35"/>
      <c r="T28" s="35"/>
      <c r="U28" s="32"/>
    </row>
    <row r="29" spans="1:21" x14ac:dyDescent="0.2">
      <c r="A29" s="59" t="s">
        <v>276</v>
      </c>
      <c r="B29" s="58" t="s">
        <v>36</v>
      </c>
      <c r="C29" s="80">
        <v>27367.356</v>
      </c>
      <c r="D29" s="59" t="s">
        <v>71</v>
      </c>
      <c r="E29" s="32">
        <f t="shared" si="0"/>
        <v>-10406.997198150415</v>
      </c>
      <c r="F29" s="32">
        <f t="shared" si="1"/>
        <v>-10407</v>
      </c>
      <c r="G29" s="32">
        <f t="shared" si="2"/>
        <v>3.5089999946649186E-3</v>
      </c>
      <c r="H29" s="32"/>
      <c r="I29" s="32"/>
      <c r="J29" s="32">
        <f t="shared" si="3"/>
        <v>3.5089999946649186E-3</v>
      </c>
      <c r="L29" s="32"/>
      <c r="M29" s="32"/>
      <c r="N29" s="32"/>
      <c r="O29" s="32">
        <f t="shared" ca="1" si="4"/>
        <v>-7.8814392480353428E-3</v>
      </c>
      <c r="P29" s="32"/>
      <c r="Q29" s="35">
        <f t="shared" si="5"/>
        <v>12348.856</v>
      </c>
      <c r="R29" s="35"/>
      <c r="S29" s="35"/>
      <c r="T29" s="35"/>
      <c r="U29" s="32"/>
    </row>
    <row r="30" spans="1:21" x14ac:dyDescent="0.2">
      <c r="A30" s="59" t="s">
        <v>276</v>
      </c>
      <c r="B30" s="58" t="s">
        <v>36</v>
      </c>
      <c r="C30" s="80">
        <v>27719.274000000001</v>
      </c>
      <c r="D30" s="59" t="s">
        <v>71</v>
      </c>
      <c r="E30" s="32">
        <f t="shared" si="0"/>
        <v>-10125.999391561876</v>
      </c>
      <c r="F30" s="32">
        <f t="shared" si="1"/>
        <v>-10126</v>
      </c>
      <c r="G30" s="32">
        <f t="shared" si="2"/>
        <v>7.6199999966775067E-4</v>
      </c>
      <c r="H30" s="32"/>
      <c r="I30" s="32"/>
      <c r="J30" s="32">
        <f t="shared" si="3"/>
        <v>7.6199999966775067E-4</v>
      </c>
      <c r="L30" s="32"/>
      <c r="M30" s="32"/>
      <c r="N30" s="32"/>
      <c r="O30" s="32">
        <f t="shared" ca="1" si="4"/>
        <v>-7.6457891221071274E-3</v>
      </c>
      <c r="P30" s="32"/>
      <c r="Q30" s="35">
        <f t="shared" si="5"/>
        <v>12700.774000000001</v>
      </c>
      <c r="R30" s="35"/>
      <c r="S30" s="35"/>
      <c r="T30" s="35"/>
      <c r="U30" s="32"/>
    </row>
    <row r="31" spans="1:21" x14ac:dyDescent="0.2">
      <c r="A31" s="59" t="s">
        <v>276</v>
      </c>
      <c r="B31" s="58" t="s">
        <v>36</v>
      </c>
      <c r="C31" s="80">
        <v>28126.319</v>
      </c>
      <c r="D31" s="59" t="s">
        <v>71</v>
      </c>
      <c r="E31" s="32">
        <f t="shared" si="0"/>
        <v>-9800.9840408755481</v>
      </c>
      <c r="F31" s="32">
        <f t="shared" si="1"/>
        <v>-9801</v>
      </c>
      <c r="G31" s="32">
        <f t="shared" si="2"/>
        <v>1.9986999996035593E-2</v>
      </c>
      <c r="H31" s="32"/>
      <c r="I31" s="32"/>
      <c r="J31" s="32">
        <f t="shared" si="3"/>
        <v>1.9986999996035593E-2</v>
      </c>
      <c r="L31" s="32"/>
      <c r="M31" s="32"/>
      <c r="N31" s="32"/>
      <c r="O31" s="32">
        <f t="shared" ca="1" si="4"/>
        <v>-7.3732400440762761E-3</v>
      </c>
      <c r="P31" s="32"/>
      <c r="Q31" s="35">
        <f t="shared" si="5"/>
        <v>13107.819</v>
      </c>
      <c r="R31" s="35"/>
      <c r="S31" s="35"/>
      <c r="T31" s="35"/>
      <c r="U31" s="32"/>
    </row>
    <row r="32" spans="1:21" x14ac:dyDescent="0.2">
      <c r="A32" s="59" t="s">
        <v>276</v>
      </c>
      <c r="B32" s="58" t="s">
        <v>36</v>
      </c>
      <c r="C32" s="80">
        <v>28126.34</v>
      </c>
      <c r="D32" s="59" t="s">
        <v>71</v>
      </c>
      <c r="E32" s="32">
        <f t="shared" si="0"/>
        <v>-9800.9672728956812</v>
      </c>
      <c r="F32" s="32">
        <f t="shared" si="1"/>
        <v>-9801</v>
      </c>
      <c r="G32" s="32">
        <f t="shared" si="2"/>
        <v>4.0986999996675877E-2</v>
      </c>
      <c r="H32" s="32"/>
      <c r="I32" s="32"/>
      <c r="J32" s="32">
        <f t="shared" si="3"/>
        <v>4.0986999996675877E-2</v>
      </c>
      <c r="L32" s="32"/>
      <c r="M32" s="32"/>
      <c r="N32" s="32"/>
      <c r="O32" s="32">
        <f t="shared" ca="1" si="4"/>
        <v>-7.3732400440762761E-3</v>
      </c>
      <c r="P32" s="32"/>
      <c r="Q32" s="35">
        <f t="shared" si="5"/>
        <v>13107.84</v>
      </c>
      <c r="R32" s="35"/>
      <c r="S32" s="35"/>
      <c r="T32" s="35"/>
      <c r="U32" s="32"/>
    </row>
    <row r="33" spans="1:33" x14ac:dyDescent="0.2">
      <c r="A33" s="59" t="s">
        <v>276</v>
      </c>
      <c r="B33" s="58" t="s">
        <v>36</v>
      </c>
      <c r="C33" s="80">
        <v>28752.518</v>
      </c>
      <c r="D33" s="59" t="s">
        <v>71</v>
      </c>
      <c r="E33" s="32">
        <f t="shared" si="0"/>
        <v>-9300.9796492617734</v>
      </c>
      <c r="F33" s="32">
        <f t="shared" si="1"/>
        <v>-9301</v>
      </c>
      <c r="G33" s="32">
        <f t="shared" si="2"/>
        <v>2.5486999995337101E-2</v>
      </c>
      <c r="H33" s="32"/>
      <c r="I33" s="32"/>
      <c r="J33" s="32">
        <f t="shared" si="3"/>
        <v>2.5486999995337101E-2</v>
      </c>
      <c r="L33" s="32"/>
      <c r="M33" s="32"/>
      <c r="N33" s="32"/>
      <c r="O33" s="32">
        <f t="shared" ca="1" si="4"/>
        <v>-6.9539337701826579E-3</v>
      </c>
      <c r="P33" s="32"/>
      <c r="Q33" s="35">
        <f t="shared" si="5"/>
        <v>13734.018</v>
      </c>
      <c r="R33" s="35"/>
      <c r="S33" s="35"/>
      <c r="T33" s="35"/>
      <c r="U33" s="32"/>
    </row>
    <row r="34" spans="1:33" x14ac:dyDescent="0.2">
      <c r="A34" s="59" t="s">
        <v>276</v>
      </c>
      <c r="B34" s="58" t="s">
        <v>36</v>
      </c>
      <c r="C34" s="80">
        <v>29193.298999999999</v>
      </c>
      <c r="D34" s="59" t="s">
        <v>71</v>
      </c>
      <c r="E34" s="32">
        <f t="shared" si="0"/>
        <v>-8949.0269381588951</v>
      </c>
      <c r="F34" s="32">
        <f t="shared" si="1"/>
        <v>-8949</v>
      </c>
      <c r="G34" s="32">
        <f t="shared" si="2"/>
        <v>-3.3737000005203299E-2</v>
      </c>
      <c r="H34" s="32"/>
      <c r="I34" s="32"/>
      <c r="J34" s="32">
        <f t="shared" si="3"/>
        <v>-3.3737000005203299E-2</v>
      </c>
      <c r="L34" s="32"/>
      <c r="M34" s="32"/>
      <c r="N34" s="32"/>
      <c r="O34" s="32">
        <f t="shared" ca="1" si="4"/>
        <v>-6.6587421533615505E-3</v>
      </c>
      <c r="P34" s="32"/>
      <c r="Q34" s="35">
        <f t="shared" si="5"/>
        <v>14174.798999999999</v>
      </c>
      <c r="R34" s="35"/>
      <c r="S34" s="35"/>
      <c r="T34" s="35"/>
      <c r="U34" s="32"/>
    </row>
    <row r="35" spans="1:33" s="32" customFormat="1" x14ac:dyDescent="0.2">
      <c r="A35" s="32" t="s">
        <v>15</v>
      </c>
      <c r="B35" s="33"/>
      <c r="C35" s="81">
        <v>40400.944000000003</v>
      </c>
      <c r="D35" s="34" t="s">
        <v>17</v>
      </c>
      <c r="E35" s="32">
        <f t="shared" si="0"/>
        <v>0</v>
      </c>
      <c r="F35" s="32">
        <f t="shared" si="1"/>
        <v>0</v>
      </c>
      <c r="G35" s="32">
        <f t="shared" si="2"/>
        <v>0</v>
      </c>
      <c r="H35" s="32">
        <f>+G35</f>
        <v>0</v>
      </c>
      <c r="O35" s="32">
        <f t="shared" ca="1" si="4"/>
        <v>8.4600153678642941E-4</v>
      </c>
      <c r="Q35" s="35">
        <f t="shared" si="5"/>
        <v>25382.444000000003</v>
      </c>
      <c r="R35" s="35"/>
      <c r="S35" s="35"/>
      <c r="T35" s="35"/>
    </row>
    <row r="36" spans="1:33" s="32" customFormat="1" x14ac:dyDescent="0.2">
      <c r="A36" s="32" t="s">
        <v>40</v>
      </c>
      <c r="B36" s="33" t="s">
        <v>37</v>
      </c>
      <c r="C36" s="81">
        <v>40407.836000000003</v>
      </c>
      <c r="D36" s="34"/>
      <c r="E36" s="32">
        <f t="shared" si="0"/>
        <v>5.5030912968593784</v>
      </c>
      <c r="F36" s="32">
        <f t="shared" si="1"/>
        <v>5.5</v>
      </c>
      <c r="G36" s="32">
        <f t="shared" si="2"/>
        <v>3.8714999973308295E-3</v>
      </c>
      <c r="J36" s="32">
        <f>+G36</f>
        <v>3.8714999973308295E-3</v>
      </c>
      <c r="O36" s="32">
        <f t="shared" ca="1" si="4"/>
        <v>8.5061390579925923E-4</v>
      </c>
      <c r="Q36" s="35">
        <f t="shared" si="5"/>
        <v>25389.336000000003</v>
      </c>
      <c r="R36" s="35"/>
      <c r="S36" s="35"/>
      <c r="T36" s="35"/>
    </row>
    <row r="37" spans="1:33" s="32" customFormat="1" x14ac:dyDescent="0.2">
      <c r="A37" s="32" t="s">
        <v>40</v>
      </c>
      <c r="B37" s="33" t="s">
        <v>36</v>
      </c>
      <c r="C37" s="81">
        <v>40409.713000000003</v>
      </c>
      <c r="D37" s="34"/>
      <c r="E37" s="32">
        <f t="shared" si="0"/>
        <v>7.0018293067560053</v>
      </c>
      <c r="F37" s="32">
        <f t="shared" si="1"/>
        <v>7</v>
      </c>
      <c r="G37" s="32">
        <f t="shared" si="2"/>
        <v>2.290999997057952E-3</v>
      </c>
      <c r="J37" s="32">
        <f>+G37</f>
        <v>2.290999997057952E-3</v>
      </c>
      <c r="O37" s="32">
        <f t="shared" ca="1" si="4"/>
        <v>8.5187182462094003E-4</v>
      </c>
      <c r="Q37" s="35">
        <f t="shared" si="5"/>
        <v>25391.213000000003</v>
      </c>
      <c r="R37" s="35"/>
      <c r="S37" s="35"/>
      <c r="T37" s="35"/>
    </row>
    <row r="38" spans="1:33" s="32" customFormat="1" x14ac:dyDescent="0.2">
      <c r="A38" s="32" t="s">
        <v>40</v>
      </c>
      <c r="B38" s="33" t="s">
        <v>36</v>
      </c>
      <c r="C38" s="81">
        <v>40415.974000000002</v>
      </c>
      <c r="D38" s="34"/>
      <c r="E38" s="32">
        <f t="shared" si="0"/>
        <v>12.001082732413254</v>
      </c>
      <c r="F38" s="32">
        <f t="shared" si="1"/>
        <v>12</v>
      </c>
      <c r="G38" s="32">
        <f t="shared" si="2"/>
        <v>1.3560000006691553E-3</v>
      </c>
      <c r="J38" s="32">
        <f>+G38</f>
        <v>1.3560000006691553E-3</v>
      </c>
      <c r="O38" s="32">
        <f t="shared" ca="1" si="4"/>
        <v>8.5606488735987625E-4</v>
      </c>
      <c r="Q38" s="35">
        <f t="shared" si="5"/>
        <v>25397.474000000002</v>
      </c>
      <c r="R38" s="35"/>
      <c r="S38" s="35"/>
      <c r="T38" s="35"/>
    </row>
    <row r="39" spans="1:33" s="32" customFormat="1" x14ac:dyDescent="0.2">
      <c r="A39" s="32" t="s">
        <v>31</v>
      </c>
      <c r="B39" s="33"/>
      <c r="C39" s="81">
        <v>42616.387000000002</v>
      </c>
      <c r="D39" s="34"/>
      <c r="E39" s="32">
        <f t="shared" si="0"/>
        <v>1768.9763627377156</v>
      </c>
      <c r="F39" s="32">
        <f t="shared" si="1"/>
        <v>1769</v>
      </c>
      <c r="O39" s="32">
        <f t="shared" ca="1" si="4"/>
        <v>2.3295071338220509E-3</v>
      </c>
      <c r="Q39" s="35">
        <f t="shared" si="5"/>
        <v>27597.887000000002</v>
      </c>
      <c r="R39" s="35"/>
      <c r="S39" s="35"/>
      <c r="T39" s="35"/>
      <c r="U39" s="36"/>
      <c r="AD39" s="32">
        <v>7</v>
      </c>
      <c r="AE39" s="32" t="s">
        <v>30</v>
      </c>
      <c r="AG39" s="32" t="s">
        <v>32</v>
      </c>
    </row>
    <row r="40" spans="1:33" x14ac:dyDescent="0.2">
      <c r="A40" s="59" t="s">
        <v>140</v>
      </c>
      <c r="B40" s="58" t="s">
        <v>36</v>
      </c>
      <c r="C40" s="80">
        <v>43772.355000000003</v>
      </c>
      <c r="D40" s="59" t="s">
        <v>71</v>
      </c>
      <c r="E40" s="32">
        <f t="shared" si="0"/>
        <v>2691.9881793726704</v>
      </c>
      <c r="F40" s="32">
        <f t="shared" si="1"/>
        <v>2692</v>
      </c>
      <c r="G40" s="32">
        <f t="shared" ref="G40:G46" si="6">+C40-(C$7+F40*C$8)</f>
        <v>-1.4803999998548534E-2</v>
      </c>
      <c r="H40" s="32"/>
      <c r="I40" s="32">
        <f>+G40</f>
        <v>-1.4803999998548534E-2</v>
      </c>
      <c r="J40" s="32"/>
      <c r="L40" s="32"/>
      <c r="M40" s="32"/>
      <c r="N40" s="32"/>
      <c r="O40" s="32">
        <f t="shared" ca="1" si="4"/>
        <v>3.1035465154296703E-3</v>
      </c>
      <c r="P40" s="32"/>
      <c r="Q40" s="35">
        <f t="shared" si="5"/>
        <v>28753.855000000003</v>
      </c>
      <c r="R40" s="35"/>
      <c r="S40" s="35"/>
      <c r="T40" s="35"/>
    </row>
    <row r="41" spans="1:33" x14ac:dyDescent="0.2">
      <c r="A41" s="59" t="s">
        <v>140</v>
      </c>
      <c r="B41" s="58" t="s">
        <v>36</v>
      </c>
      <c r="C41" s="80">
        <v>43777.374000000003</v>
      </c>
      <c r="D41" s="59" t="s">
        <v>71</v>
      </c>
      <c r="E41" s="32">
        <f t="shared" si="0"/>
        <v>2695.9957265605603</v>
      </c>
      <c r="F41" s="32">
        <f t="shared" si="1"/>
        <v>2696</v>
      </c>
      <c r="G41" s="32">
        <f t="shared" si="6"/>
        <v>-5.3520000001299195E-3</v>
      </c>
      <c r="H41" s="32"/>
      <c r="I41" s="32">
        <f>+G41</f>
        <v>-5.3520000001299195E-3</v>
      </c>
      <c r="J41" s="32"/>
      <c r="L41" s="32"/>
      <c r="M41" s="32"/>
      <c r="N41" s="32"/>
      <c r="O41" s="32">
        <f t="shared" ca="1" si="4"/>
        <v>3.1069009656208191E-3</v>
      </c>
      <c r="P41" s="32"/>
      <c r="Q41" s="35">
        <f t="shared" si="5"/>
        <v>28758.874000000003</v>
      </c>
      <c r="R41" s="35"/>
      <c r="S41" s="35"/>
      <c r="T41" s="35"/>
    </row>
    <row r="42" spans="1:33" x14ac:dyDescent="0.2">
      <c r="A42" s="59" t="s">
        <v>148</v>
      </c>
      <c r="B42" s="58" t="s">
        <v>37</v>
      </c>
      <c r="C42" s="80">
        <v>46320.368999999999</v>
      </c>
      <c r="D42" s="59" t="s">
        <v>71</v>
      </c>
      <c r="E42" s="32">
        <f t="shared" si="0"/>
        <v>4726.5142483912687</v>
      </c>
      <c r="F42" s="32">
        <f t="shared" si="1"/>
        <v>4726.5</v>
      </c>
      <c r="G42" s="32">
        <f t="shared" si="6"/>
        <v>1.7844499998318497E-2</v>
      </c>
      <c r="H42" s="32"/>
      <c r="I42" s="32"/>
      <c r="J42" s="32">
        <f t="shared" ref="J42:J53" si="7">+G42</f>
        <v>1.7844499998318497E-2</v>
      </c>
      <c r="L42" s="32"/>
      <c r="M42" s="32"/>
      <c r="N42" s="32"/>
      <c r="O42" s="32">
        <f t="shared" ca="1" si="4"/>
        <v>4.8097037439028033E-3</v>
      </c>
      <c r="P42" s="32"/>
      <c r="Q42" s="35">
        <f t="shared" si="5"/>
        <v>31301.868999999999</v>
      </c>
      <c r="R42" s="35"/>
      <c r="S42" s="35"/>
      <c r="T42" s="35"/>
    </row>
    <row r="43" spans="1:33" x14ac:dyDescent="0.2">
      <c r="A43" s="59" t="s">
        <v>153</v>
      </c>
      <c r="B43" s="58" t="s">
        <v>36</v>
      </c>
      <c r="C43" s="80">
        <v>46362.2961</v>
      </c>
      <c r="D43" s="59" t="s">
        <v>71</v>
      </c>
      <c r="E43" s="32">
        <f t="shared" si="0"/>
        <v>4759.9919992781761</v>
      </c>
      <c r="F43" s="32">
        <f t="shared" si="1"/>
        <v>4760</v>
      </c>
      <c r="G43" s="32">
        <f t="shared" si="6"/>
        <v>-1.0020000001532026E-2</v>
      </c>
      <c r="H43" s="32"/>
      <c r="I43" s="32"/>
      <c r="J43" s="32">
        <f t="shared" si="7"/>
        <v>-1.0020000001532026E-2</v>
      </c>
      <c r="L43" s="32"/>
      <c r="M43" s="32"/>
      <c r="N43" s="32"/>
      <c r="O43" s="32">
        <f t="shared" ca="1" si="4"/>
        <v>4.8377972642536749E-3</v>
      </c>
      <c r="P43" s="32"/>
      <c r="Q43" s="35">
        <f t="shared" si="5"/>
        <v>31343.7961</v>
      </c>
      <c r="R43" s="35"/>
      <c r="S43" s="35"/>
      <c r="T43" s="35"/>
    </row>
    <row r="44" spans="1:33" x14ac:dyDescent="0.2">
      <c r="A44" s="59" t="s">
        <v>153</v>
      </c>
      <c r="B44" s="58" t="s">
        <v>37</v>
      </c>
      <c r="C44" s="80">
        <v>46385.476900000001</v>
      </c>
      <c r="D44" s="59" t="s">
        <v>71</v>
      </c>
      <c r="E44" s="32">
        <f t="shared" si="0"/>
        <v>4778.5012939291119</v>
      </c>
      <c r="F44" s="32">
        <f t="shared" si="1"/>
        <v>4778.5</v>
      </c>
      <c r="G44" s="32">
        <f t="shared" si="6"/>
        <v>1.6204999992623925E-3</v>
      </c>
      <c r="H44" s="32"/>
      <c r="I44" s="32"/>
      <c r="J44" s="32">
        <f t="shared" si="7"/>
        <v>1.6204999992623925E-3</v>
      </c>
      <c r="L44" s="32"/>
      <c r="M44" s="32"/>
      <c r="N44" s="32"/>
      <c r="O44" s="32">
        <f t="shared" ca="1" si="4"/>
        <v>4.8533115963877395E-3</v>
      </c>
      <c r="P44" s="32"/>
      <c r="Q44" s="35">
        <f t="shared" si="5"/>
        <v>31366.976900000001</v>
      </c>
      <c r="R44" s="35"/>
      <c r="S44" s="35"/>
      <c r="T44" s="35"/>
    </row>
    <row r="45" spans="1:33" s="32" customFormat="1" x14ac:dyDescent="0.2">
      <c r="A45" s="37" t="s">
        <v>39</v>
      </c>
      <c r="B45" s="33" t="s">
        <v>37</v>
      </c>
      <c r="C45" s="81">
        <v>46613.415800000002</v>
      </c>
      <c r="D45" s="34"/>
      <c r="E45" s="32">
        <f t="shared" si="0"/>
        <v>4960.5048599194979</v>
      </c>
      <c r="F45" s="32">
        <f t="shared" si="1"/>
        <v>4960.5</v>
      </c>
      <c r="G45" s="32">
        <f t="shared" si="6"/>
        <v>6.0864999977638945E-3</v>
      </c>
      <c r="J45" s="32">
        <f t="shared" si="7"/>
        <v>6.0864999977638945E-3</v>
      </c>
      <c r="O45" s="32">
        <f t="shared" ca="1" si="4"/>
        <v>5.0059390800850159E-3</v>
      </c>
      <c r="Q45" s="35">
        <f t="shared" si="5"/>
        <v>31594.915800000002</v>
      </c>
      <c r="R45" s="35"/>
      <c r="S45" s="35"/>
      <c r="T45" s="35"/>
    </row>
    <row r="46" spans="1:33" s="32" customFormat="1" x14ac:dyDescent="0.2">
      <c r="A46" s="37" t="s">
        <v>40</v>
      </c>
      <c r="B46" s="33" t="s">
        <v>36</v>
      </c>
      <c r="C46" s="81">
        <v>46655.368199999997</v>
      </c>
      <c r="D46" s="34"/>
      <c r="E46" s="32">
        <f t="shared" si="0"/>
        <v>4994.0028122297617</v>
      </c>
      <c r="F46" s="32">
        <f t="shared" si="1"/>
        <v>4994</v>
      </c>
      <c r="G46" s="32">
        <f t="shared" si="6"/>
        <v>3.5219999917899258E-3</v>
      </c>
      <c r="J46" s="32">
        <f t="shared" si="7"/>
        <v>3.5219999917899258E-3</v>
      </c>
      <c r="O46" s="32">
        <f t="shared" ca="1" si="4"/>
        <v>5.0340326004358884E-3</v>
      </c>
      <c r="Q46" s="35">
        <f t="shared" si="5"/>
        <v>31636.868199999997</v>
      </c>
      <c r="R46" s="35"/>
      <c r="S46" s="35"/>
      <c r="T46" s="35"/>
    </row>
    <row r="47" spans="1:33" s="32" customFormat="1" x14ac:dyDescent="0.2">
      <c r="A47" s="38" t="s">
        <v>39</v>
      </c>
      <c r="B47" s="33" t="s">
        <v>36</v>
      </c>
      <c r="C47" s="82">
        <v>46665.388299999999</v>
      </c>
      <c r="D47" s="14"/>
      <c r="E47" s="32">
        <f t="shared" ref="E47:E86" si="8">+(C47-C$7)/C$8</f>
        <v>5002.0036138988953</v>
      </c>
      <c r="F47" s="32">
        <f t="shared" ref="F47:F88" si="9">ROUND(2*E47,0)/2</f>
        <v>5002</v>
      </c>
      <c r="G47" s="32">
        <f t="shared" ref="G47:G53" si="10">+C47-(C$7+F47*C$8)</f>
        <v>4.5259999969857745E-3</v>
      </c>
      <c r="J47" s="32">
        <f t="shared" si="7"/>
        <v>4.5259999969857745E-3</v>
      </c>
      <c r="O47" s="32">
        <f t="shared" ref="O47:O86" ca="1" si="11">+C$11+C$12*F47</f>
        <v>5.0407415008181869E-3</v>
      </c>
      <c r="Q47" s="35">
        <f t="shared" ref="Q47:Q86" si="12">+C47-15018.5</f>
        <v>31646.888299999999</v>
      </c>
      <c r="R47" s="35"/>
      <c r="S47" s="35"/>
      <c r="T47" s="35"/>
    </row>
    <row r="48" spans="1:33" s="32" customFormat="1" x14ac:dyDescent="0.2">
      <c r="A48" s="38" t="s">
        <v>39</v>
      </c>
      <c r="B48" s="33" t="s">
        <v>36</v>
      </c>
      <c r="C48" s="82">
        <v>46685.425999999999</v>
      </c>
      <c r="D48" s="14"/>
      <c r="E48" s="32">
        <f t="shared" si="8"/>
        <v>5018.0032210490817</v>
      </c>
      <c r="F48" s="32">
        <f t="shared" si="9"/>
        <v>5018</v>
      </c>
      <c r="G48" s="32">
        <f t="shared" si="10"/>
        <v>4.0339999977732077E-3</v>
      </c>
      <c r="J48" s="32">
        <f t="shared" si="7"/>
        <v>4.0339999977732077E-3</v>
      </c>
      <c r="O48" s="32">
        <f t="shared" ca="1" si="11"/>
        <v>5.0541593015827821E-3</v>
      </c>
      <c r="Q48" s="35">
        <f t="shared" si="12"/>
        <v>31666.925999999999</v>
      </c>
      <c r="R48" s="35"/>
      <c r="S48" s="35"/>
      <c r="T48" s="35"/>
    </row>
    <row r="49" spans="1:33" s="32" customFormat="1" x14ac:dyDescent="0.2">
      <c r="A49" s="37" t="s">
        <v>39</v>
      </c>
      <c r="B49" s="33"/>
      <c r="C49" s="81">
        <v>46690.435799999999</v>
      </c>
      <c r="D49" s="34"/>
      <c r="E49" s="32">
        <f t="shared" si="8"/>
        <v>5022.0034222648401</v>
      </c>
      <c r="F49" s="32">
        <f t="shared" si="9"/>
        <v>5022</v>
      </c>
      <c r="G49" s="32">
        <f t="shared" si="10"/>
        <v>4.2859999957727268E-3</v>
      </c>
      <c r="J49" s="32">
        <f t="shared" si="7"/>
        <v>4.2859999957727268E-3</v>
      </c>
      <c r="O49" s="32">
        <f t="shared" ca="1" si="11"/>
        <v>5.0575137517739309E-3</v>
      </c>
      <c r="Q49" s="35">
        <f t="shared" si="12"/>
        <v>31671.935799999999</v>
      </c>
      <c r="R49" s="35"/>
      <c r="S49" s="35"/>
      <c r="T49" s="35"/>
    </row>
    <row r="50" spans="1:33" s="32" customFormat="1" x14ac:dyDescent="0.2">
      <c r="A50" s="38" t="s">
        <v>38</v>
      </c>
      <c r="B50" s="10" t="s">
        <v>37</v>
      </c>
      <c r="C50" s="82">
        <v>46692.314400000003</v>
      </c>
      <c r="D50" s="14"/>
      <c r="E50" s="32">
        <f t="shared" si="8"/>
        <v>5023.5034378351102</v>
      </c>
      <c r="F50" s="32">
        <f t="shared" si="9"/>
        <v>5023.5</v>
      </c>
      <c r="G50" s="32">
        <f t="shared" si="10"/>
        <v>4.3054999987361953E-3</v>
      </c>
      <c r="J50" s="32">
        <f t="shared" si="7"/>
        <v>4.3054999987361953E-3</v>
      </c>
      <c r="O50" s="32">
        <f t="shared" ca="1" si="11"/>
        <v>5.0587716705956121E-3</v>
      </c>
      <c r="Q50" s="35">
        <f t="shared" si="12"/>
        <v>31673.814400000003</v>
      </c>
      <c r="R50" s="35"/>
      <c r="S50" s="35"/>
      <c r="T50" s="35"/>
    </row>
    <row r="51" spans="1:33" s="32" customFormat="1" x14ac:dyDescent="0.2">
      <c r="A51" s="38" t="s">
        <v>38</v>
      </c>
      <c r="B51" s="10"/>
      <c r="C51" s="82">
        <v>46988.506999999998</v>
      </c>
      <c r="D51" s="14"/>
      <c r="E51" s="32">
        <f t="shared" si="8"/>
        <v>5260.0058927472064</v>
      </c>
      <c r="F51" s="32">
        <f t="shared" si="9"/>
        <v>5260</v>
      </c>
      <c r="G51" s="32">
        <f t="shared" si="10"/>
        <v>7.3799999954644591E-3</v>
      </c>
      <c r="J51" s="32">
        <f t="shared" si="7"/>
        <v>7.3799999954644591E-3</v>
      </c>
      <c r="O51" s="32">
        <f t="shared" ca="1" si="11"/>
        <v>5.257103538147294E-3</v>
      </c>
      <c r="Q51" s="35">
        <f t="shared" si="12"/>
        <v>31970.006999999998</v>
      </c>
      <c r="R51" s="35"/>
      <c r="S51" s="35"/>
      <c r="T51" s="35"/>
    </row>
    <row r="52" spans="1:33" s="32" customFormat="1" x14ac:dyDescent="0.2">
      <c r="A52" s="38" t="s">
        <v>38</v>
      </c>
      <c r="B52" s="33" t="s">
        <v>37</v>
      </c>
      <c r="C52" s="82">
        <v>47035.470600000001</v>
      </c>
      <c r="D52" s="14"/>
      <c r="E52" s="32">
        <f t="shared" si="8"/>
        <v>5297.5051641385589</v>
      </c>
      <c r="F52" s="32">
        <f t="shared" si="9"/>
        <v>5297.5</v>
      </c>
      <c r="G52" s="32">
        <f t="shared" si="10"/>
        <v>6.4674999957787804E-3</v>
      </c>
      <c r="J52" s="32">
        <f t="shared" si="7"/>
        <v>6.4674999957787804E-3</v>
      </c>
      <c r="O52" s="32">
        <f t="shared" ca="1" si="11"/>
        <v>5.2885515086893153E-3</v>
      </c>
      <c r="Q52" s="35">
        <f t="shared" si="12"/>
        <v>32016.970600000001</v>
      </c>
      <c r="R52" s="35"/>
      <c r="S52" s="35"/>
      <c r="T52" s="35"/>
    </row>
    <row r="53" spans="1:33" s="32" customFormat="1" x14ac:dyDescent="0.2">
      <c r="A53" s="37" t="s">
        <v>40</v>
      </c>
      <c r="B53" s="33" t="s">
        <v>36</v>
      </c>
      <c r="C53" s="81">
        <v>47047.3698</v>
      </c>
      <c r="D53" s="34"/>
      <c r="E53" s="32">
        <f t="shared" si="8"/>
        <v>5307.0063806155749</v>
      </c>
      <c r="F53" s="32">
        <f t="shared" si="9"/>
        <v>5307</v>
      </c>
      <c r="G53" s="32">
        <f t="shared" si="10"/>
        <v>7.9909999985829927E-3</v>
      </c>
      <c r="J53" s="32">
        <f t="shared" si="7"/>
        <v>7.9909999985829927E-3</v>
      </c>
      <c r="O53" s="32">
        <f t="shared" ca="1" si="11"/>
        <v>5.2965183278932942E-3</v>
      </c>
      <c r="Q53" s="35">
        <f t="shared" si="12"/>
        <v>32028.8698</v>
      </c>
      <c r="R53" s="35"/>
      <c r="S53" s="35"/>
      <c r="T53" s="35"/>
    </row>
    <row r="54" spans="1:33" s="32" customFormat="1" x14ac:dyDescent="0.2">
      <c r="A54" s="37" t="s">
        <v>34</v>
      </c>
      <c r="B54" s="33"/>
      <c r="C54" s="81">
        <v>47057.358999999997</v>
      </c>
      <c r="D54" s="34"/>
      <c r="E54" s="32">
        <f t="shared" si="8"/>
        <v>5314.9825094000453</v>
      </c>
      <c r="F54" s="32">
        <f t="shared" si="9"/>
        <v>5315</v>
      </c>
      <c r="O54" s="32">
        <f t="shared" ca="1" si="11"/>
        <v>5.3032272282755918E-3</v>
      </c>
      <c r="Q54" s="35">
        <f t="shared" si="12"/>
        <v>32038.858999999997</v>
      </c>
      <c r="R54" s="35"/>
      <c r="S54" s="35"/>
      <c r="T54" s="35"/>
      <c r="U54" s="36"/>
      <c r="AD54" s="32">
        <v>6</v>
      </c>
      <c r="AE54" s="32" t="s">
        <v>33</v>
      </c>
      <c r="AG54" s="32" t="s">
        <v>32</v>
      </c>
    </row>
    <row r="55" spans="1:33" x14ac:dyDescent="0.2">
      <c r="A55" s="59" t="s">
        <v>198</v>
      </c>
      <c r="B55" s="58" t="s">
        <v>37</v>
      </c>
      <c r="C55" s="80">
        <v>47447.503499999999</v>
      </c>
      <c r="D55" s="59" t="s">
        <v>71</v>
      </c>
      <c r="E55" s="32">
        <f t="shared" si="8"/>
        <v>5626.5032294330713</v>
      </c>
      <c r="F55" s="32">
        <f t="shared" si="9"/>
        <v>5626.5</v>
      </c>
      <c r="G55" s="32">
        <f t="shared" ref="G55:G86" si="13">+C55-(C$7+F55*C$8)</f>
        <v>4.0444999976898544E-3</v>
      </c>
      <c r="H55" s="32"/>
      <c r="I55" s="32"/>
      <c r="J55" s="32">
        <f>+G55</f>
        <v>4.0444999976898544E-3</v>
      </c>
      <c r="L55" s="32"/>
      <c r="M55" s="32"/>
      <c r="N55" s="32"/>
      <c r="O55" s="32">
        <f t="shared" ca="1" si="11"/>
        <v>5.5644550369113154E-3</v>
      </c>
      <c r="P55" s="32"/>
      <c r="Q55" s="35">
        <f t="shared" si="12"/>
        <v>32429.003499999999</v>
      </c>
      <c r="R55" s="35"/>
      <c r="S55" s="35"/>
      <c r="T55" s="35"/>
    </row>
    <row r="56" spans="1:33" x14ac:dyDescent="0.2">
      <c r="A56" s="59" t="s">
        <v>201</v>
      </c>
      <c r="B56" s="58" t="s">
        <v>37</v>
      </c>
      <c r="C56" s="80">
        <v>47720.524100000002</v>
      </c>
      <c r="D56" s="59" t="s">
        <v>71</v>
      </c>
      <c r="E56" s="32">
        <f t="shared" si="8"/>
        <v>5844.5034162762786</v>
      </c>
      <c r="F56" s="32">
        <f t="shared" si="9"/>
        <v>5844.5</v>
      </c>
      <c r="G56" s="32">
        <f t="shared" si="13"/>
        <v>4.2784999968716875E-3</v>
      </c>
      <c r="H56" s="32"/>
      <c r="I56" s="32"/>
      <c r="J56" s="32">
        <f>+G56</f>
        <v>4.2784999968716875E-3</v>
      </c>
      <c r="L56" s="32"/>
      <c r="M56" s="32"/>
      <c r="N56" s="32"/>
      <c r="O56" s="32">
        <f t="shared" ca="1" si="11"/>
        <v>5.7472725723289337E-3</v>
      </c>
      <c r="P56" s="32"/>
      <c r="Q56" s="35">
        <f t="shared" si="12"/>
        <v>32702.024100000002</v>
      </c>
      <c r="R56" s="35"/>
      <c r="S56" s="35"/>
      <c r="T56" s="35"/>
    </row>
    <row r="57" spans="1:33" x14ac:dyDescent="0.2">
      <c r="A57" s="59" t="s">
        <v>201</v>
      </c>
      <c r="B57" s="58" t="s">
        <v>36</v>
      </c>
      <c r="C57" s="80">
        <v>47757.463199999998</v>
      </c>
      <c r="D57" s="59" t="s">
        <v>71</v>
      </c>
      <c r="E57" s="32">
        <f t="shared" si="8"/>
        <v>5873.9983727074741</v>
      </c>
      <c r="F57" s="32">
        <f t="shared" si="9"/>
        <v>5874</v>
      </c>
      <c r="G57" s="32">
        <f t="shared" si="13"/>
        <v>-2.0380000059958547E-3</v>
      </c>
      <c r="H57" s="32"/>
      <c r="I57" s="32"/>
      <c r="J57" s="32">
        <f>+G57</f>
        <v>-2.0380000059958547E-3</v>
      </c>
      <c r="L57" s="32"/>
      <c r="M57" s="32"/>
      <c r="N57" s="32"/>
      <c r="O57" s="32">
        <f t="shared" ca="1" si="11"/>
        <v>5.7720116424886565E-3</v>
      </c>
      <c r="P57" s="32"/>
      <c r="Q57" s="35">
        <f t="shared" si="12"/>
        <v>32738.963199999998</v>
      </c>
      <c r="R57" s="35"/>
      <c r="S57" s="35"/>
      <c r="T57" s="35"/>
    </row>
    <row r="58" spans="1:33" s="32" customFormat="1" x14ac:dyDescent="0.2">
      <c r="A58" s="37" t="s">
        <v>35</v>
      </c>
      <c r="B58" s="33" t="s">
        <v>36</v>
      </c>
      <c r="C58" s="81">
        <v>48506.396000000001</v>
      </c>
      <c r="D58" s="34">
        <v>2.0000000000000001E-4</v>
      </c>
      <c r="E58" s="32">
        <f t="shared" si="8"/>
        <v>6472.0026637133715</v>
      </c>
      <c r="F58" s="32">
        <f t="shared" si="9"/>
        <v>6472</v>
      </c>
      <c r="G58" s="32">
        <f t="shared" si="13"/>
        <v>3.3360000015818514E-3</v>
      </c>
      <c r="J58" s="32">
        <f>+G58</f>
        <v>3.3360000015818514E-3</v>
      </c>
      <c r="O58" s="32">
        <f t="shared" ca="1" si="11"/>
        <v>6.2735019460654247E-3</v>
      </c>
      <c r="Q58" s="35">
        <f t="shared" si="12"/>
        <v>33487.896000000001</v>
      </c>
      <c r="R58" s="35"/>
      <c r="S58" s="35"/>
      <c r="T58" s="35"/>
    </row>
    <row r="59" spans="1:33" s="32" customFormat="1" x14ac:dyDescent="0.2">
      <c r="A59" s="37" t="s">
        <v>35</v>
      </c>
      <c r="B59" s="39" t="s">
        <v>37</v>
      </c>
      <c r="C59" s="83">
        <v>48533.324500000002</v>
      </c>
      <c r="D59" s="13">
        <v>1E-4</v>
      </c>
      <c r="E59" s="32">
        <f t="shared" si="8"/>
        <v>6493.5044039901404</v>
      </c>
      <c r="F59" s="32">
        <f t="shared" si="9"/>
        <v>6493.5</v>
      </c>
      <c r="G59" s="32">
        <f t="shared" si="13"/>
        <v>5.5155000009108335E-3</v>
      </c>
      <c r="J59" s="32">
        <f>+G59</f>
        <v>5.5155000009108335E-3</v>
      </c>
      <c r="O59" s="32">
        <f t="shared" ca="1" si="11"/>
        <v>6.2915321158428499E-3</v>
      </c>
      <c r="Q59" s="35">
        <f t="shared" si="12"/>
        <v>33514.824500000002</v>
      </c>
      <c r="R59" s="35"/>
      <c r="S59" s="35"/>
      <c r="T59" s="35"/>
    </row>
    <row r="60" spans="1:33" x14ac:dyDescent="0.2">
      <c r="A60" s="59" t="s">
        <v>217</v>
      </c>
      <c r="B60" s="58" t="s">
        <v>36</v>
      </c>
      <c r="C60" s="80">
        <v>48938.472999999998</v>
      </c>
      <c r="D60" s="59" t="s">
        <v>71</v>
      </c>
      <c r="E60" s="32">
        <f t="shared" si="8"/>
        <v>6817.0054463995521</v>
      </c>
      <c r="F60" s="32">
        <f t="shared" si="9"/>
        <v>6817</v>
      </c>
      <c r="G60" s="32">
        <f t="shared" si="13"/>
        <v>6.8209999953978695E-3</v>
      </c>
      <c r="H60" s="32"/>
      <c r="I60" s="32"/>
      <c r="J60" s="32"/>
      <c r="K60" s="32">
        <f>+G60</f>
        <v>6.8209999953978695E-3</v>
      </c>
      <c r="L60" s="32"/>
      <c r="M60" s="32"/>
      <c r="N60" s="32"/>
      <c r="O60" s="32">
        <f t="shared" ca="1" si="11"/>
        <v>6.5628232750520208E-3</v>
      </c>
      <c r="P60" s="32"/>
      <c r="Q60" s="35">
        <f t="shared" si="12"/>
        <v>33919.972999999998</v>
      </c>
      <c r="R60" s="35"/>
      <c r="S60" s="35"/>
      <c r="T60" s="35"/>
    </row>
    <row r="61" spans="1:33" s="32" customFormat="1" x14ac:dyDescent="0.2">
      <c r="A61" s="11" t="s">
        <v>44</v>
      </c>
      <c r="B61" s="12"/>
      <c r="C61" s="83">
        <v>53920.469100000002</v>
      </c>
      <c r="D61" s="13">
        <v>3.8E-3</v>
      </c>
      <c r="E61" s="32">
        <f t="shared" si="8"/>
        <v>10795.005936663347</v>
      </c>
      <c r="F61" s="32">
        <f t="shared" si="9"/>
        <v>10795</v>
      </c>
      <c r="G61" s="32">
        <f t="shared" si="13"/>
        <v>7.4349999995320104E-3</v>
      </c>
      <c r="J61" s="32">
        <f>+G61</f>
        <v>7.4349999995320104E-3</v>
      </c>
      <c r="O61" s="32">
        <f t="shared" ca="1" si="11"/>
        <v>9.8988239901496473E-3</v>
      </c>
      <c r="Q61" s="35">
        <f t="shared" si="12"/>
        <v>38901.969100000002</v>
      </c>
      <c r="R61" s="35"/>
      <c r="S61" s="35"/>
      <c r="T61" s="35"/>
    </row>
    <row r="62" spans="1:33" s="32" customFormat="1" x14ac:dyDescent="0.2">
      <c r="A62" s="13" t="s">
        <v>51</v>
      </c>
      <c r="B62" s="39" t="s">
        <v>37</v>
      </c>
      <c r="C62" s="83">
        <v>54359.430919999999</v>
      </c>
      <c r="D62" s="13">
        <v>2.9999999999999997E-4</v>
      </c>
      <c r="E62" s="32">
        <f t="shared" si="8"/>
        <v>11145.506077594224</v>
      </c>
      <c r="F62" s="32">
        <f t="shared" si="9"/>
        <v>11145.5</v>
      </c>
      <c r="G62" s="32">
        <f t="shared" si="13"/>
        <v>7.6114999974379316E-3</v>
      </c>
      <c r="K62" s="32">
        <f>+G62</f>
        <v>7.6114999974379316E-3</v>
      </c>
      <c r="O62" s="32">
        <f t="shared" ca="1" si="11"/>
        <v>1.0192757688149073E-2</v>
      </c>
      <c r="Q62" s="35">
        <f t="shared" si="12"/>
        <v>39340.930919999999</v>
      </c>
      <c r="R62" s="35"/>
      <c r="S62" s="35"/>
      <c r="T62" s="35"/>
    </row>
    <row r="63" spans="1:33" x14ac:dyDescent="0.2">
      <c r="A63" s="59" t="s">
        <v>235</v>
      </c>
      <c r="B63" s="58" t="s">
        <v>36</v>
      </c>
      <c r="C63" s="80">
        <v>55374.490899999997</v>
      </c>
      <c r="D63" s="59" t="s">
        <v>71</v>
      </c>
      <c r="E63" s="32">
        <f t="shared" si="8"/>
        <v>11956.006330311633</v>
      </c>
      <c r="F63" s="32">
        <f t="shared" si="9"/>
        <v>11956</v>
      </c>
      <c r="G63" s="32">
        <f t="shared" si="13"/>
        <v>7.9279999990831129E-3</v>
      </c>
      <c r="H63" s="32"/>
      <c r="I63" s="32"/>
      <c r="J63" s="32">
        <f>+G63</f>
        <v>7.9279999990831129E-3</v>
      </c>
      <c r="L63" s="32"/>
      <c r="M63" s="32"/>
      <c r="N63" s="32"/>
      <c r="O63" s="32">
        <f t="shared" ca="1" si="11"/>
        <v>1.0872453158130631E-2</v>
      </c>
      <c r="P63" s="32"/>
      <c r="Q63" s="35">
        <f t="shared" si="12"/>
        <v>40355.990899999997</v>
      </c>
      <c r="R63" s="35"/>
      <c r="S63" s="35"/>
      <c r="T63" s="35"/>
    </row>
    <row r="64" spans="1:33" s="32" customFormat="1" x14ac:dyDescent="0.2">
      <c r="A64" s="11" t="s">
        <v>52</v>
      </c>
      <c r="B64" s="39" t="s">
        <v>36</v>
      </c>
      <c r="C64" s="83">
        <v>56153.477129999999</v>
      </c>
      <c r="D64" s="13">
        <v>1E-4</v>
      </c>
      <c r="E64" s="32">
        <f t="shared" si="8"/>
        <v>12578.007540800087</v>
      </c>
      <c r="F64" s="32">
        <f t="shared" si="9"/>
        <v>12578</v>
      </c>
      <c r="G64" s="32">
        <f t="shared" si="13"/>
        <v>9.4439999957103282E-3</v>
      </c>
      <c r="K64" s="32">
        <f>+G64</f>
        <v>9.4439999957103282E-3</v>
      </c>
      <c r="O64" s="32">
        <f t="shared" ca="1" si="11"/>
        <v>1.1394070162854292E-2</v>
      </c>
      <c r="Q64" s="35">
        <f t="shared" si="12"/>
        <v>41134.977129999999</v>
      </c>
      <c r="R64" s="35"/>
      <c r="S64" s="35"/>
      <c r="T64" s="35"/>
    </row>
    <row r="65" spans="1:21" s="32" customFormat="1" x14ac:dyDescent="0.2">
      <c r="A65" s="11" t="s">
        <v>52</v>
      </c>
      <c r="B65" s="39" t="s">
        <v>36</v>
      </c>
      <c r="C65" s="83">
        <v>56153.483359999998</v>
      </c>
      <c r="D65" s="13">
        <v>2.0000000000000001E-4</v>
      </c>
      <c r="E65" s="32">
        <f t="shared" si="8"/>
        <v>12578.012515300779</v>
      </c>
      <c r="F65" s="32">
        <f t="shared" si="9"/>
        <v>12578</v>
      </c>
      <c r="G65" s="32">
        <f t="shared" si="13"/>
        <v>1.5673999994760379E-2</v>
      </c>
      <c r="K65" s="32">
        <f>+G65</f>
        <v>1.5673999994760379E-2</v>
      </c>
      <c r="O65" s="32">
        <f t="shared" ca="1" si="11"/>
        <v>1.1394070162854292E-2</v>
      </c>
      <c r="Q65" s="35">
        <f t="shared" si="12"/>
        <v>41134.983359999998</v>
      </c>
      <c r="R65" s="35"/>
      <c r="S65" s="35"/>
      <c r="T65" s="35"/>
    </row>
    <row r="66" spans="1:21" s="32" customFormat="1" x14ac:dyDescent="0.2">
      <c r="A66" s="11" t="s">
        <v>53</v>
      </c>
      <c r="B66" s="39" t="s">
        <v>36</v>
      </c>
      <c r="C66" s="83">
        <v>56158.489600000001</v>
      </c>
      <c r="D66" s="13">
        <v>3.7000000000000002E-3</v>
      </c>
      <c r="E66" s="32">
        <f t="shared" si="8"/>
        <v>12582.009873944715</v>
      </c>
      <c r="F66" s="32">
        <f t="shared" si="9"/>
        <v>12582</v>
      </c>
      <c r="G66" s="32">
        <f t="shared" si="13"/>
        <v>1.2365999995381571E-2</v>
      </c>
      <c r="J66" s="32">
        <f>+G66</f>
        <v>1.2365999995381571E-2</v>
      </c>
      <c r="O66" s="32">
        <f t="shared" ca="1" si="11"/>
        <v>1.1397424613045441E-2</v>
      </c>
      <c r="Q66" s="35">
        <f t="shared" si="12"/>
        <v>41139.989600000001</v>
      </c>
      <c r="R66" s="35"/>
      <c r="S66" s="35"/>
      <c r="T66" s="35"/>
    </row>
    <row r="67" spans="1:21" x14ac:dyDescent="0.2">
      <c r="A67" s="40" t="s">
        <v>60</v>
      </c>
      <c r="B67" s="41"/>
      <c r="C67" s="84">
        <v>56431.509230000003</v>
      </c>
      <c r="D67" s="40">
        <v>1.17E-3</v>
      </c>
      <c r="E67" s="32">
        <f t="shared" si="8"/>
        <v>12800.009286266946</v>
      </c>
      <c r="F67" s="32">
        <f t="shared" si="9"/>
        <v>12800</v>
      </c>
      <c r="G67" s="32">
        <f t="shared" si="13"/>
        <v>1.1630000000877772E-2</v>
      </c>
      <c r="H67" s="32"/>
      <c r="I67" s="32"/>
      <c r="J67" s="32"/>
      <c r="K67" s="32">
        <f t="shared" ref="K67:K74" si="14">+G67</f>
        <v>1.1630000000877772E-2</v>
      </c>
      <c r="M67" s="32"/>
      <c r="O67" s="32">
        <f t="shared" ca="1" si="11"/>
        <v>1.1580242148463059E-2</v>
      </c>
      <c r="P67" s="32"/>
      <c r="Q67" s="35">
        <f t="shared" si="12"/>
        <v>41413.009230000003</v>
      </c>
      <c r="R67" s="35"/>
      <c r="S67" s="35"/>
      <c r="T67" s="35"/>
      <c r="U67" s="32"/>
    </row>
    <row r="68" spans="1:21" x14ac:dyDescent="0.2">
      <c r="A68" s="40" t="s">
        <v>60</v>
      </c>
      <c r="B68" s="41"/>
      <c r="C68" s="84">
        <v>56431.50993</v>
      </c>
      <c r="D68" s="40">
        <v>1.09E-3</v>
      </c>
      <c r="E68" s="32">
        <f t="shared" si="8"/>
        <v>12800.009845199605</v>
      </c>
      <c r="F68" s="32">
        <f t="shared" si="9"/>
        <v>12800</v>
      </c>
      <c r="G68" s="32">
        <f t="shared" si="13"/>
        <v>1.2329999997746199E-2</v>
      </c>
      <c r="H68" s="32"/>
      <c r="I68" s="32"/>
      <c r="J68" s="32"/>
      <c r="K68" s="32">
        <f t="shared" si="14"/>
        <v>1.2329999997746199E-2</v>
      </c>
      <c r="M68" s="32"/>
      <c r="O68" s="32">
        <f t="shared" ca="1" si="11"/>
        <v>1.1580242148463059E-2</v>
      </c>
      <c r="P68" s="32"/>
      <c r="Q68" s="35">
        <f t="shared" si="12"/>
        <v>41413.00993</v>
      </c>
      <c r="R68" s="35"/>
      <c r="S68" s="35"/>
      <c r="T68" s="35"/>
      <c r="U68" s="32"/>
    </row>
    <row r="69" spans="1:21" x14ac:dyDescent="0.2">
      <c r="A69" s="40" t="s">
        <v>60</v>
      </c>
      <c r="B69" s="41"/>
      <c r="C69" s="84">
        <v>56431.510029999998</v>
      </c>
      <c r="D69" s="40">
        <v>7.5000000000000002E-4</v>
      </c>
      <c r="E69" s="32">
        <f t="shared" si="8"/>
        <v>12800.009925047127</v>
      </c>
      <c r="F69" s="32">
        <f t="shared" si="9"/>
        <v>12800</v>
      </c>
      <c r="G69" s="32">
        <f t="shared" si="13"/>
        <v>1.2429999995219987E-2</v>
      </c>
      <c r="H69" s="32"/>
      <c r="I69" s="32"/>
      <c r="J69" s="32"/>
      <c r="K69" s="32">
        <f t="shared" si="14"/>
        <v>1.2429999995219987E-2</v>
      </c>
      <c r="M69" s="32"/>
      <c r="O69" s="32">
        <f t="shared" ca="1" si="11"/>
        <v>1.1580242148463059E-2</v>
      </c>
      <c r="P69" s="32"/>
      <c r="Q69" s="35">
        <f t="shared" si="12"/>
        <v>41413.010029999998</v>
      </c>
      <c r="R69" s="35"/>
      <c r="S69" s="35"/>
      <c r="T69" s="35"/>
      <c r="U69" s="32"/>
    </row>
    <row r="70" spans="1:21" x14ac:dyDescent="0.2">
      <c r="A70" s="40" t="s">
        <v>60</v>
      </c>
      <c r="B70" s="41"/>
      <c r="C70" s="84">
        <v>56431.510410000003</v>
      </c>
      <c r="D70" s="40">
        <v>1.01E-3</v>
      </c>
      <c r="E70" s="32">
        <f t="shared" si="8"/>
        <v>12800.010228467718</v>
      </c>
      <c r="F70" s="32">
        <f t="shared" si="9"/>
        <v>12800</v>
      </c>
      <c r="G70" s="32">
        <f t="shared" si="13"/>
        <v>1.2810000000172295E-2</v>
      </c>
      <c r="H70" s="32"/>
      <c r="I70" s="32"/>
      <c r="J70" s="32"/>
      <c r="K70" s="32">
        <f t="shared" si="14"/>
        <v>1.2810000000172295E-2</v>
      </c>
      <c r="M70" s="32"/>
      <c r="O70" s="32">
        <f t="shared" ca="1" si="11"/>
        <v>1.1580242148463059E-2</v>
      </c>
      <c r="P70" s="32"/>
      <c r="Q70" s="35">
        <f t="shared" si="12"/>
        <v>41413.010410000003</v>
      </c>
      <c r="R70" s="35"/>
      <c r="S70" s="35"/>
      <c r="T70" s="35"/>
      <c r="U70" s="32"/>
    </row>
    <row r="71" spans="1:21" s="32" customFormat="1" x14ac:dyDescent="0.2">
      <c r="A71" s="11" t="s">
        <v>52</v>
      </c>
      <c r="B71" s="39" t="s">
        <v>36</v>
      </c>
      <c r="C71" s="83">
        <v>56431.511689999999</v>
      </c>
      <c r="D71" s="13">
        <v>1.1999999999999999E-3</v>
      </c>
      <c r="E71" s="32">
        <f t="shared" si="8"/>
        <v>12800.011250516012</v>
      </c>
      <c r="F71" s="32">
        <f t="shared" si="9"/>
        <v>12800</v>
      </c>
      <c r="G71" s="32">
        <f t="shared" si="13"/>
        <v>1.4089999996940605E-2</v>
      </c>
      <c r="K71" s="32">
        <f t="shared" si="14"/>
        <v>1.4089999996940605E-2</v>
      </c>
      <c r="O71" s="32">
        <f t="shared" ca="1" si="11"/>
        <v>1.1580242148463059E-2</v>
      </c>
      <c r="Q71" s="35">
        <f t="shared" si="12"/>
        <v>41413.011689999999</v>
      </c>
      <c r="R71" s="35"/>
      <c r="S71" s="35"/>
      <c r="T71" s="35"/>
    </row>
    <row r="72" spans="1:21" s="32" customFormat="1" x14ac:dyDescent="0.2">
      <c r="A72" s="11" t="s">
        <v>52</v>
      </c>
      <c r="B72" s="39" t="s">
        <v>36</v>
      </c>
      <c r="C72" s="83">
        <v>56431.512390000004</v>
      </c>
      <c r="D72" s="13">
        <v>1.1000000000000001E-3</v>
      </c>
      <c r="E72" s="32">
        <f t="shared" si="8"/>
        <v>12800.011809448679</v>
      </c>
      <c r="F72" s="32">
        <f t="shared" si="9"/>
        <v>12800</v>
      </c>
      <c r="G72" s="32">
        <f t="shared" si="13"/>
        <v>1.4790000001084991E-2</v>
      </c>
      <c r="K72" s="32">
        <f t="shared" si="14"/>
        <v>1.4790000001084991E-2</v>
      </c>
      <c r="O72" s="32">
        <f t="shared" ca="1" si="11"/>
        <v>1.1580242148463059E-2</v>
      </c>
      <c r="Q72" s="35">
        <f t="shared" si="12"/>
        <v>41413.012390000004</v>
      </c>
      <c r="R72" s="35"/>
      <c r="S72" s="35"/>
      <c r="T72" s="35"/>
    </row>
    <row r="73" spans="1:21" x14ac:dyDescent="0.2">
      <c r="A73" s="11" t="s">
        <v>52</v>
      </c>
      <c r="B73" s="39" t="s">
        <v>36</v>
      </c>
      <c r="C73" s="83">
        <v>56431.512490000001</v>
      </c>
      <c r="D73" s="13">
        <v>8.0000000000000004E-4</v>
      </c>
      <c r="E73" s="32">
        <f t="shared" si="8"/>
        <v>12800.011889296198</v>
      </c>
      <c r="F73" s="32">
        <f t="shared" si="9"/>
        <v>12800</v>
      </c>
      <c r="G73" s="32">
        <f t="shared" si="13"/>
        <v>1.4889999998558778E-2</v>
      </c>
      <c r="H73" s="32"/>
      <c r="I73" s="32"/>
      <c r="J73" s="32"/>
      <c r="K73" s="32">
        <f t="shared" si="14"/>
        <v>1.4889999998558778E-2</v>
      </c>
      <c r="M73" s="32"/>
      <c r="O73" s="32">
        <f t="shared" ca="1" si="11"/>
        <v>1.1580242148463059E-2</v>
      </c>
      <c r="P73" s="32"/>
      <c r="Q73" s="35">
        <f t="shared" si="12"/>
        <v>41413.012490000001</v>
      </c>
      <c r="R73" s="35"/>
      <c r="S73" s="35"/>
      <c r="T73" s="35"/>
      <c r="U73" s="32"/>
    </row>
    <row r="74" spans="1:21" x14ac:dyDescent="0.2">
      <c r="A74" s="11" t="s">
        <v>52</v>
      </c>
      <c r="B74" s="39" t="s">
        <v>36</v>
      </c>
      <c r="C74" s="83">
        <v>56431.512869999999</v>
      </c>
      <c r="D74" s="13">
        <v>1E-3</v>
      </c>
      <c r="E74" s="32">
        <f t="shared" si="8"/>
        <v>12800.012192716786</v>
      </c>
      <c r="F74" s="32">
        <f t="shared" si="9"/>
        <v>12800</v>
      </c>
      <c r="G74" s="32">
        <f t="shared" si="13"/>
        <v>1.5269999996235128E-2</v>
      </c>
      <c r="H74" s="32"/>
      <c r="I74" s="32"/>
      <c r="J74" s="32"/>
      <c r="K74" s="32">
        <f t="shared" si="14"/>
        <v>1.5269999996235128E-2</v>
      </c>
      <c r="M74" s="32"/>
      <c r="O74" s="32">
        <f t="shared" ca="1" si="11"/>
        <v>1.1580242148463059E-2</v>
      </c>
      <c r="P74" s="32"/>
      <c r="Q74" s="35">
        <f t="shared" si="12"/>
        <v>41413.012869999999</v>
      </c>
      <c r="R74" s="35"/>
      <c r="S74" s="35"/>
      <c r="T74" s="35"/>
      <c r="U74" s="32"/>
    </row>
    <row r="75" spans="1:21" s="32" customFormat="1" x14ac:dyDescent="0.2">
      <c r="A75" s="13" t="s">
        <v>54</v>
      </c>
      <c r="B75" s="39" t="s">
        <v>36</v>
      </c>
      <c r="C75" s="83">
        <v>56483.480900000002</v>
      </c>
      <c r="D75" s="13">
        <v>8.3000000000000001E-3</v>
      </c>
      <c r="E75" s="32">
        <f t="shared" si="8"/>
        <v>12841.507377511904</v>
      </c>
      <c r="F75" s="32">
        <f t="shared" si="9"/>
        <v>12841.5</v>
      </c>
      <c r="G75" s="32">
        <f t="shared" si="13"/>
        <v>9.2395000028773211E-3</v>
      </c>
      <c r="J75" s="32">
        <f>+G75</f>
        <v>9.2395000028773211E-3</v>
      </c>
      <c r="O75" s="32">
        <f t="shared" ca="1" si="11"/>
        <v>1.1615044569196226E-2</v>
      </c>
      <c r="Q75" s="35">
        <f t="shared" si="12"/>
        <v>41464.980900000002</v>
      </c>
      <c r="R75" s="35"/>
      <c r="S75" s="35"/>
      <c r="T75" s="35"/>
    </row>
    <row r="76" spans="1:21" x14ac:dyDescent="0.2">
      <c r="A76" s="42" t="s">
        <v>59</v>
      </c>
      <c r="B76" s="12" t="s">
        <v>36</v>
      </c>
      <c r="C76" s="83">
        <v>56535.458100000003</v>
      </c>
      <c r="D76" s="43">
        <v>6.4999999999999997E-3</v>
      </c>
      <c r="E76" s="32">
        <f t="shared" si="8"/>
        <v>12883.009884324894</v>
      </c>
      <c r="F76" s="32">
        <f t="shared" si="9"/>
        <v>12883</v>
      </c>
      <c r="G76" s="32">
        <f t="shared" si="13"/>
        <v>1.2378999999782536E-2</v>
      </c>
      <c r="H76" s="32"/>
      <c r="I76" s="32"/>
      <c r="J76" s="32">
        <f>+G76</f>
        <v>1.2378999999782536E-2</v>
      </c>
      <c r="L76" s="32"/>
      <c r="M76" s="32"/>
      <c r="N76" s="32"/>
      <c r="O76" s="32">
        <f t="shared" ca="1" si="11"/>
        <v>1.1649846989929397E-2</v>
      </c>
      <c r="P76" s="32"/>
      <c r="Q76" s="35">
        <f t="shared" si="12"/>
        <v>41516.958100000003</v>
      </c>
      <c r="R76" s="35"/>
      <c r="S76" s="35"/>
      <c r="T76" s="35"/>
      <c r="U76" s="32"/>
    </row>
    <row r="77" spans="1:21" x14ac:dyDescent="0.2">
      <c r="A77" s="61" t="s">
        <v>277</v>
      </c>
      <c r="B77" s="62" t="s">
        <v>36</v>
      </c>
      <c r="C77" s="85">
        <v>56912.421759999997</v>
      </c>
      <c r="D77" s="63">
        <v>2.9999999999999997E-4</v>
      </c>
      <c r="E77" s="32">
        <f t="shared" si="8"/>
        <v>13184.006030084945</v>
      </c>
      <c r="F77" s="32">
        <f t="shared" si="9"/>
        <v>13184</v>
      </c>
      <c r="G77" s="32">
        <f t="shared" si="13"/>
        <v>7.5519999954849482E-3</v>
      </c>
      <c r="H77" s="32"/>
      <c r="I77" s="32"/>
      <c r="J77" s="32"/>
      <c r="K77" s="32">
        <f t="shared" ref="K77:K82" si="15">+G77</f>
        <v>7.5519999954849482E-3</v>
      </c>
      <c r="L77" s="32"/>
      <c r="M77" s="32"/>
      <c r="N77" s="32"/>
      <c r="O77" s="32">
        <f t="shared" ca="1" si="11"/>
        <v>1.1902269366813358E-2</v>
      </c>
      <c r="P77" s="32"/>
      <c r="Q77" s="35">
        <f t="shared" si="12"/>
        <v>41893.921759999997</v>
      </c>
    </row>
    <row r="78" spans="1:21" x14ac:dyDescent="0.2">
      <c r="A78" s="13" t="s">
        <v>275</v>
      </c>
      <c r="B78" s="39" t="s">
        <v>36</v>
      </c>
      <c r="C78" s="83">
        <v>57002.598400000003</v>
      </c>
      <c r="D78" s="13" t="s">
        <v>71</v>
      </c>
      <c r="E78" s="32">
        <f t="shared" si="8"/>
        <v>13256.009843602656</v>
      </c>
      <c r="F78" s="32">
        <f t="shared" si="9"/>
        <v>13256</v>
      </c>
      <c r="G78" s="32">
        <f t="shared" si="13"/>
        <v>1.2327999997069128E-2</v>
      </c>
      <c r="H78" s="32"/>
      <c r="I78" s="32"/>
      <c r="J78" s="32"/>
      <c r="K78" s="32">
        <f t="shared" si="15"/>
        <v>1.2327999997069128E-2</v>
      </c>
      <c r="L78" s="32"/>
      <c r="M78" s="32"/>
      <c r="N78" s="32"/>
      <c r="O78" s="32">
        <f t="shared" ca="1" si="11"/>
        <v>1.1962649470254036E-2</v>
      </c>
      <c r="P78" s="32"/>
      <c r="Q78" s="35">
        <f t="shared" si="12"/>
        <v>41984.098400000003</v>
      </c>
      <c r="R78" s="35"/>
      <c r="S78" s="35"/>
      <c r="T78" s="35"/>
    </row>
    <row r="79" spans="1:21" x14ac:dyDescent="0.2">
      <c r="A79" s="64" t="s">
        <v>278</v>
      </c>
      <c r="B79" s="65" t="s">
        <v>36</v>
      </c>
      <c r="C79" s="86">
        <v>57002.598400000003</v>
      </c>
      <c r="D79" s="66">
        <v>4.0000000000000002E-4</v>
      </c>
      <c r="E79" s="32">
        <f t="shared" si="8"/>
        <v>13256.009843602656</v>
      </c>
      <c r="F79" s="32">
        <f t="shared" si="9"/>
        <v>13256</v>
      </c>
      <c r="G79" s="32">
        <f t="shared" si="13"/>
        <v>1.2327999997069128E-2</v>
      </c>
      <c r="H79" s="32"/>
      <c r="I79" s="32"/>
      <c r="J79" s="32"/>
      <c r="K79" s="32">
        <f t="shared" si="15"/>
        <v>1.2327999997069128E-2</v>
      </c>
      <c r="L79" s="32"/>
      <c r="M79" s="32"/>
      <c r="N79" s="32"/>
      <c r="O79" s="32">
        <f t="shared" ca="1" si="11"/>
        <v>1.1962649470254036E-2</v>
      </c>
      <c r="P79" s="32"/>
      <c r="Q79" s="35">
        <f t="shared" si="12"/>
        <v>41984.098400000003</v>
      </c>
    </row>
    <row r="80" spans="1:21" x14ac:dyDescent="0.2">
      <c r="A80" s="67" t="s">
        <v>0</v>
      </c>
      <c r="B80" s="68" t="s">
        <v>37</v>
      </c>
      <c r="C80" s="87">
        <v>57641.944900000002</v>
      </c>
      <c r="D80" s="67">
        <v>1E-4</v>
      </c>
      <c r="E80" s="32">
        <f t="shared" si="8"/>
        <v>13766.512188325174</v>
      </c>
      <c r="F80" s="32">
        <f t="shared" si="9"/>
        <v>13766.5</v>
      </c>
      <c r="G80" s="32">
        <f t="shared" si="13"/>
        <v>1.5264500005287118E-2</v>
      </c>
      <c r="H80" s="32"/>
      <c r="I80" s="32"/>
      <c r="J80" s="32"/>
      <c r="K80" s="32">
        <f t="shared" si="15"/>
        <v>1.5264500005287118E-2</v>
      </c>
      <c r="L80" s="32"/>
      <c r="M80" s="32"/>
      <c r="N80" s="32"/>
      <c r="O80" s="32">
        <f t="shared" ca="1" si="11"/>
        <v>1.239076117589942E-2</v>
      </c>
      <c r="P80" s="32"/>
      <c r="Q80" s="35">
        <f t="shared" si="12"/>
        <v>42623.444900000002</v>
      </c>
    </row>
    <row r="81" spans="1:17" x14ac:dyDescent="0.2">
      <c r="A81" s="67" t="s">
        <v>0</v>
      </c>
      <c r="B81" s="68" t="s">
        <v>37</v>
      </c>
      <c r="C81" s="87">
        <v>57646.9519</v>
      </c>
      <c r="D81" s="67">
        <v>6.9999999999999999E-4</v>
      </c>
      <c r="E81" s="32">
        <f t="shared" si="8"/>
        <v>13770.510153810283</v>
      </c>
      <c r="F81" s="32">
        <f t="shared" si="9"/>
        <v>13770.5</v>
      </c>
      <c r="G81" s="32">
        <f t="shared" si="13"/>
        <v>1.2716500001261011E-2</v>
      </c>
      <c r="H81" s="32"/>
      <c r="I81" s="32"/>
      <c r="J81" s="32"/>
      <c r="K81" s="32">
        <f t="shared" si="15"/>
        <v>1.2716500001261011E-2</v>
      </c>
      <c r="L81" s="32"/>
      <c r="M81" s="32"/>
      <c r="N81" s="32"/>
      <c r="O81" s="32">
        <f t="shared" ca="1" si="11"/>
        <v>1.2394115626090569E-2</v>
      </c>
      <c r="P81" s="32"/>
      <c r="Q81" s="35">
        <f t="shared" si="12"/>
        <v>42628.4519</v>
      </c>
    </row>
    <row r="82" spans="1:17" x14ac:dyDescent="0.2">
      <c r="A82" s="67" t="s">
        <v>0</v>
      </c>
      <c r="B82" s="68" t="s">
        <v>36</v>
      </c>
      <c r="C82" s="87">
        <v>57648.830999999998</v>
      </c>
      <c r="D82" s="67">
        <v>2.0000000000000001E-4</v>
      </c>
      <c r="E82" s="32">
        <f t="shared" si="8"/>
        <v>13772.010568618163</v>
      </c>
      <c r="F82" s="32">
        <f t="shared" si="9"/>
        <v>13772</v>
      </c>
      <c r="G82" s="32">
        <f t="shared" si="13"/>
        <v>1.3235999991593417E-2</v>
      </c>
      <c r="H82" s="32"/>
      <c r="I82" s="32"/>
      <c r="J82" s="32"/>
      <c r="K82" s="32">
        <f t="shared" si="15"/>
        <v>1.3235999991593417E-2</v>
      </c>
      <c r="L82" s="32"/>
      <c r="M82" s="32"/>
      <c r="N82" s="32"/>
      <c r="O82" s="32">
        <f t="shared" ca="1" si="11"/>
        <v>1.2395373544912252E-2</v>
      </c>
      <c r="P82" s="32"/>
      <c r="Q82" s="35">
        <f t="shared" si="12"/>
        <v>42630.330999999998</v>
      </c>
    </row>
    <row r="83" spans="1:17" x14ac:dyDescent="0.2">
      <c r="A83" s="69" t="s">
        <v>2</v>
      </c>
      <c r="B83" s="68" t="s">
        <v>36</v>
      </c>
      <c r="C83" s="87">
        <v>57656.343999999997</v>
      </c>
      <c r="D83" s="67">
        <v>7.0000000000000001E-3</v>
      </c>
      <c r="E83" s="32">
        <f t="shared" si="8"/>
        <v>13778.009513033907</v>
      </c>
      <c r="F83" s="32">
        <f t="shared" si="9"/>
        <v>13778</v>
      </c>
      <c r="G83" s="32">
        <f t="shared" si="13"/>
        <v>1.191399999515852E-2</v>
      </c>
      <c r="H83" s="32"/>
      <c r="I83" s="32">
        <f>+G83</f>
        <v>1.191399999515852E-2</v>
      </c>
      <c r="J83" s="32"/>
      <c r="L83" s="32"/>
      <c r="M83" s="32"/>
      <c r="N83" s="32"/>
      <c r="O83" s="32">
        <f t="shared" ca="1" si="11"/>
        <v>1.2400405220198973E-2</v>
      </c>
      <c r="P83" s="32"/>
      <c r="Q83" s="35">
        <f t="shared" si="12"/>
        <v>42637.843999999997</v>
      </c>
    </row>
    <row r="84" spans="1:17" x14ac:dyDescent="0.2">
      <c r="A84" s="67" t="s">
        <v>0</v>
      </c>
      <c r="B84" s="68" t="s">
        <v>36</v>
      </c>
      <c r="C84" s="87">
        <v>57692.664299999997</v>
      </c>
      <c r="D84" s="67">
        <v>8.0000000000000004E-4</v>
      </c>
      <c r="E84" s="32">
        <f t="shared" si="8"/>
        <v>13807.01037299173</v>
      </c>
      <c r="F84" s="32">
        <f t="shared" si="9"/>
        <v>13807</v>
      </c>
      <c r="G84" s="32">
        <f t="shared" si="13"/>
        <v>1.2990999995963648E-2</v>
      </c>
      <c r="H84" s="32"/>
      <c r="I84" s="32"/>
      <c r="J84" s="32"/>
      <c r="K84" s="32">
        <f>+G84</f>
        <v>1.2990999995963648E-2</v>
      </c>
      <c r="L84" s="32"/>
      <c r="M84" s="32"/>
      <c r="N84" s="32"/>
      <c r="O84" s="32">
        <f t="shared" ca="1" si="11"/>
        <v>1.2424724984084805E-2</v>
      </c>
      <c r="P84" s="32"/>
      <c r="Q84" s="35">
        <f t="shared" si="12"/>
        <v>42674.164299999997</v>
      </c>
    </row>
    <row r="85" spans="1:17" x14ac:dyDescent="0.2">
      <c r="A85" s="67" t="s">
        <v>0</v>
      </c>
      <c r="B85" s="68" t="s">
        <v>36</v>
      </c>
      <c r="C85" s="87">
        <v>57697.673799999997</v>
      </c>
      <c r="D85" s="67">
        <v>2.9999999999999997E-4</v>
      </c>
      <c r="E85" s="32">
        <f t="shared" si="8"/>
        <v>13811.010334664919</v>
      </c>
      <c r="F85" s="32">
        <f t="shared" si="9"/>
        <v>13811</v>
      </c>
      <c r="G85" s="32">
        <f t="shared" si="13"/>
        <v>1.2942999994265847E-2</v>
      </c>
      <c r="H85" s="32"/>
      <c r="I85" s="32"/>
      <c r="J85" s="32"/>
      <c r="K85" s="32">
        <f>+G85</f>
        <v>1.2942999994265847E-2</v>
      </c>
      <c r="L85" s="32"/>
      <c r="M85" s="32"/>
      <c r="N85" s="32"/>
      <c r="O85" s="32">
        <f t="shared" ca="1" si="11"/>
        <v>1.2428079434275954E-2</v>
      </c>
      <c r="P85" s="32"/>
      <c r="Q85" s="35">
        <f t="shared" si="12"/>
        <v>42679.173799999997</v>
      </c>
    </row>
    <row r="86" spans="1:17" x14ac:dyDescent="0.2">
      <c r="A86" s="67" t="s">
        <v>1</v>
      </c>
      <c r="B86" s="68" t="s">
        <v>36</v>
      </c>
      <c r="C86" s="87">
        <v>57989.481</v>
      </c>
      <c r="D86" s="67">
        <v>5.0000000000000001E-3</v>
      </c>
      <c r="E86" s="32">
        <f t="shared" si="8"/>
        <v>14044.011156295936</v>
      </c>
      <c r="F86" s="32">
        <f t="shared" si="9"/>
        <v>14044</v>
      </c>
      <c r="G86" s="32">
        <f t="shared" si="13"/>
        <v>1.3972000000649132E-2</v>
      </c>
      <c r="H86" s="32"/>
      <c r="I86" s="32">
        <f>+G86</f>
        <v>1.3972000000649132E-2</v>
      </c>
      <c r="J86" s="32"/>
      <c r="L86" s="32"/>
      <c r="M86" s="32"/>
      <c r="N86" s="32"/>
      <c r="O86" s="32">
        <f t="shared" ca="1" si="11"/>
        <v>1.2623476157910381E-2</v>
      </c>
      <c r="P86" s="32"/>
      <c r="Q86" s="35">
        <f t="shared" si="12"/>
        <v>42970.981</v>
      </c>
    </row>
    <row r="87" spans="1:17" x14ac:dyDescent="0.2">
      <c r="A87" s="70" t="s">
        <v>279</v>
      </c>
      <c r="B87" s="71" t="s">
        <v>37</v>
      </c>
      <c r="C87" s="88">
        <v>57958.797299999998</v>
      </c>
      <c r="D87" s="72">
        <v>4.0000000000000002E-4</v>
      </c>
      <c r="E87" s="32">
        <f>+(C87-C$7)/C$8</f>
        <v>14019.510981829097</v>
      </c>
      <c r="F87" s="32">
        <f t="shared" si="9"/>
        <v>14019.5</v>
      </c>
      <c r="G87" s="32">
        <f>+C87-(C$7+F87*C$8)</f>
        <v>1.3753499995800667E-2</v>
      </c>
      <c r="H87" s="32"/>
      <c r="I87" s="32"/>
      <c r="J87" s="32"/>
      <c r="K87" s="32">
        <f>+G87</f>
        <v>1.3753499995800667E-2</v>
      </c>
      <c r="L87" s="32"/>
      <c r="M87" s="32"/>
      <c r="N87" s="32"/>
      <c r="O87" s="32">
        <f ca="1">+C$11+C$12*F87</f>
        <v>1.2602930150489591E-2</v>
      </c>
      <c r="P87" s="32"/>
      <c r="Q87" s="35">
        <f>+C87-15018.5</f>
        <v>42940.297299999998</v>
      </c>
    </row>
    <row r="88" spans="1:17" x14ac:dyDescent="0.2">
      <c r="A88" s="73" t="s">
        <v>280</v>
      </c>
      <c r="B88" s="74" t="s">
        <v>36</v>
      </c>
      <c r="C88" s="89">
        <v>57984.473400000017</v>
      </c>
      <c r="D88" s="75">
        <v>5.0000000000000001E-4</v>
      </c>
      <c r="E88" s="32">
        <f>+(C88-C$7)/C$8</f>
        <v>14040.012711725702</v>
      </c>
      <c r="F88" s="32">
        <f t="shared" si="9"/>
        <v>14040</v>
      </c>
      <c r="G88" s="32">
        <f>+C88-(C$7+F88*C$8)</f>
        <v>1.5920000019832514E-2</v>
      </c>
      <c r="H88" s="32"/>
      <c r="I88" s="32"/>
      <c r="J88" s="32"/>
      <c r="K88" s="32">
        <f>+G88</f>
        <v>1.5920000019832514E-2</v>
      </c>
      <c r="L88" s="32"/>
      <c r="M88" s="32"/>
      <c r="N88" s="32"/>
      <c r="O88" s="32">
        <f ca="1">+C$11+C$12*F88</f>
        <v>1.2620121707719232E-2</v>
      </c>
      <c r="P88" s="32"/>
      <c r="Q88" s="35">
        <f>+C88-15018.5</f>
        <v>42965.973400000017</v>
      </c>
    </row>
    <row r="89" spans="1:17" x14ac:dyDescent="0.2">
      <c r="A89" s="76" t="s">
        <v>281</v>
      </c>
      <c r="B89" s="77" t="s">
        <v>36</v>
      </c>
      <c r="C89" s="79">
        <v>59120.38599999994</v>
      </c>
      <c r="D89" s="92">
        <v>5.0000000000000001E-3</v>
      </c>
      <c r="E89" s="32">
        <f>+(C89-C$7)/C$8</f>
        <v>14947.010788198806</v>
      </c>
      <c r="F89" s="32">
        <f t="shared" ref="F89" si="16">ROUND(2*E89,0)/2</f>
        <v>14947</v>
      </c>
      <c r="G89" s="32">
        <f>+C89-(C$7+F89*C$8)</f>
        <v>1.3510999939171597E-2</v>
      </c>
      <c r="H89" s="32"/>
      <c r="I89" s="32"/>
      <c r="J89" s="32"/>
      <c r="K89" s="32">
        <f>+G89</f>
        <v>1.3510999939171597E-2</v>
      </c>
      <c r="L89" s="32"/>
      <c r="M89" s="32"/>
      <c r="N89" s="32"/>
      <c r="O89" s="32">
        <f ca="1">+C$11+C$12*F89</f>
        <v>1.3380743288562254E-2</v>
      </c>
      <c r="P89" s="32"/>
      <c r="Q89" s="35">
        <f>+C89-15018.5</f>
        <v>44101.88599999994</v>
      </c>
    </row>
    <row r="90" spans="1:17" x14ac:dyDescent="0.2">
      <c r="A90" s="78" t="s">
        <v>282</v>
      </c>
      <c r="B90" s="93" t="s">
        <v>36</v>
      </c>
      <c r="C90" s="90">
        <v>59800.43600000022</v>
      </c>
      <c r="D90" s="92">
        <v>8.0000000000000002E-3</v>
      </c>
      <c r="E90" s="32">
        <f>+(C90-C$7)/C$8</f>
        <v>15490.013869514949</v>
      </c>
      <c r="F90" s="32">
        <f t="shared" ref="F90" si="17">ROUND(2*E90,0)/2</f>
        <v>15490</v>
      </c>
      <c r="G90" s="32">
        <f>+C90-(C$7+F90*C$8)</f>
        <v>1.7370000219671056E-2</v>
      </c>
      <c r="H90" s="32"/>
      <c r="I90" s="32"/>
      <c r="J90" s="32"/>
      <c r="K90" s="32">
        <f>+G90</f>
        <v>1.7370000219671056E-2</v>
      </c>
      <c r="L90" s="32"/>
      <c r="M90" s="32"/>
      <c r="N90" s="32"/>
      <c r="O90" s="32">
        <f ca="1">+C$11+C$12*F90</f>
        <v>1.3836109902010722E-2</v>
      </c>
      <c r="P90" s="32"/>
      <c r="Q90" s="35">
        <f>+C90-15018.5</f>
        <v>44781.93600000022</v>
      </c>
    </row>
    <row r="91" spans="1:17" x14ac:dyDescent="0.2">
      <c r="C91" s="91"/>
    </row>
    <row r="92" spans="1:17" x14ac:dyDescent="0.2">
      <c r="C92" s="91"/>
    </row>
  </sheetData>
  <protectedRanges>
    <protectedRange sqref="A87:D88" name="Range1"/>
  </protectedRanges>
  <phoneticPr fontId="8" type="noConversion"/>
  <hyperlinks>
    <hyperlink ref="H954" r:id="rId1" display="http://vsolj.cetus-net.org/bulletin.html" xr:uid="{00000000-0004-0000-0000-000000000000}"/>
    <hyperlink ref="H64635" r:id="rId2" display="http://vsolj.cetus-net.org/bulletin.html" xr:uid="{00000000-0004-0000-0000-000001000000}"/>
    <hyperlink ref="H64628" r:id="rId3" display="https://www.aavso.org/ejaavso" xr:uid="{00000000-0004-0000-0000-000002000000}"/>
    <hyperlink ref="AP779" r:id="rId4" display="http://cdsbib.u-strasbg.fr/cgi-bin/cdsbib?1990RMxAA..21..381G" xr:uid="{00000000-0004-0000-0000-000003000000}"/>
    <hyperlink ref="AP783" r:id="rId5" display="http://cdsbib.u-strasbg.fr/cgi-bin/cdsbib?1990RMxAA..21..381G" xr:uid="{00000000-0004-0000-0000-000004000000}"/>
    <hyperlink ref="AP782" r:id="rId6" display="http://cdsbib.u-strasbg.fr/cgi-bin/cdsbib?1990RMxAA..21..381G" xr:uid="{00000000-0004-0000-0000-000005000000}"/>
    <hyperlink ref="AP763" r:id="rId7" display="http://cdsbib.u-strasbg.fr/cgi-bin/cdsbib?1990RMxAA..21..381G" xr:uid="{00000000-0004-0000-0000-000006000000}"/>
    <hyperlink ref="I64635" r:id="rId8" display="http://vsolj.cetus-net.org/bulletin.html" xr:uid="{00000000-0004-0000-0000-000007000000}"/>
    <hyperlink ref="AQ919" r:id="rId9" display="http://cdsbib.u-strasbg.fr/cgi-bin/cdsbib?1990RMxAA..21..381G" xr:uid="{00000000-0004-0000-0000-000008000000}"/>
    <hyperlink ref="AQ55685" r:id="rId10" display="http://cdsbib.u-strasbg.fr/cgi-bin/cdsbib?1990RMxAA..21..381G" xr:uid="{00000000-0004-0000-0000-000009000000}"/>
    <hyperlink ref="AQ920" r:id="rId11" display="http://cdsbib.u-strasbg.fr/cgi-bin/cdsbib?1990RMxAA..21..381G" xr:uid="{00000000-0004-0000-0000-00000A000000}"/>
    <hyperlink ref="H64632" r:id="rId12" display="https://www.aavso.org/ejaavso" xr:uid="{00000000-0004-0000-0000-00000B000000}"/>
    <hyperlink ref="H1805" r:id="rId13" display="http://vsolj.cetus-net.org/bulletin.html" xr:uid="{00000000-0004-0000-0000-00000C000000}"/>
    <hyperlink ref="AP3049" r:id="rId14" display="http://cdsbib.u-strasbg.fr/cgi-bin/cdsbib?1990RMxAA..21..381G" xr:uid="{00000000-0004-0000-0000-00000D000000}"/>
    <hyperlink ref="AP3052" r:id="rId15" display="http://cdsbib.u-strasbg.fr/cgi-bin/cdsbib?1990RMxAA..21..381G" xr:uid="{00000000-0004-0000-0000-00000E000000}"/>
    <hyperlink ref="AP3050" r:id="rId16" display="http://cdsbib.u-strasbg.fr/cgi-bin/cdsbib?1990RMxAA..21..381G" xr:uid="{00000000-0004-0000-0000-00000F000000}"/>
    <hyperlink ref="AP3034" r:id="rId17" display="http://cdsbib.u-strasbg.fr/cgi-bin/cdsbib?1990RMxAA..21..381G" xr:uid="{00000000-0004-0000-0000-000010000000}"/>
    <hyperlink ref="I1805" r:id="rId18" display="http://vsolj.cetus-net.org/bulletin.html" xr:uid="{00000000-0004-0000-0000-000011000000}"/>
    <hyperlink ref="AQ3263" r:id="rId19" display="http://cdsbib.u-strasbg.fr/cgi-bin/cdsbib?1990RMxAA..21..381G" xr:uid="{00000000-0004-0000-0000-000012000000}"/>
    <hyperlink ref="AQ65500" r:id="rId20" display="http://cdsbib.u-strasbg.fr/cgi-bin/cdsbib?1990RMxAA..21..381G" xr:uid="{00000000-0004-0000-0000-000013000000}"/>
    <hyperlink ref="AQ3267" r:id="rId21" display="http://cdsbib.u-strasbg.fr/cgi-bin/cdsbib?1990RMxAA..21..381G" xr:uid="{00000000-0004-0000-0000-000014000000}"/>
    <hyperlink ref="H64415" r:id="rId22" display="http://vsolj.cetus-net.org/bulletin.html" xr:uid="{00000000-0004-0000-0000-000015000000}"/>
    <hyperlink ref="H64408" r:id="rId23" display="https://www.aavso.org/ejaavso" xr:uid="{00000000-0004-0000-0000-000016000000}"/>
    <hyperlink ref="I64415" r:id="rId24" display="http://vsolj.cetus-net.org/bulletin.html" xr:uid="{00000000-0004-0000-0000-000017000000}"/>
    <hyperlink ref="AQ58066" r:id="rId25" display="http://cdsbib.u-strasbg.fr/cgi-bin/cdsbib?1990RMxAA..21..381G" xr:uid="{00000000-0004-0000-0000-000018000000}"/>
    <hyperlink ref="H64412" r:id="rId26" display="https://www.aavso.org/ejaavso" xr:uid="{00000000-0004-0000-0000-000019000000}"/>
    <hyperlink ref="AP5430" r:id="rId27" display="http://cdsbib.u-strasbg.fr/cgi-bin/cdsbib?1990RMxAA..21..381G" xr:uid="{00000000-0004-0000-0000-00001A000000}"/>
    <hyperlink ref="AP5433" r:id="rId28" display="http://cdsbib.u-strasbg.fr/cgi-bin/cdsbib?1990RMxAA..21..381G" xr:uid="{00000000-0004-0000-0000-00001B000000}"/>
    <hyperlink ref="AP5431" r:id="rId29" display="http://cdsbib.u-strasbg.fr/cgi-bin/cdsbib?1990RMxAA..21..381G" xr:uid="{00000000-0004-0000-0000-00001C000000}"/>
    <hyperlink ref="AP5415" r:id="rId30" display="http://cdsbib.u-strasbg.fr/cgi-bin/cdsbib?1990RMxAA..21..381G" xr:uid="{00000000-0004-0000-0000-00001D000000}"/>
    <hyperlink ref="AQ5644" r:id="rId31" display="http://cdsbib.u-strasbg.fr/cgi-bin/cdsbib?1990RMxAA..21..381G" xr:uid="{00000000-0004-0000-0000-00001E000000}"/>
    <hyperlink ref="AQ5648" r:id="rId32" display="http://cdsbib.u-strasbg.fr/cgi-bin/cdsbib?1990RMxAA..21..381G" xr:uid="{00000000-0004-0000-0000-00001F000000}"/>
    <hyperlink ref="AQ65328" r:id="rId33" display="http://cdsbib.u-strasbg.fr/cgi-bin/cdsbib?1990RMxAA..21..381G" xr:uid="{00000000-0004-0000-0000-000020000000}"/>
    <hyperlink ref="I2536" r:id="rId34" display="http://vsolj.cetus-net.org/bulletin.html" xr:uid="{00000000-0004-0000-0000-000021000000}"/>
    <hyperlink ref="H2536" r:id="rId35" display="http://vsolj.cetus-net.org/bulletin.html" xr:uid="{00000000-0004-0000-0000-000022000000}"/>
    <hyperlink ref="AQ453" r:id="rId36" display="http://cdsbib.u-strasbg.fr/cgi-bin/cdsbib?1990RMxAA..21..381G" xr:uid="{00000000-0004-0000-0000-000023000000}"/>
    <hyperlink ref="AQ452" r:id="rId37" display="http://cdsbib.u-strasbg.fr/cgi-bin/cdsbib?1990RMxAA..21..381G" xr:uid="{00000000-0004-0000-0000-000024000000}"/>
    <hyperlink ref="AP3706" r:id="rId38" display="http://cdsbib.u-strasbg.fr/cgi-bin/cdsbib?1990RMxAA..21..381G" xr:uid="{00000000-0004-0000-0000-000025000000}"/>
    <hyperlink ref="AP3724" r:id="rId39" display="http://cdsbib.u-strasbg.fr/cgi-bin/cdsbib?1990RMxAA..21..381G" xr:uid="{00000000-0004-0000-0000-000026000000}"/>
    <hyperlink ref="AP3725" r:id="rId40" display="http://cdsbib.u-strasbg.fr/cgi-bin/cdsbib?1990RMxAA..21..381G" xr:uid="{00000000-0004-0000-0000-000027000000}"/>
    <hyperlink ref="AP3721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1"/>
  <sheetViews>
    <sheetView topLeftCell="A16" workbookViewId="0">
      <selection activeCell="A39" sqref="A39:D63"/>
    </sheetView>
  </sheetViews>
  <sheetFormatPr defaultRowHeight="12.75" x14ac:dyDescent="0.2"/>
  <cols>
    <col min="1" max="1" width="19.7109375" style="45" customWidth="1"/>
    <col min="2" max="2" width="4.42578125" style="16" customWidth="1"/>
    <col min="3" max="3" width="12.7109375" style="45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45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44" t="s">
        <v>61</v>
      </c>
      <c r="I1" s="46" t="s">
        <v>62</v>
      </c>
      <c r="J1" s="47" t="s">
        <v>63</v>
      </c>
    </row>
    <row r="2" spans="1:16" x14ac:dyDescent="0.2">
      <c r="I2" s="48" t="s">
        <v>64</v>
      </c>
      <c r="J2" s="49" t="s">
        <v>65</v>
      </c>
    </row>
    <row r="3" spans="1:16" x14ac:dyDescent="0.2">
      <c r="A3" s="50" t="s">
        <v>66</v>
      </c>
      <c r="I3" s="48" t="s">
        <v>67</v>
      </c>
      <c r="J3" s="49" t="s">
        <v>68</v>
      </c>
    </row>
    <row r="4" spans="1:16" x14ac:dyDescent="0.2">
      <c r="I4" s="48" t="s">
        <v>69</v>
      </c>
      <c r="J4" s="49" t="s">
        <v>68</v>
      </c>
    </row>
    <row r="5" spans="1:16" ht="13.5" thickBot="1" x14ac:dyDescent="0.25">
      <c r="I5" s="51" t="s">
        <v>70</v>
      </c>
      <c r="J5" s="52" t="s">
        <v>71</v>
      </c>
    </row>
    <row r="10" spans="1:16" ht="13.5" thickBot="1" x14ac:dyDescent="0.25"/>
    <row r="11" spans="1:16" ht="12.75" customHeight="1" thickBot="1" x14ac:dyDescent="0.25">
      <c r="A11" s="45" t="str">
        <f t="shared" ref="A11:A42" si="0">P11</f>
        <v>IBVS 438 </v>
      </c>
      <c r="B11" s="4" t="str">
        <f t="shared" ref="B11:B42" si="1">IF(H11=INT(H11),"I","II")</f>
        <v>I</v>
      </c>
      <c r="C11" s="45">
        <f t="shared" ref="C11:C42" si="2">1*G11</f>
        <v>40400.944000000003</v>
      </c>
      <c r="D11" s="16" t="str">
        <f t="shared" ref="D11:D42" si="3">VLOOKUP(F11,I$1:J$5,2,FALSE)</f>
        <v>vis</v>
      </c>
      <c r="E11" s="53">
        <f>VLOOKUP(C11,Active!C$21:E$973,3,FALSE)</f>
        <v>0</v>
      </c>
      <c r="F11" s="4" t="s">
        <v>70</v>
      </c>
      <c r="G11" s="16" t="str">
        <f t="shared" ref="G11:G42" si="4">MID(I11,3,LEN(I11)-3)</f>
        <v>40400.944</v>
      </c>
      <c r="H11" s="45">
        <f t="shared" ref="H11:H42" si="5">1*K11</f>
        <v>0</v>
      </c>
      <c r="I11" s="54" t="s">
        <v>117</v>
      </c>
      <c r="J11" s="55" t="s">
        <v>118</v>
      </c>
      <c r="K11" s="54">
        <v>0</v>
      </c>
      <c r="L11" s="54" t="s">
        <v>119</v>
      </c>
      <c r="M11" s="55" t="s">
        <v>120</v>
      </c>
      <c r="N11" s="55" t="s">
        <v>121</v>
      </c>
      <c r="O11" s="56" t="s">
        <v>122</v>
      </c>
      <c r="P11" s="57" t="s">
        <v>78</v>
      </c>
    </row>
    <row r="12" spans="1:16" ht="12.75" customHeight="1" thickBot="1" x14ac:dyDescent="0.25">
      <c r="A12" s="45" t="str">
        <f t="shared" si="0"/>
        <v>IBVS 438 </v>
      </c>
      <c r="B12" s="4" t="str">
        <f t="shared" si="1"/>
        <v>II</v>
      </c>
      <c r="C12" s="45">
        <f t="shared" si="2"/>
        <v>40407.836000000003</v>
      </c>
      <c r="D12" s="16" t="str">
        <f t="shared" si="3"/>
        <v>vis</v>
      </c>
      <c r="E12" s="53">
        <f>VLOOKUP(C12,Active!C$21:E$973,3,FALSE)</f>
        <v>5.5030912968593784</v>
      </c>
      <c r="F12" s="4" t="s">
        <v>70</v>
      </c>
      <c r="G12" s="16" t="str">
        <f t="shared" si="4"/>
        <v>40407.836</v>
      </c>
      <c r="H12" s="45">
        <f t="shared" si="5"/>
        <v>5.5</v>
      </c>
      <c r="I12" s="54" t="s">
        <v>123</v>
      </c>
      <c r="J12" s="55" t="s">
        <v>124</v>
      </c>
      <c r="K12" s="54">
        <v>5.5</v>
      </c>
      <c r="L12" s="54" t="s">
        <v>102</v>
      </c>
      <c r="M12" s="55" t="s">
        <v>120</v>
      </c>
      <c r="N12" s="55" t="s">
        <v>121</v>
      </c>
      <c r="O12" s="56" t="s">
        <v>122</v>
      </c>
      <c r="P12" s="57" t="s">
        <v>78</v>
      </c>
    </row>
    <row r="13" spans="1:16" ht="12.75" customHeight="1" thickBot="1" x14ac:dyDescent="0.25">
      <c r="A13" s="45" t="str">
        <f t="shared" si="0"/>
        <v>IBVS 438 </v>
      </c>
      <c r="B13" s="4" t="str">
        <f t="shared" si="1"/>
        <v>I</v>
      </c>
      <c r="C13" s="45">
        <f t="shared" si="2"/>
        <v>40409.713000000003</v>
      </c>
      <c r="D13" s="16" t="str">
        <f t="shared" si="3"/>
        <v>vis</v>
      </c>
      <c r="E13" s="53">
        <f>VLOOKUP(C13,Active!C$21:E$973,3,FALSE)</f>
        <v>7.0018293067560053</v>
      </c>
      <c r="F13" s="4" t="s">
        <v>70</v>
      </c>
      <c r="G13" s="16" t="str">
        <f t="shared" si="4"/>
        <v>40409.713</v>
      </c>
      <c r="H13" s="45">
        <f t="shared" si="5"/>
        <v>7</v>
      </c>
      <c r="I13" s="54" t="s">
        <v>125</v>
      </c>
      <c r="J13" s="55" t="s">
        <v>126</v>
      </c>
      <c r="K13" s="54">
        <v>7</v>
      </c>
      <c r="L13" s="54" t="s">
        <v>127</v>
      </c>
      <c r="M13" s="55" t="s">
        <v>120</v>
      </c>
      <c r="N13" s="55" t="s">
        <v>121</v>
      </c>
      <c r="O13" s="56" t="s">
        <v>122</v>
      </c>
      <c r="P13" s="57" t="s">
        <v>78</v>
      </c>
    </row>
    <row r="14" spans="1:16" ht="12.75" customHeight="1" thickBot="1" x14ac:dyDescent="0.25">
      <c r="A14" s="45" t="str">
        <f t="shared" si="0"/>
        <v>IBVS 438 </v>
      </c>
      <c r="B14" s="4" t="str">
        <f t="shared" si="1"/>
        <v>I</v>
      </c>
      <c r="C14" s="45">
        <f t="shared" si="2"/>
        <v>40415.974000000002</v>
      </c>
      <c r="D14" s="16" t="str">
        <f t="shared" si="3"/>
        <v>vis</v>
      </c>
      <c r="E14" s="53">
        <f>VLOOKUP(C14,Active!C$21:E$973,3,FALSE)</f>
        <v>12.001082732413254</v>
      </c>
      <c r="F14" s="4" t="s">
        <v>70</v>
      </c>
      <c r="G14" s="16" t="str">
        <f t="shared" si="4"/>
        <v>40415.974</v>
      </c>
      <c r="H14" s="45">
        <f t="shared" si="5"/>
        <v>12</v>
      </c>
      <c r="I14" s="54" t="s">
        <v>128</v>
      </c>
      <c r="J14" s="55" t="s">
        <v>129</v>
      </c>
      <c r="K14" s="54">
        <v>12</v>
      </c>
      <c r="L14" s="54" t="s">
        <v>105</v>
      </c>
      <c r="M14" s="55" t="s">
        <v>120</v>
      </c>
      <c r="N14" s="55" t="s">
        <v>121</v>
      </c>
      <c r="O14" s="56" t="s">
        <v>122</v>
      </c>
      <c r="P14" s="57" t="s">
        <v>78</v>
      </c>
    </row>
    <row r="15" spans="1:16" ht="12.75" customHeight="1" thickBot="1" x14ac:dyDescent="0.25">
      <c r="A15" s="45" t="str">
        <f t="shared" si="0"/>
        <v> BBS 23 </v>
      </c>
      <c r="B15" s="4" t="str">
        <f t="shared" si="1"/>
        <v>I</v>
      </c>
      <c r="C15" s="45">
        <f t="shared" si="2"/>
        <v>42616.387000000002</v>
      </c>
      <c r="D15" s="16" t="str">
        <f t="shared" si="3"/>
        <v>vis</v>
      </c>
      <c r="E15" s="53">
        <f>VLOOKUP(C15,Active!C$21:E$973,3,FALSE)</f>
        <v>1768.9763627377156</v>
      </c>
      <c r="F15" s="4" t="s">
        <v>70</v>
      </c>
      <c r="G15" s="16" t="str">
        <f t="shared" si="4"/>
        <v>42616.387</v>
      </c>
      <c r="H15" s="45">
        <f t="shared" si="5"/>
        <v>1769</v>
      </c>
      <c r="I15" s="54" t="s">
        <v>130</v>
      </c>
      <c r="J15" s="55" t="s">
        <v>131</v>
      </c>
      <c r="K15" s="54">
        <v>1769</v>
      </c>
      <c r="L15" s="54" t="s">
        <v>132</v>
      </c>
      <c r="M15" s="55" t="s">
        <v>133</v>
      </c>
      <c r="N15" s="55"/>
      <c r="O15" s="56" t="s">
        <v>134</v>
      </c>
      <c r="P15" s="56" t="s">
        <v>135</v>
      </c>
    </row>
    <row r="16" spans="1:16" ht="12.75" customHeight="1" thickBot="1" x14ac:dyDescent="0.25">
      <c r="A16" s="45" t="str">
        <f t="shared" si="0"/>
        <v>IBVS 3078 </v>
      </c>
      <c r="B16" s="4" t="str">
        <f t="shared" si="1"/>
        <v>II</v>
      </c>
      <c r="C16" s="45">
        <f t="shared" si="2"/>
        <v>46613.415800000002</v>
      </c>
      <c r="D16" s="16" t="str">
        <f t="shared" si="3"/>
        <v>vis</v>
      </c>
      <c r="E16" s="53">
        <f>VLOOKUP(C16,Active!C$21:E$973,3,FALSE)</f>
        <v>4960.5048599194979</v>
      </c>
      <c r="F16" s="4" t="s">
        <v>70</v>
      </c>
      <c r="G16" s="16" t="str">
        <f t="shared" si="4"/>
        <v>46613.4158</v>
      </c>
      <c r="H16" s="45">
        <f t="shared" si="5"/>
        <v>4960.5</v>
      </c>
      <c r="I16" s="54" t="s">
        <v>157</v>
      </c>
      <c r="J16" s="55" t="s">
        <v>158</v>
      </c>
      <c r="K16" s="54">
        <v>4960.5</v>
      </c>
      <c r="L16" s="54" t="s">
        <v>159</v>
      </c>
      <c r="M16" s="55" t="s">
        <v>120</v>
      </c>
      <c r="N16" s="55" t="s">
        <v>121</v>
      </c>
      <c r="O16" s="56" t="s">
        <v>160</v>
      </c>
      <c r="P16" s="57" t="s">
        <v>161</v>
      </c>
    </row>
    <row r="17" spans="1:16" ht="12.75" customHeight="1" thickBot="1" x14ac:dyDescent="0.25">
      <c r="A17" s="45" t="str">
        <f t="shared" si="0"/>
        <v> ASS 146.285 </v>
      </c>
      <c r="B17" s="4" t="str">
        <f t="shared" si="1"/>
        <v>I</v>
      </c>
      <c r="C17" s="45">
        <f t="shared" si="2"/>
        <v>46655.368199999997</v>
      </c>
      <c r="D17" s="16" t="str">
        <f t="shared" si="3"/>
        <v>vis</v>
      </c>
      <c r="E17" s="53">
        <f>VLOOKUP(C17,Active!C$21:E$973,3,FALSE)</f>
        <v>4994.0028122297617</v>
      </c>
      <c r="F17" s="4" t="s">
        <v>70</v>
      </c>
      <c r="G17" s="16" t="str">
        <f t="shared" si="4"/>
        <v>46655.3682</v>
      </c>
      <c r="H17" s="45">
        <f t="shared" si="5"/>
        <v>4994</v>
      </c>
      <c r="I17" s="54" t="s">
        <v>162</v>
      </c>
      <c r="J17" s="55" t="s">
        <v>163</v>
      </c>
      <c r="K17" s="54">
        <v>4994</v>
      </c>
      <c r="L17" s="54" t="s">
        <v>164</v>
      </c>
      <c r="M17" s="55" t="s">
        <v>120</v>
      </c>
      <c r="N17" s="55" t="s">
        <v>121</v>
      </c>
      <c r="O17" s="56" t="s">
        <v>165</v>
      </c>
      <c r="P17" s="56" t="s">
        <v>166</v>
      </c>
    </row>
    <row r="18" spans="1:16" ht="12.75" customHeight="1" thickBot="1" x14ac:dyDescent="0.25">
      <c r="A18" s="45" t="str">
        <f t="shared" si="0"/>
        <v>IBVS 3078 </v>
      </c>
      <c r="B18" s="4" t="str">
        <f t="shared" si="1"/>
        <v>I</v>
      </c>
      <c r="C18" s="45">
        <f t="shared" si="2"/>
        <v>46665.388299999999</v>
      </c>
      <c r="D18" s="16" t="str">
        <f t="shared" si="3"/>
        <v>vis</v>
      </c>
      <c r="E18" s="53">
        <f>VLOOKUP(C18,Active!C$21:E$973,3,FALSE)</f>
        <v>5002.0036138988953</v>
      </c>
      <c r="F18" s="4" t="s">
        <v>70</v>
      </c>
      <c r="G18" s="16" t="str">
        <f t="shared" si="4"/>
        <v>46665.3883</v>
      </c>
      <c r="H18" s="45">
        <f t="shared" si="5"/>
        <v>5002</v>
      </c>
      <c r="I18" s="54" t="s">
        <v>167</v>
      </c>
      <c r="J18" s="55" t="s">
        <v>168</v>
      </c>
      <c r="K18" s="54">
        <v>5002</v>
      </c>
      <c r="L18" s="54" t="s">
        <v>169</v>
      </c>
      <c r="M18" s="55" t="s">
        <v>120</v>
      </c>
      <c r="N18" s="55" t="s">
        <v>121</v>
      </c>
      <c r="O18" s="56" t="s">
        <v>170</v>
      </c>
      <c r="P18" s="57" t="s">
        <v>161</v>
      </c>
    </row>
    <row r="19" spans="1:16" ht="12.75" customHeight="1" thickBot="1" x14ac:dyDescent="0.25">
      <c r="A19" s="45" t="str">
        <f t="shared" si="0"/>
        <v>IBVS 3078 </v>
      </c>
      <c r="B19" s="4" t="str">
        <f t="shared" si="1"/>
        <v>I</v>
      </c>
      <c r="C19" s="45">
        <f t="shared" si="2"/>
        <v>46685.425999999999</v>
      </c>
      <c r="D19" s="16" t="str">
        <f t="shared" si="3"/>
        <v>vis</v>
      </c>
      <c r="E19" s="53">
        <f>VLOOKUP(C19,Active!C$21:E$973,3,FALSE)</f>
        <v>5018.0032210490817</v>
      </c>
      <c r="F19" s="4" t="s">
        <v>70</v>
      </c>
      <c r="G19" s="16" t="str">
        <f t="shared" si="4"/>
        <v>46685.4260</v>
      </c>
      <c r="H19" s="45">
        <f t="shared" si="5"/>
        <v>5018</v>
      </c>
      <c r="I19" s="54" t="s">
        <v>171</v>
      </c>
      <c r="J19" s="55" t="s">
        <v>172</v>
      </c>
      <c r="K19" s="54">
        <v>5018</v>
      </c>
      <c r="L19" s="54" t="s">
        <v>173</v>
      </c>
      <c r="M19" s="55" t="s">
        <v>120</v>
      </c>
      <c r="N19" s="55" t="s">
        <v>121</v>
      </c>
      <c r="O19" s="56" t="s">
        <v>160</v>
      </c>
      <c r="P19" s="57" t="s">
        <v>161</v>
      </c>
    </row>
    <row r="20" spans="1:16" ht="12.75" customHeight="1" thickBot="1" x14ac:dyDescent="0.25">
      <c r="A20" s="45" t="str">
        <f t="shared" si="0"/>
        <v>IBVS 3078 </v>
      </c>
      <c r="B20" s="4" t="str">
        <f t="shared" si="1"/>
        <v>I</v>
      </c>
      <c r="C20" s="45">
        <f t="shared" si="2"/>
        <v>46690.435799999999</v>
      </c>
      <c r="D20" s="16" t="str">
        <f t="shared" si="3"/>
        <v>vis</v>
      </c>
      <c r="E20" s="53">
        <f>VLOOKUP(C20,Active!C$21:E$973,3,FALSE)</f>
        <v>5022.0034222648401</v>
      </c>
      <c r="F20" s="4" t="s">
        <v>70</v>
      </c>
      <c r="G20" s="16" t="str">
        <f t="shared" si="4"/>
        <v>46690.4358</v>
      </c>
      <c r="H20" s="45">
        <f t="shared" si="5"/>
        <v>5022</v>
      </c>
      <c r="I20" s="54" t="s">
        <v>174</v>
      </c>
      <c r="J20" s="55" t="s">
        <v>175</v>
      </c>
      <c r="K20" s="54">
        <v>5022</v>
      </c>
      <c r="L20" s="54" t="s">
        <v>176</v>
      </c>
      <c r="M20" s="55" t="s">
        <v>120</v>
      </c>
      <c r="N20" s="55" t="s">
        <v>121</v>
      </c>
      <c r="O20" s="56" t="s">
        <v>170</v>
      </c>
      <c r="P20" s="57" t="s">
        <v>161</v>
      </c>
    </row>
    <row r="21" spans="1:16" ht="12.75" customHeight="1" thickBot="1" x14ac:dyDescent="0.25">
      <c r="A21" s="45" t="str">
        <f t="shared" si="0"/>
        <v>IBVS 3355 </v>
      </c>
      <c r="B21" s="4" t="str">
        <f t="shared" si="1"/>
        <v>II</v>
      </c>
      <c r="C21" s="45">
        <f t="shared" si="2"/>
        <v>46692.314400000003</v>
      </c>
      <c r="D21" s="16" t="str">
        <f t="shared" si="3"/>
        <v>vis</v>
      </c>
      <c r="E21" s="53">
        <f>VLOOKUP(C21,Active!C$21:E$973,3,FALSE)</f>
        <v>5023.5034378351102</v>
      </c>
      <c r="F21" s="4" t="s">
        <v>70</v>
      </c>
      <c r="G21" s="16" t="str">
        <f t="shared" si="4"/>
        <v>46692.3144</v>
      </c>
      <c r="H21" s="45">
        <f t="shared" si="5"/>
        <v>5023.5</v>
      </c>
      <c r="I21" s="54" t="s">
        <v>177</v>
      </c>
      <c r="J21" s="55" t="s">
        <v>178</v>
      </c>
      <c r="K21" s="54">
        <v>5023.5</v>
      </c>
      <c r="L21" s="54" t="s">
        <v>176</v>
      </c>
      <c r="M21" s="55" t="s">
        <v>120</v>
      </c>
      <c r="N21" s="55" t="s">
        <v>121</v>
      </c>
      <c r="O21" s="56" t="s">
        <v>179</v>
      </c>
      <c r="P21" s="57" t="s">
        <v>180</v>
      </c>
    </row>
    <row r="22" spans="1:16" ht="12.75" customHeight="1" thickBot="1" x14ac:dyDescent="0.25">
      <c r="A22" s="45" t="str">
        <f t="shared" si="0"/>
        <v>IBVS 3355 </v>
      </c>
      <c r="B22" s="4" t="str">
        <f t="shared" si="1"/>
        <v>I</v>
      </c>
      <c r="C22" s="45">
        <f t="shared" si="2"/>
        <v>46988.506999999998</v>
      </c>
      <c r="D22" s="16" t="str">
        <f t="shared" si="3"/>
        <v>vis</v>
      </c>
      <c r="E22" s="53">
        <f>VLOOKUP(C22,Active!C$21:E$973,3,FALSE)</f>
        <v>5260.0058927472064</v>
      </c>
      <c r="F22" s="4" t="s">
        <v>70</v>
      </c>
      <c r="G22" s="16" t="str">
        <f t="shared" si="4"/>
        <v>46988.507</v>
      </c>
      <c r="H22" s="45">
        <f t="shared" si="5"/>
        <v>5260</v>
      </c>
      <c r="I22" s="54" t="s">
        <v>181</v>
      </c>
      <c r="J22" s="55" t="s">
        <v>182</v>
      </c>
      <c r="K22" s="54">
        <v>5260</v>
      </c>
      <c r="L22" s="54" t="s">
        <v>183</v>
      </c>
      <c r="M22" s="55" t="s">
        <v>120</v>
      </c>
      <c r="N22" s="55" t="s">
        <v>121</v>
      </c>
      <c r="O22" s="56" t="s">
        <v>184</v>
      </c>
      <c r="P22" s="57" t="s">
        <v>180</v>
      </c>
    </row>
    <row r="23" spans="1:16" ht="12.75" customHeight="1" thickBot="1" x14ac:dyDescent="0.25">
      <c r="A23" s="45" t="str">
        <f t="shared" si="0"/>
        <v>IBVS 3355 </v>
      </c>
      <c r="B23" s="4" t="str">
        <f t="shared" si="1"/>
        <v>II</v>
      </c>
      <c r="C23" s="45">
        <f t="shared" si="2"/>
        <v>47035.470600000001</v>
      </c>
      <c r="D23" s="16" t="str">
        <f t="shared" si="3"/>
        <v>vis</v>
      </c>
      <c r="E23" s="53">
        <f>VLOOKUP(C23,Active!C$21:E$973,3,FALSE)</f>
        <v>5297.5051641385589</v>
      </c>
      <c r="F23" s="4" t="s">
        <v>70</v>
      </c>
      <c r="G23" s="16" t="str">
        <f t="shared" si="4"/>
        <v>47035.4706</v>
      </c>
      <c r="H23" s="45">
        <f t="shared" si="5"/>
        <v>5297.5</v>
      </c>
      <c r="I23" s="54" t="s">
        <v>185</v>
      </c>
      <c r="J23" s="55" t="s">
        <v>186</v>
      </c>
      <c r="K23" s="54">
        <v>5297.5</v>
      </c>
      <c r="L23" s="54" t="s">
        <v>187</v>
      </c>
      <c r="M23" s="55" t="s">
        <v>120</v>
      </c>
      <c r="N23" s="55" t="s">
        <v>121</v>
      </c>
      <c r="O23" s="56" t="s">
        <v>179</v>
      </c>
      <c r="P23" s="57" t="s">
        <v>180</v>
      </c>
    </row>
    <row r="24" spans="1:16" ht="12.75" customHeight="1" thickBot="1" x14ac:dyDescent="0.25">
      <c r="A24" s="45" t="str">
        <f t="shared" si="0"/>
        <v>IBVS 3355 </v>
      </c>
      <c r="B24" s="4" t="str">
        <f t="shared" si="1"/>
        <v>I</v>
      </c>
      <c r="C24" s="45">
        <f t="shared" si="2"/>
        <v>47047.3698</v>
      </c>
      <c r="D24" s="16" t="str">
        <f t="shared" si="3"/>
        <v>vis</v>
      </c>
      <c r="E24" s="53">
        <f>VLOOKUP(C24,Active!C$21:E$973,3,FALSE)</f>
        <v>5307.0063806155749</v>
      </c>
      <c r="F24" s="4" t="s">
        <v>70</v>
      </c>
      <c r="G24" s="16" t="str">
        <f t="shared" si="4"/>
        <v>47047.3698</v>
      </c>
      <c r="H24" s="45">
        <f t="shared" si="5"/>
        <v>5307</v>
      </c>
      <c r="I24" s="54" t="s">
        <v>188</v>
      </c>
      <c r="J24" s="55" t="s">
        <v>189</v>
      </c>
      <c r="K24" s="54">
        <v>5307</v>
      </c>
      <c r="L24" s="54" t="s">
        <v>190</v>
      </c>
      <c r="M24" s="55" t="s">
        <v>120</v>
      </c>
      <c r="N24" s="55" t="s">
        <v>121</v>
      </c>
      <c r="O24" s="56" t="s">
        <v>179</v>
      </c>
      <c r="P24" s="57" t="s">
        <v>180</v>
      </c>
    </row>
    <row r="25" spans="1:16" ht="12.75" customHeight="1" thickBot="1" x14ac:dyDescent="0.25">
      <c r="A25" s="45" t="str">
        <f t="shared" si="0"/>
        <v> BBS 86 </v>
      </c>
      <c r="B25" s="4" t="str">
        <f t="shared" si="1"/>
        <v>I</v>
      </c>
      <c r="C25" s="45">
        <f t="shared" si="2"/>
        <v>47057.358999999997</v>
      </c>
      <c r="D25" s="16" t="str">
        <f t="shared" si="3"/>
        <v>vis</v>
      </c>
      <c r="E25" s="53">
        <f>VLOOKUP(C25,Active!C$21:E$973,3,FALSE)</f>
        <v>5314.9825094000453</v>
      </c>
      <c r="F25" s="4" t="s">
        <v>70</v>
      </c>
      <c r="G25" s="16" t="str">
        <f t="shared" si="4"/>
        <v>47057.359</v>
      </c>
      <c r="H25" s="45">
        <f t="shared" si="5"/>
        <v>5315</v>
      </c>
      <c r="I25" s="54" t="s">
        <v>191</v>
      </c>
      <c r="J25" s="55" t="s">
        <v>192</v>
      </c>
      <c r="K25" s="54">
        <v>5315</v>
      </c>
      <c r="L25" s="54" t="s">
        <v>193</v>
      </c>
      <c r="M25" s="55" t="s">
        <v>133</v>
      </c>
      <c r="N25" s="55"/>
      <c r="O25" s="56" t="s">
        <v>194</v>
      </c>
      <c r="P25" s="56" t="s">
        <v>195</v>
      </c>
    </row>
    <row r="26" spans="1:16" ht="12.75" customHeight="1" thickBot="1" x14ac:dyDescent="0.25">
      <c r="A26" s="45" t="str">
        <f t="shared" si="0"/>
        <v>IBVS 3762 </v>
      </c>
      <c r="B26" s="4" t="str">
        <f t="shared" si="1"/>
        <v>I</v>
      </c>
      <c r="C26" s="45">
        <f t="shared" si="2"/>
        <v>48506.396000000001</v>
      </c>
      <c r="D26" s="16" t="str">
        <f t="shared" si="3"/>
        <v>vis</v>
      </c>
      <c r="E26" s="53">
        <f>VLOOKUP(C26,Active!C$21:E$973,3,FALSE)</f>
        <v>6472.0026637133715</v>
      </c>
      <c r="F26" s="4" t="s">
        <v>70</v>
      </c>
      <c r="G26" s="16" t="str">
        <f t="shared" si="4"/>
        <v>48506.3960</v>
      </c>
      <c r="H26" s="45">
        <f t="shared" si="5"/>
        <v>6472</v>
      </c>
      <c r="I26" s="54" t="s">
        <v>205</v>
      </c>
      <c r="J26" s="55" t="s">
        <v>206</v>
      </c>
      <c r="K26" s="54">
        <v>6472</v>
      </c>
      <c r="L26" s="54" t="s">
        <v>207</v>
      </c>
      <c r="M26" s="55" t="s">
        <v>120</v>
      </c>
      <c r="N26" s="55" t="s">
        <v>32</v>
      </c>
      <c r="O26" s="56" t="s">
        <v>208</v>
      </c>
      <c r="P26" s="57" t="s">
        <v>209</v>
      </c>
    </row>
    <row r="27" spans="1:16" ht="12.75" customHeight="1" thickBot="1" x14ac:dyDescent="0.25">
      <c r="A27" s="45" t="str">
        <f t="shared" si="0"/>
        <v>IBVS 3762 </v>
      </c>
      <c r="B27" s="4" t="str">
        <f t="shared" si="1"/>
        <v>II</v>
      </c>
      <c r="C27" s="45">
        <f t="shared" si="2"/>
        <v>48533.324500000002</v>
      </c>
      <c r="D27" s="16" t="str">
        <f t="shared" si="3"/>
        <v>vis</v>
      </c>
      <c r="E27" s="53">
        <f>VLOOKUP(C27,Active!C$21:E$973,3,FALSE)</f>
        <v>6493.5044039901404</v>
      </c>
      <c r="F27" s="4" t="s">
        <v>70</v>
      </c>
      <c r="G27" s="16" t="str">
        <f t="shared" si="4"/>
        <v>48533.3245</v>
      </c>
      <c r="H27" s="45">
        <f t="shared" si="5"/>
        <v>6493.5</v>
      </c>
      <c r="I27" s="54" t="s">
        <v>210</v>
      </c>
      <c r="J27" s="55" t="s">
        <v>211</v>
      </c>
      <c r="K27" s="54">
        <v>6493.5</v>
      </c>
      <c r="L27" s="54" t="s">
        <v>212</v>
      </c>
      <c r="M27" s="55" t="s">
        <v>120</v>
      </c>
      <c r="N27" s="55" t="s">
        <v>32</v>
      </c>
      <c r="O27" s="56" t="s">
        <v>208</v>
      </c>
      <c r="P27" s="57" t="s">
        <v>209</v>
      </c>
    </row>
    <row r="28" spans="1:16" ht="12.75" customHeight="1" thickBot="1" x14ac:dyDescent="0.25">
      <c r="A28" s="45" t="str">
        <f t="shared" si="0"/>
        <v>BAVM 178 </v>
      </c>
      <c r="B28" s="4" t="str">
        <f t="shared" si="1"/>
        <v>I</v>
      </c>
      <c r="C28" s="45">
        <f t="shared" si="2"/>
        <v>53920.469100000002</v>
      </c>
      <c r="D28" s="16" t="str">
        <f t="shared" si="3"/>
        <v>vis</v>
      </c>
      <c r="E28" s="53">
        <f>VLOOKUP(C28,Active!C$21:E$973,3,FALSE)</f>
        <v>10795.005936663347</v>
      </c>
      <c r="F28" s="4" t="s">
        <v>70</v>
      </c>
      <c r="G28" s="16" t="str">
        <f t="shared" si="4"/>
        <v>53920.4691</v>
      </c>
      <c r="H28" s="45">
        <f t="shared" si="5"/>
        <v>10795</v>
      </c>
      <c r="I28" s="54" t="s">
        <v>218</v>
      </c>
      <c r="J28" s="55" t="s">
        <v>219</v>
      </c>
      <c r="K28" s="54">
        <v>10795</v>
      </c>
      <c r="L28" s="54" t="s">
        <v>220</v>
      </c>
      <c r="M28" s="55" t="s">
        <v>221</v>
      </c>
      <c r="N28" s="55" t="s">
        <v>222</v>
      </c>
      <c r="O28" s="56" t="s">
        <v>223</v>
      </c>
      <c r="P28" s="57" t="s">
        <v>224</v>
      </c>
    </row>
    <row r="29" spans="1:16" ht="12.75" customHeight="1" thickBot="1" x14ac:dyDescent="0.25">
      <c r="A29" s="45" t="str">
        <f t="shared" si="0"/>
        <v>OEJV 0074 </v>
      </c>
      <c r="B29" s="4" t="str">
        <f t="shared" si="1"/>
        <v>II</v>
      </c>
      <c r="C29" s="45">
        <f t="shared" si="2"/>
        <v>54359.430919999999</v>
      </c>
      <c r="D29" s="16" t="str">
        <f t="shared" si="3"/>
        <v>vis</v>
      </c>
      <c r="E29" s="53">
        <f>VLOOKUP(C29,Active!C$21:E$973,3,FALSE)</f>
        <v>11145.506077594224</v>
      </c>
      <c r="F29" s="4" t="s">
        <v>70</v>
      </c>
      <c r="G29" s="16" t="str">
        <f t="shared" si="4"/>
        <v>54359.43092</v>
      </c>
      <c r="H29" s="45">
        <f t="shared" si="5"/>
        <v>11145.5</v>
      </c>
      <c r="I29" s="54" t="s">
        <v>225</v>
      </c>
      <c r="J29" s="55" t="s">
        <v>226</v>
      </c>
      <c r="K29" s="54">
        <v>11145.5</v>
      </c>
      <c r="L29" s="54" t="s">
        <v>227</v>
      </c>
      <c r="M29" s="55" t="s">
        <v>221</v>
      </c>
      <c r="N29" s="55" t="s">
        <v>228</v>
      </c>
      <c r="O29" s="56" t="s">
        <v>229</v>
      </c>
      <c r="P29" s="57" t="s">
        <v>230</v>
      </c>
    </row>
    <row r="30" spans="1:16" ht="12.75" customHeight="1" thickBot="1" x14ac:dyDescent="0.25">
      <c r="A30" s="45" t="str">
        <f t="shared" si="0"/>
        <v>OEJV 0160 </v>
      </c>
      <c r="B30" s="4" t="str">
        <f t="shared" si="1"/>
        <v>I</v>
      </c>
      <c r="C30" s="45">
        <f t="shared" si="2"/>
        <v>56153.477129999999</v>
      </c>
      <c r="D30" s="16" t="str">
        <f t="shared" si="3"/>
        <v>vis</v>
      </c>
      <c r="E30" s="53">
        <f>VLOOKUP(C30,Active!C$21:E$973,3,FALSE)</f>
        <v>12578.007540800087</v>
      </c>
      <c r="F30" s="4" t="s">
        <v>70</v>
      </c>
      <c r="G30" s="16" t="str">
        <f t="shared" si="4"/>
        <v>56153.47713</v>
      </c>
      <c r="H30" s="45">
        <f t="shared" si="5"/>
        <v>12578</v>
      </c>
      <c r="I30" s="54" t="s">
        <v>236</v>
      </c>
      <c r="J30" s="55" t="s">
        <v>237</v>
      </c>
      <c r="K30" s="54">
        <v>12578</v>
      </c>
      <c r="L30" s="54" t="s">
        <v>238</v>
      </c>
      <c r="M30" s="55" t="s">
        <v>221</v>
      </c>
      <c r="N30" s="55" t="s">
        <v>62</v>
      </c>
      <c r="O30" s="56" t="s">
        <v>239</v>
      </c>
      <c r="P30" s="57" t="s">
        <v>240</v>
      </c>
    </row>
    <row r="31" spans="1:16" ht="12.75" customHeight="1" thickBot="1" x14ac:dyDescent="0.25">
      <c r="A31" s="45" t="str">
        <f t="shared" si="0"/>
        <v>OEJV 0160 </v>
      </c>
      <c r="B31" s="4" t="str">
        <f t="shared" si="1"/>
        <v>I</v>
      </c>
      <c r="C31" s="45">
        <f t="shared" si="2"/>
        <v>56153.483359999998</v>
      </c>
      <c r="D31" s="16" t="str">
        <f t="shared" si="3"/>
        <v>vis</v>
      </c>
      <c r="E31" s="53">
        <f>VLOOKUP(C31,Active!C$21:E$973,3,FALSE)</f>
        <v>12578.012515300779</v>
      </c>
      <c r="F31" s="4" t="s">
        <v>70</v>
      </c>
      <c r="G31" s="16" t="str">
        <f t="shared" si="4"/>
        <v>56153.48336</v>
      </c>
      <c r="H31" s="45">
        <f t="shared" si="5"/>
        <v>12578</v>
      </c>
      <c r="I31" s="54" t="s">
        <v>241</v>
      </c>
      <c r="J31" s="55" t="s">
        <v>242</v>
      </c>
      <c r="K31" s="54">
        <v>12578</v>
      </c>
      <c r="L31" s="54" t="s">
        <v>243</v>
      </c>
      <c r="M31" s="55" t="s">
        <v>221</v>
      </c>
      <c r="N31" s="55" t="s">
        <v>62</v>
      </c>
      <c r="O31" s="56" t="s">
        <v>239</v>
      </c>
      <c r="P31" s="57" t="s">
        <v>240</v>
      </c>
    </row>
    <row r="32" spans="1:16" ht="12.75" customHeight="1" thickBot="1" x14ac:dyDescent="0.25">
      <c r="A32" s="45" t="str">
        <f t="shared" si="0"/>
        <v>BAVM 231 </v>
      </c>
      <c r="B32" s="4" t="str">
        <f t="shared" si="1"/>
        <v>I</v>
      </c>
      <c r="C32" s="45">
        <f t="shared" si="2"/>
        <v>56158.489600000001</v>
      </c>
      <c r="D32" s="16" t="str">
        <f t="shared" si="3"/>
        <v>vis</v>
      </c>
      <c r="E32" s="53">
        <f>VLOOKUP(C32,Active!C$21:E$973,3,FALSE)</f>
        <v>12582.009873944715</v>
      </c>
      <c r="F32" s="4" t="s">
        <v>70</v>
      </c>
      <c r="G32" s="16" t="str">
        <f t="shared" si="4"/>
        <v>56158.4896</v>
      </c>
      <c r="H32" s="45">
        <f t="shared" si="5"/>
        <v>12582</v>
      </c>
      <c r="I32" s="54" t="s">
        <v>244</v>
      </c>
      <c r="J32" s="55" t="s">
        <v>245</v>
      </c>
      <c r="K32" s="54">
        <v>12582</v>
      </c>
      <c r="L32" s="54" t="s">
        <v>246</v>
      </c>
      <c r="M32" s="55" t="s">
        <v>221</v>
      </c>
      <c r="N32" s="55" t="s">
        <v>247</v>
      </c>
      <c r="O32" s="56" t="s">
        <v>248</v>
      </c>
      <c r="P32" s="57" t="s">
        <v>249</v>
      </c>
    </row>
    <row r="33" spans="1:16" ht="12.75" customHeight="1" thickBot="1" x14ac:dyDescent="0.25">
      <c r="A33" s="45" t="str">
        <f t="shared" si="0"/>
        <v>OEJV 0160 </v>
      </c>
      <c r="B33" s="4" t="str">
        <f t="shared" si="1"/>
        <v>I</v>
      </c>
      <c r="C33" s="45">
        <f t="shared" si="2"/>
        <v>56431.511689999999</v>
      </c>
      <c r="D33" s="16" t="str">
        <f t="shared" si="3"/>
        <v>vis</v>
      </c>
      <c r="E33" s="53">
        <f>VLOOKUP(C33,Active!C$21:E$973,3,FALSE)</f>
        <v>12800.011250516012</v>
      </c>
      <c r="F33" s="4" t="s">
        <v>70</v>
      </c>
      <c r="G33" s="16" t="str">
        <f t="shared" si="4"/>
        <v>56431.51169</v>
      </c>
      <c r="H33" s="45">
        <f t="shared" si="5"/>
        <v>12800</v>
      </c>
      <c r="I33" s="54" t="s">
        <v>250</v>
      </c>
      <c r="J33" s="55" t="s">
        <v>251</v>
      </c>
      <c r="K33" s="54" t="s">
        <v>252</v>
      </c>
      <c r="L33" s="54" t="s">
        <v>253</v>
      </c>
      <c r="M33" s="55" t="s">
        <v>221</v>
      </c>
      <c r="N33" s="55" t="s">
        <v>228</v>
      </c>
      <c r="O33" s="56" t="s">
        <v>254</v>
      </c>
      <c r="P33" s="57" t="s">
        <v>240</v>
      </c>
    </row>
    <row r="34" spans="1:16" ht="12.75" customHeight="1" thickBot="1" x14ac:dyDescent="0.25">
      <c r="A34" s="45" t="str">
        <f t="shared" si="0"/>
        <v>OEJV 0160 </v>
      </c>
      <c r="B34" s="4" t="str">
        <f t="shared" si="1"/>
        <v>I</v>
      </c>
      <c r="C34" s="45">
        <f t="shared" si="2"/>
        <v>56431.512390000004</v>
      </c>
      <c r="D34" s="16" t="str">
        <f t="shared" si="3"/>
        <v>vis</v>
      </c>
      <c r="E34" s="53">
        <f>VLOOKUP(C34,Active!C$21:E$973,3,FALSE)</f>
        <v>12800.011809448679</v>
      </c>
      <c r="F34" s="4" t="s">
        <v>70</v>
      </c>
      <c r="G34" s="16" t="str">
        <f t="shared" si="4"/>
        <v>56431.51239</v>
      </c>
      <c r="H34" s="45">
        <f t="shared" si="5"/>
        <v>12800</v>
      </c>
      <c r="I34" s="54" t="s">
        <v>255</v>
      </c>
      <c r="J34" s="55" t="s">
        <v>256</v>
      </c>
      <c r="K34" s="54" t="s">
        <v>252</v>
      </c>
      <c r="L34" s="54" t="s">
        <v>257</v>
      </c>
      <c r="M34" s="55" t="s">
        <v>221</v>
      </c>
      <c r="N34" s="55" t="s">
        <v>70</v>
      </c>
      <c r="O34" s="56" t="s">
        <v>254</v>
      </c>
      <c r="P34" s="57" t="s">
        <v>240</v>
      </c>
    </row>
    <row r="35" spans="1:16" ht="12.75" customHeight="1" thickBot="1" x14ac:dyDescent="0.25">
      <c r="A35" s="45" t="str">
        <f t="shared" si="0"/>
        <v>OEJV 0160 </v>
      </c>
      <c r="B35" s="4" t="str">
        <f t="shared" si="1"/>
        <v>I</v>
      </c>
      <c r="C35" s="45">
        <f t="shared" si="2"/>
        <v>56431.512490000001</v>
      </c>
      <c r="D35" s="16" t="str">
        <f t="shared" si="3"/>
        <v>vis</v>
      </c>
      <c r="E35" s="53">
        <f>VLOOKUP(C35,Active!C$21:E$973,3,FALSE)</f>
        <v>12800.011889296198</v>
      </c>
      <c r="F35" s="4" t="s">
        <v>70</v>
      </c>
      <c r="G35" s="16" t="str">
        <f t="shared" si="4"/>
        <v>56431.51249</v>
      </c>
      <c r="H35" s="45">
        <f t="shared" si="5"/>
        <v>12800</v>
      </c>
      <c r="I35" s="54" t="s">
        <v>258</v>
      </c>
      <c r="J35" s="55" t="s">
        <v>256</v>
      </c>
      <c r="K35" s="54" t="s">
        <v>252</v>
      </c>
      <c r="L35" s="54" t="s">
        <v>259</v>
      </c>
      <c r="M35" s="55" t="s">
        <v>221</v>
      </c>
      <c r="N35" s="55" t="s">
        <v>36</v>
      </c>
      <c r="O35" s="56" t="s">
        <v>254</v>
      </c>
      <c r="P35" s="57" t="s">
        <v>240</v>
      </c>
    </row>
    <row r="36" spans="1:16" ht="12.75" customHeight="1" thickBot="1" x14ac:dyDescent="0.25">
      <c r="A36" s="45" t="str">
        <f t="shared" si="0"/>
        <v>OEJV 0160 </v>
      </c>
      <c r="B36" s="4" t="str">
        <f t="shared" si="1"/>
        <v>I</v>
      </c>
      <c r="C36" s="45">
        <f t="shared" si="2"/>
        <v>56431.512869999999</v>
      </c>
      <c r="D36" s="16" t="str">
        <f t="shared" si="3"/>
        <v>vis</v>
      </c>
      <c r="E36" s="53">
        <f>VLOOKUP(C36,Active!C$21:E$973,3,FALSE)</f>
        <v>12800.012192716786</v>
      </c>
      <c r="F36" s="4" t="s">
        <v>70</v>
      </c>
      <c r="G36" s="16" t="str">
        <f t="shared" si="4"/>
        <v>56431.51287</v>
      </c>
      <c r="H36" s="45">
        <f t="shared" si="5"/>
        <v>12800</v>
      </c>
      <c r="I36" s="54" t="s">
        <v>260</v>
      </c>
      <c r="J36" s="55" t="s">
        <v>261</v>
      </c>
      <c r="K36" s="54" t="s">
        <v>252</v>
      </c>
      <c r="L36" s="54" t="s">
        <v>262</v>
      </c>
      <c r="M36" s="55" t="s">
        <v>221</v>
      </c>
      <c r="N36" s="55" t="s">
        <v>32</v>
      </c>
      <c r="O36" s="56" t="s">
        <v>254</v>
      </c>
      <c r="P36" s="57" t="s">
        <v>240</v>
      </c>
    </row>
    <row r="37" spans="1:16" ht="12.75" customHeight="1" thickBot="1" x14ac:dyDescent="0.25">
      <c r="A37" s="45" t="str">
        <f t="shared" si="0"/>
        <v>BAVM 232 </v>
      </c>
      <c r="B37" s="4" t="str">
        <f t="shared" si="1"/>
        <v>II</v>
      </c>
      <c r="C37" s="45">
        <f t="shared" si="2"/>
        <v>56483.480900000002</v>
      </c>
      <c r="D37" s="16" t="str">
        <f t="shared" si="3"/>
        <v>vis</v>
      </c>
      <c r="E37" s="53">
        <f>VLOOKUP(C37,Active!C$21:E$973,3,FALSE)</f>
        <v>12841.507377511904</v>
      </c>
      <c r="F37" s="4" t="s">
        <v>70</v>
      </c>
      <c r="G37" s="16" t="str">
        <f t="shared" si="4"/>
        <v>56483.4809</v>
      </c>
      <c r="H37" s="45">
        <f t="shared" si="5"/>
        <v>12841.5</v>
      </c>
      <c r="I37" s="54" t="s">
        <v>263</v>
      </c>
      <c r="J37" s="55" t="s">
        <v>264</v>
      </c>
      <c r="K37" s="54" t="s">
        <v>265</v>
      </c>
      <c r="L37" s="54" t="s">
        <v>266</v>
      </c>
      <c r="M37" s="55" t="s">
        <v>221</v>
      </c>
      <c r="N37" s="55">
        <v>0</v>
      </c>
      <c r="O37" s="56" t="s">
        <v>248</v>
      </c>
      <c r="P37" s="57" t="s">
        <v>267</v>
      </c>
    </row>
    <row r="38" spans="1:16" ht="12.75" customHeight="1" thickBot="1" x14ac:dyDescent="0.25">
      <c r="A38" s="45" t="str">
        <f t="shared" si="0"/>
        <v>BAVM 234 </v>
      </c>
      <c r="B38" s="4" t="str">
        <f t="shared" si="1"/>
        <v>I</v>
      </c>
      <c r="C38" s="45">
        <f t="shared" si="2"/>
        <v>56535.458100000003</v>
      </c>
      <c r="D38" s="16" t="str">
        <f t="shared" si="3"/>
        <v>vis</v>
      </c>
      <c r="E38" s="53">
        <f>VLOOKUP(C38,Active!C$21:E$973,3,FALSE)</f>
        <v>12883.009884324894</v>
      </c>
      <c r="F38" s="4" t="s">
        <v>70</v>
      </c>
      <c r="G38" s="16" t="str">
        <f t="shared" si="4"/>
        <v>56535.4581</v>
      </c>
      <c r="H38" s="45">
        <f t="shared" si="5"/>
        <v>12883</v>
      </c>
      <c r="I38" s="54" t="s">
        <v>268</v>
      </c>
      <c r="J38" s="55" t="s">
        <v>269</v>
      </c>
      <c r="K38" s="54">
        <v>12883</v>
      </c>
      <c r="L38" s="54" t="s">
        <v>246</v>
      </c>
      <c r="M38" s="55" t="s">
        <v>221</v>
      </c>
      <c r="N38" s="55">
        <v>0</v>
      </c>
      <c r="O38" s="56" t="s">
        <v>248</v>
      </c>
      <c r="P38" s="57" t="s">
        <v>270</v>
      </c>
    </row>
    <row r="39" spans="1:16" ht="12.75" customHeight="1" thickBot="1" x14ac:dyDescent="0.25">
      <c r="A39" s="45" t="str">
        <f t="shared" si="0"/>
        <v>IBVS 438 </v>
      </c>
      <c r="B39" s="4" t="str">
        <f t="shared" si="1"/>
        <v>I</v>
      </c>
      <c r="C39" s="45">
        <f t="shared" si="2"/>
        <v>26861.314999999999</v>
      </c>
      <c r="D39" s="16" t="str">
        <f t="shared" si="3"/>
        <v>vis</v>
      </c>
      <c r="E39" s="53">
        <f>VLOOKUP(C39,Active!C$21:E$973,3,FALSE)</f>
        <v>-10811.058402873876</v>
      </c>
      <c r="F39" s="4" t="s">
        <v>70</v>
      </c>
      <c r="G39" s="16" t="str">
        <f t="shared" si="4"/>
        <v>26861.315</v>
      </c>
      <c r="H39" s="45">
        <f t="shared" si="5"/>
        <v>-10811</v>
      </c>
      <c r="I39" s="54" t="s">
        <v>73</v>
      </c>
      <c r="J39" s="55" t="s">
        <v>74</v>
      </c>
      <c r="K39" s="54">
        <v>-10811</v>
      </c>
      <c r="L39" s="54" t="s">
        <v>75</v>
      </c>
      <c r="M39" s="55" t="s">
        <v>76</v>
      </c>
      <c r="N39" s="55"/>
      <c r="O39" s="56" t="s">
        <v>77</v>
      </c>
      <c r="P39" s="57" t="s">
        <v>78</v>
      </c>
    </row>
    <row r="40" spans="1:16" ht="12.75" customHeight="1" thickBot="1" x14ac:dyDescent="0.25">
      <c r="A40" s="45" t="str">
        <f t="shared" si="0"/>
        <v>IBVS 438 </v>
      </c>
      <c r="B40" s="4" t="str">
        <f t="shared" si="1"/>
        <v>I</v>
      </c>
      <c r="C40" s="45">
        <f t="shared" si="2"/>
        <v>26946.452000000001</v>
      </c>
      <c r="D40" s="16" t="str">
        <f t="shared" si="3"/>
        <v>vis</v>
      </c>
      <c r="E40" s="53">
        <f>VLOOKUP(C40,Active!C$21:E$973,3,FALSE)</f>
        <v>-10743.078617072841</v>
      </c>
      <c r="F40" s="4" t="s">
        <v>70</v>
      </c>
      <c r="G40" s="16" t="str">
        <f t="shared" si="4"/>
        <v>26946.452</v>
      </c>
      <c r="H40" s="45">
        <f t="shared" si="5"/>
        <v>-10743</v>
      </c>
      <c r="I40" s="54" t="s">
        <v>79</v>
      </c>
      <c r="J40" s="55" t="s">
        <v>80</v>
      </c>
      <c r="K40" s="54">
        <v>-10743</v>
      </c>
      <c r="L40" s="54" t="s">
        <v>81</v>
      </c>
      <c r="M40" s="55" t="s">
        <v>76</v>
      </c>
      <c r="N40" s="55"/>
      <c r="O40" s="56" t="s">
        <v>77</v>
      </c>
      <c r="P40" s="57" t="s">
        <v>78</v>
      </c>
    </row>
    <row r="41" spans="1:16" ht="12.75" customHeight="1" thickBot="1" x14ac:dyDescent="0.25">
      <c r="A41" s="45" t="str">
        <f t="shared" si="0"/>
        <v>IBVS 438 </v>
      </c>
      <c r="B41" s="4" t="str">
        <f t="shared" si="1"/>
        <v>I</v>
      </c>
      <c r="C41" s="45">
        <f t="shared" si="2"/>
        <v>26985.396000000001</v>
      </c>
      <c r="D41" s="16" t="str">
        <f t="shared" si="3"/>
        <v>vis</v>
      </c>
      <c r="E41" s="53">
        <f>VLOOKUP(C41,Active!C$21:E$973,3,FALSE)</f>
        <v>-10711.982797649611</v>
      </c>
      <c r="F41" s="4" t="s">
        <v>70</v>
      </c>
      <c r="G41" s="16" t="str">
        <f t="shared" si="4"/>
        <v>26985.396</v>
      </c>
      <c r="H41" s="45">
        <f t="shared" si="5"/>
        <v>-10712</v>
      </c>
      <c r="I41" s="54" t="s">
        <v>82</v>
      </c>
      <c r="J41" s="55" t="s">
        <v>83</v>
      </c>
      <c r="K41" s="54">
        <v>-10712</v>
      </c>
      <c r="L41" s="54" t="s">
        <v>84</v>
      </c>
      <c r="M41" s="55" t="s">
        <v>76</v>
      </c>
      <c r="N41" s="55"/>
      <c r="O41" s="56" t="s">
        <v>77</v>
      </c>
      <c r="P41" s="57" t="s">
        <v>78</v>
      </c>
    </row>
    <row r="42" spans="1:16" ht="12.75" customHeight="1" thickBot="1" x14ac:dyDescent="0.25">
      <c r="A42" s="45" t="str">
        <f t="shared" si="0"/>
        <v>IBVS 438 </v>
      </c>
      <c r="B42" s="4" t="str">
        <f t="shared" si="1"/>
        <v>I</v>
      </c>
      <c r="C42" s="45">
        <f t="shared" si="2"/>
        <v>27034.231</v>
      </c>
      <c r="D42" s="16" t="str">
        <f t="shared" si="3"/>
        <v>vis</v>
      </c>
      <c r="E42" s="53">
        <f>VLOOKUP(C42,Active!C$21:E$973,3,FALSE)</f>
        <v>-10672.989259709662</v>
      </c>
      <c r="F42" s="4" t="s">
        <v>70</v>
      </c>
      <c r="G42" s="16" t="str">
        <f t="shared" si="4"/>
        <v>27034.231</v>
      </c>
      <c r="H42" s="45">
        <f t="shared" si="5"/>
        <v>-10673</v>
      </c>
      <c r="I42" s="54" t="s">
        <v>85</v>
      </c>
      <c r="J42" s="55" t="s">
        <v>86</v>
      </c>
      <c r="K42" s="54">
        <v>-10673</v>
      </c>
      <c r="L42" s="54" t="s">
        <v>87</v>
      </c>
      <c r="M42" s="55" t="s">
        <v>76</v>
      </c>
      <c r="N42" s="55"/>
      <c r="O42" s="56" t="s">
        <v>77</v>
      </c>
      <c r="P42" s="57" t="s">
        <v>78</v>
      </c>
    </row>
    <row r="43" spans="1:16" ht="12.75" customHeight="1" thickBot="1" x14ac:dyDescent="0.25">
      <c r="A43" s="45" t="str">
        <f t="shared" ref="A43:A63" si="6">P43</f>
        <v>IBVS 438 </v>
      </c>
      <c r="B43" s="4" t="str">
        <f t="shared" ref="B43:B63" si="7">IF(H43=INT(H43),"I","II")</f>
        <v>I</v>
      </c>
      <c r="C43" s="45">
        <f t="shared" ref="C43:C63" si="8">1*G43</f>
        <v>27298.437000000002</v>
      </c>
      <c r="D43" s="16" t="str">
        <f t="shared" ref="D43:D63" si="9">VLOOKUP(F43,I$1:J$5,2,FALSE)</f>
        <v>vis</v>
      </c>
      <c r="E43" s="53">
        <f>VLOOKUP(C43,Active!C$21:E$973,3,FALSE)</f>
        <v>-10462.027312643777</v>
      </c>
      <c r="F43" s="4" t="s">
        <v>70</v>
      </c>
      <c r="G43" s="16" t="str">
        <f t="shared" ref="G43:G63" si="10">MID(I43,3,LEN(I43)-3)</f>
        <v>27298.437</v>
      </c>
      <c r="H43" s="45">
        <f t="shared" ref="H43:H63" si="11">1*K43</f>
        <v>-10462</v>
      </c>
      <c r="I43" s="54" t="s">
        <v>88</v>
      </c>
      <c r="J43" s="55" t="s">
        <v>89</v>
      </c>
      <c r="K43" s="54">
        <v>-10462</v>
      </c>
      <c r="L43" s="54" t="s">
        <v>90</v>
      </c>
      <c r="M43" s="55" t="s">
        <v>76</v>
      </c>
      <c r="N43" s="55"/>
      <c r="O43" s="56" t="s">
        <v>77</v>
      </c>
      <c r="P43" s="57" t="s">
        <v>78</v>
      </c>
    </row>
    <row r="44" spans="1:16" ht="12.75" customHeight="1" thickBot="1" x14ac:dyDescent="0.25">
      <c r="A44" s="45" t="str">
        <f t="shared" si="6"/>
        <v>IBVS 438 </v>
      </c>
      <c r="B44" s="4" t="str">
        <f t="shared" si="7"/>
        <v>I</v>
      </c>
      <c r="C44" s="45">
        <f t="shared" si="8"/>
        <v>27298.451000000001</v>
      </c>
      <c r="D44" s="16" t="str">
        <f t="shared" si="9"/>
        <v>vis</v>
      </c>
      <c r="E44" s="53">
        <f>VLOOKUP(C44,Active!C$21:E$973,3,FALSE)</f>
        <v>-10462.016133990533</v>
      </c>
      <c r="F44" s="4" t="s">
        <v>70</v>
      </c>
      <c r="G44" s="16" t="str">
        <f t="shared" si="10"/>
        <v>27298.451</v>
      </c>
      <c r="H44" s="45">
        <f t="shared" si="11"/>
        <v>-10462</v>
      </c>
      <c r="I44" s="54" t="s">
        <v>91</v>
      </c>
      <c r="J44" s="55" t="s">
        <v>92</v>
      </c>
      <c r="K44" s="54">
        <v>-10462</v>
      </c>
      <c r="L44" s="54" t="s">
        <v>93</v>
      </c>
      <c r="M44" s="55" t="s">
        <v>76</v>
      </c>
      <c r="N44" s="55"/>
      <c r="O44" s="56" t="s">
        <v>77</v>
      </c>
      <c r="P44" s="57" t="s">
        <v>78</v>
      </c>
    </row>
    <row r="45" spans="1:16" ht="12.75" customHeight="1" thickBot="1" x14ac:dyDescent="0.25">
      <c r="A45" s="45" t="str">
        <f t="shared" si="6"/>
        <v>IBVS 438 </v>
      </c>
      <c r="B45" s="4" t="str">
        <f t="shared" si="7"/>
        <v>II</v>
      </c>
      <c r="C45" s="45">
        <f t="shared" si="8"/>
        <v>27305.441999999999</v>
      </c>
      <c r="D45" s="16" t="str">
        <f t="shared" si="9"/>
        <v>vis</v>
      </c>
      <c r="E45" s="53">
        <f>VLOOKUP(C45,Active!C$21:E$973,3,FALSE)</f>
        <v>-10456.433993645738</v>
      </c>
      <c r="F45" s="4" t="s">
        <v>70</v>
      </c>
      <c r="G45" s="16" t="str">
        <f t="shared" si="10"/>
        <v>27305.442</v>
      </c>
      <c r="H45" s="45">
        <f t="shared" si="11"/>
        <v>-10456.5</v>
      </c>
      <c r="I45" s="54" t="s">
        <v>94</v>
      </c>
      <c r="J45" s="55" t="s">
        <v>95</v>
      </c>
      <c r="K45" s="54">
        <v>-10456.5</v>
      </c>
      <c r="L45" s="54" t="s">
        <v>96</v>
      </c>
      <c r="M45" s="55" t="s">
        <v>76</v>
      </c>
      <c r="N45" s="55"/>
      <c r="O45" s="56" t="s">
        <v>77</v>
      </c>
      <c r="P45" s="57" t="s">
        <v>78</v>
      </c>
    </row>
    <row r="46" spans="1:16" ht="12.75" customHeight="1" thickBot="1" x14ac:dyDescent="0.25">
      <c r="A46" s="45" t="str">
        <f t="shared" si="6"/>
        <v>IBVS 438 </v>
      </c>
      <c r="B46" s="4" t="str">
        <f t="shared" si="7"/>
        <v>I</v>
      </c>
      <c r="C46" s="45">
        <f t="shared" si="8"/>
        <v>27367.314999999999</v>
      </c>
      <c r="D46" s="16" t="str">
        <f t="shared" si="9"/>
        <v>vis</v>
      </c>
      <c r="E46" s="53">
        <f>VLOOKUP(C46,Active!C$21:E$973,3,FALSE)</f>
        <v>-10407.029935634915</v>
      </c>
      <c r="F46" s="4" t="s">
        <v>70</v>
      </c>
      <c r="G46" s="16" t="str">
        <f t="shared" si="10"/>
        <v>27367.315</v>
      </c>
      <c r="H46" s="45">
        <f t="shared" si="11"/>
        <v>-10407</v>
      </c>
      <c r="I46" s="54" t="s">
        <v>97</v>
      </c>
      <c r="J46" s="55" t="s">
        <v>98</v>
      </c>
      <c r="K46" s="54">
        <v>-10407</v>
      </c>
      <c r="L46" s="54" t="s">
        <v>99</v>
      </c>
      <c r="M46" s="55" t="s">
        <v>76</v>
      </c>
      <c r="N46" s="55"/>
      <c r="O46" s="56" t="s">
        <v>77</v>
      </c>
      <c r="P46" s="57" t="s">
        <v>78</v>
      </c>
    </row>
    <row r="47" spans="1:16" ht="12.75" customHeight="1" thickBot="1" x14ac:dyDescent="0.25">
      <c r="A47" s="45" t="str">
        <f t="shared" si="6"/>
        <v>IBVS 438 </v>
      </c>
      <c r="B47" s="4" t="str">
        <f t="shared" si="7"/>
        <v>I</v>
      </c>
      <c r="C47" s="45">
        <f t="shared" si="8"/>
        <v>27367.356</v>
      </c>
      <c r="D47" s="16" t="str">
        <f t="shared" si="9"/>
        <v>vis</v>
      </c>
      <c r="E47" s="53">
        <f>VLOOKUP(C47,Active!C$21:E$973,3,FALSE)</f>
        <v>-10406.997198150415</v>
      </c>
      <c r="F47" s="4" t="s">
        <v>70</v>
      </c>
      <c r="G47" s="16" t="str">
        <f t="shared" si="10"/>
        <v>27367.356</v>
      </c>
      <c r="H47" s="45">
        <f t="shared" si="11"/>
        <v>-10407</v>
      </c>
      <c r="I47" s="54" t="s">
        <v>100</v>
      </c>
      <c r="J47" s="55" t="s">
        <v>101</v>
      </c>
      <c r="K47" s="54">
        <v>-10407</v>
      </c>
      <c r="L47" s="54" t="s">
        <v>102</v>
      </c>
      <c r="M47" s="55" t="s">
        <v>76</v>
      </c>
      <c r="N47" s="55"/>
      <c r="O47" s="56" t="s">
        <v>77</v>
      </c>
      <c r="P47" s="57" t="s">
        <v>78</v>
      </c>
    </row>
    <row r="48" spans="1:16" ht="12.75" customHeight="1" thickBot="1" x14ac:dyDescent="0.25">
      <c r="A48" s="45" t="str">
        <f t="shared" si="6"/>
        <v>IBVS 438 </v>
      </c>
      <c r="B48" s="4" t="str">
        <f t="shared" si="7"/>
        <v>I</v>
      </c>
      <c r="C48" s="45">
        <f t="shared" si="8"/>
        <v>27719.274000000001</v>
      </c>
      <c r="D48" s="16" t="str">
        <f t="shared" si="9"/>
        <v>vis</v>
      </c>
      <c r="E48" s="53">
        <f>VLOOKUP(C48,Active!C$21:E$973,3,FALSE)</f>
        <v>-10125.999391561876</v>
      </c>
      <c r="F48" s="4" t="s">
        <v>70</v>
      </c>
      <c r="G48" s="16" t="str">
        <f t="shared" si="10"/>
        <v>27719.274</v>
      </c>
      <c r="H48" s="45">
        <f t="shared" si="11"/>
        <v>-10126</v>
      </c>
      <c r="I48" s="54" t="s">
        <v>103</v>
      </c>
      <c r="J48" s="55" t="s">
        <v>104</v>
      </c>
      <c r="K48" s="54">
        <v>-10126</v>
      </c>
      <c r="L48" s="54" t="s">
        <v>105</v>
      </c>
      <c r="M48" s="55" t="s">
        <v>76</v>
      </c>
      <c r="N48" s="55"/>
      <c r="O48" s="56" t="s">
        <v>77</v>
      </c>
      <c r="P48" s="57" t="s">
        <v>78</v>
      </c>
    </row>
    <row r="49" spans="1:16" ht="12.75" customHeight="1" thickBot="1" x14ac:dyDescent="0.25">
      <c r="A49" s="45" t="str">
        <f t="shared" si="6"/>
        <v>IBVS 438 </v>
      </c>
      <c r="B49" s="4" t="str">
        <f t="shared" si="7"/>
        <v>I</v>
      </c>
      <c r="C49" s="45">
        <f t="shared" si="8"/>
        <v>28126.319</v>
      </c>
      <c r="D49" s="16" t="str">
        <f t="shared" si="9"/>
        <v>vis</v>
      </c>
      <c r="E49" s="53">
        <f>VLOOKUP(C49,Active!C$21:E$973,3,FALSE)</f>
        <v>-9800.9840408755481</v>
      </c>
      <c r="F49" s="4" t="s">
        <v>70</v>
      </c>
      <c r="G49" s="16" t="str">
        <f t="shared" si="10"/>
        <v>28126.319</v>
      </c>
      <c r="H49" s="45">
        <f t="shared" si="11"/>
        <v>-9801</v>
      </c>
      <c r="I49" s="54" t="s">
        <v>106</v>
      </c>
      <c r="J49" s="55" t="s">
        <v>107</v>
      </c>
      <c r="K49" s="54">
        <v>-9801</v>
      </c>
      <c r="L49" s="54" t="s">
        <v>108</v>
      </c>
      <c r="M49" s="55" t="s">
        <v>76</v>
      </c>
      <c r="N49" s="55"/>
      <c r="O49" s="56" t="s">
        <v>77</v>
      </c>
      <c r="P49" s="57" t="s">
        <v>78</v>
      </c>
    </row>
    <row r="50" spans="1:16" ht="12.75" customHeight="1" thickBot="1" x14ac:dyDescent="0.25">
      <c r="A50" s="45" t="str">
        <f t="shared" si="6"/>
        <v>IBVS 438 </v>
      </c>
      <c r="B50" s="4" t="str">
        <f t="shared" si="7"/>
        <v>I</v>
      </c>
      <c r="C50" s="45">
        <f t="shared" si="8"/>
        <v>28126.34</v>
      </c>
      <c r="D50" s="16" t="str">
        <f t="shared" si="9"/>
        <v>vis</v>
      </c>
      <c r="E50" s="53">
        <f>VLOOKUP(C50,Active!C$21:E$973,3,FALSE)</f>
        <v>-9800.9672728956812</v>
      </c>
      <c r="F50" s="4" t="s">
        <v>70</v>
      </c>
      <c r="G50" s="16" t="str">
        <f t="shared" si="10"/>
        <v>28126.340</v>
      </c>
      <c r="H50" s="45">
        <f t="shared" si="11"/>
        <v>-9801</v>
      </c>
      <c r="I50" s="54" t="s">
        <v>109</v>
      </c>
      <c r="J50" s="55" t="s">
        <v>110</v>
      </c>
      <c r="K50" s="54">
        <v>-9801</v>
      </c>
      <c r="L50" s="54" t="s">
        <v>111</v>
      </c>
      <c r="M50" s="55" t="s">
        <v>76</v>
      </c>
      <c r="N50" s="55"/>
      <c r="O50" s="56" t="s">
        <v>77</v>
      </c>
      <c r="P50" s="57" t="s">
        <v>78</v>
      </c>
    </row>
    <row r="51" spans="1:16" ht="12.75" customHeight="1" thickBot="1" x14ac:dyDescent="0.25">
      <c r="A51" s="45" t="str">
        <f t="shared" si="6"/>
        <v>IBVS 438 </v>
      </c>
      <c r="B51" s="4" t="str">
        <f t="shared" si="7"/>
        <v>I</v>
      </c>
      <c r="C51" s="45">
        <f t="shared" si="8"/>
        <v>28752.518</v>
      </c>
      <c r="D51" s="16" t="str">
        <f t="shared" si="9"/>
        <v>vis</v>
      </c>
      <c r="E51" s="53">
        <f>VLOOKUP(C51,Active!C$21:E$973,3,FALSE)</f>
        <v>-9300.9796492617734</v>
      </c>
      <c r="F51" s="4" t="s">
        <v>70</v>
      </c>
      <c r="G51" s="16" t="str">
        <f t="shared" si="10"/>
        <v>28752.518</v>
      </c>
      <c r="H51" s="45">
        <f t="shared" si="11"/>
        <v>-9301</v>
      </c>
      <c r="I51" s="54" t="s">
        <v>112</v>
      </c>
      <c r="J51" s="55" t="s">
        <v>113</v>
      </c>
      <c r="K51" s="54">
        <v>-9301</v>
      </c>
      <c r="L51" s="54" t="s">
        <v>114</v>
      </c>
      <c r="M51" s="55" t="s">
        <v>76</v>
      </c>
      <c r="N51" s="55"/>
      <c r="O51" s="56" t="s">
        <v>77</v>
      </c>
      <c r="P51" s="57" t="s">
        <v>78</v>
      </c>
    </row>
    <row r="52" spans="1:16" ht="12.75" customHeight="1" thickBot="1" x14ac:dyDescent="0.25">
      <c r="A52" s="45" t="str">
        <f t="shared" si="6"/>
        <v>IBVS 438 </v>
      </c>
      <c r="B52" s="4" t="str">
        <f t="shared" si="7"/>
        <v>I</v>
      </c>
      <c r="C52" s="45">
        <f t="shared" si="8"/>
        <v>29193.298999999999</v>
      </c>
      <c r="D52" s="16" t="str">
        <f t="shared" si="9"/>
        <v>vis</v>
      </c>
      <c r="E52" s="53">
        <f>VLOOKUP(C52,Active!C$21:E$973,3,FALSE)</f>
        <v>-8949.0269381588951</v>
      </c>
      <c r="F52" s="4" t="s">
        <v>70</v>
      </c>
      <c r="G52" s="16" t="str">
        <f t="shared" si="10"/>
        <v>29193.299</v>
      </c>
      <c r="H52" s="45">
        <f t="shared" si="11"/>
        <v>-8949</v>
      </c>
      <c r="I52" s="54" t="s">
        <v>115</v>
      </c>
      <c r="J52" s="55" t="s">
        <v>116</v>
      </c>
      <c r="K52" s="54">
        <v>-8949</v>
      </c>
      <c r="L52" s="54" t="s">
        <v>90</v>
      </c>
      <c r="M52" s="55" t="s">
        <v>76</v>
      </c>
      <c r="N52" s="55"/>
      <c r="O52" s="56" t="s">
        <v>77</v>
      </c>
      <c r="P52" s="57" t="s">
        <v>78</v>
      </c>
    </row>
    <row r="53" spans="1:16" ht="12.75" customHeight="1" thickBot="1" x14ac:dyDescent="0.25">
      <c r="A53" s="45" t="str">
        <f t="shared" si="6"/>
        <v> VSSC 58 </v>
      </c>
      <c r="B53" s="4" t="str">
        <f t="shared" si="7"/>
        <v>I</v>
      </c>
      <c r="C53" s="45">
        <f t="shared" si="8"/>
        <v>43772.355000000003</v>
      </c>
      <c r="D53" s="16" t="str">
        <f t="shared" si="9"/>
        <v>vis</v>
      </c>
      <c r="E53" s="53">
        <f>VLOOKUP(C53,Active!C$21:E$973,3,FALSE)</f>
        <v>2691.9881793726704</v>
      </c>
      <c r="F53" s="4" t="s">
        <v>70</v>
      </c>
      <c r="G53" s="16" t="str">
        <f t="shared" si="10"/>
        <v>43772.355</v>
      </c>
      <c r="H53" s="45">
        <f t="shared" si="11"/>
        <v>2692</v>
      </c>
      <c r="I53" s="54" t="s">
        <v>136</v>
      </c>
      <c r="J53" s="55" t="s">
        <v>137</v>
      </c>
      <c r="K53" s="54">
        <v>2692</v>
      </c>
      <c r="L53" s="54" t="s">
        <v>138</v>
      </c>
      <c r="M53" s="55" t="s">
        <v>133</v>
      </c>
      <c r="N53" s="55"/>
      <c r="O53" s="56" t="s">
        <v>139</v>
      </c>
      <c r="P53" s="56" t="s">
        <v>140</v>
      </c>
    </row>
    <row r="54" spans="1:16" ht="12.75" customHeight="1" thickBot="1" x14ac:dyDescent="0.25">
      <c r="A54" s="45" t="str">
        <f t="shared" si="6"/>
        <v> VSSC 58 </v>
      </c>
      <c r="B54" s="4" t="str">
        <f t="shared" si="7"/>
        <v>I</v>
      </c>
      <c r="C54" s="45">
        <f t="shared" si="8"/>
        <v>43777.374000000003</v>
      </c>
      <c r="D54" s="16" t="str">
        <f t="shared" si="9"/>
        <v>vis</v>
      </c>
      <c r="E54" s="53">
        <f>VLOOKUP(C54,Active!C$21:E$973,3,FALSE)</f>
        <v>2695.9957265605603</v>
      </c>
      <c r="F54" s="4" t="s">
        <v>70</v>
      </c>
      <c r="G54" s="16" t="str">
        <f t="shared" si="10"/>
        <v>43777.374</v>
      </c>
      <c r="H54" s="45">
        <f t="shared" si="11"/>
        <v>2696</v>
      </c>
      <c r="I54" s="54" t="s">
        <v>141</v>
      </c>
      <c r="J54" s="55" t="s">
        <v>142</v>
      </c>
      <c r="K54" s="54">
        <v>2696</v>
      </c>
      <c r="L54" s="54" t="s">
        <v>143</v>
      </c>
      <c r="M54" s="55" t="s">
        <v>133</v>
      </c>
      <c r="N54" s="55"/>
      <c r="O54" s="56" t="s">
        <v>139</v>
      </c>
      <c r="P54" s="56" t="s">
        <v>140</v>
      </c>
    </row>
    <row r="55" spans="1:16" ht="12.75" customHeight="1" thickBot="1" x14ac:dyDescent="0.25">
      <c r="A55" s="45" t="str">
        <f t="shared" si="6"/>
        <v>BAVM 50 </v>
      </c>
      <c r="B55" s="4" t="str">
        <f t="shared" si="7"/>
        <v>II</v>
      </c>
      <c r="C55" s="45">
        <f t="shared" si="8"/>
        <v>46320.368999999999</v>
      </c>
      <c r="D55" s="16" t="str">
        <f t="shared" si="9"/>
        <v>vis</v>
      </c>
      <c r="E55" s="53">
        <f>VLOOKUP(C55,Active!C$21:E$973,3,FALSE)</f>
        <v>4726.5142483912687</v>
      </c>
      <c r="F55" s="4" t="s">
        <v>70</v>
      </c>
      <c r="G55" s="16" t="str">
        <f t="shared" si="10"/>
        <v>46320.369</v>
      </c>
      <c r="H55" s="45">
        <f t="shared" si="11"/>
        <v>4726.5</v>
      </c>
      <c r="I55" s="54" t="s">
        <v>144</v>
      </c>
      <c r="J55" s="55" t="s">
        <v>145</v>
      </c>
      <c r="K55" s="54">
        <v>4726.5</v>
      </c>
      <c r="L55" s="54" t="s">
        <v>146</v>
      </c>
      <c r="M55" s="55" t="s">
        <v>72</v>
      </c>
      <c r="N55" s="55"/>
      <c r="O55" s="56" t="s">
        <v>147</v>
      </c>
      <c r="P55" s="57" t="s">
        <v>148</v>
      </c>
    </row>
    <row r="56" spans="1:16" ht="12.75" customHeight="1" thickBot="1" x14ac:dyDescent="0.25">
      <c r="A56" s="45" t="str">
        <f t="shared" si="6"/>
        <v> VSSC 67.9 </v>
      </c>
      <c r="B56" s="4" t="str">
        <f t="shared" si="7"/>
        <v>I</v>
      </c>
      <c r="C56" s="45">
        <f t="shared" si="8"/>
        <v>46362.2961</v>
      </c>
      <c r="D56" s="16" t="str">
        <f t="shared" si="9"/>
        <v>vis</v>
      </c>
      <c r="E56" s="53">
        <f>VLOOKUP(C56,Active!C$21:E$973,3,FALSE)</f>
        <v>4759.9919992781761</v>
      </c>
      <c r="F56" s="4" t="s">
        <v>70</v>
      </c>
      <c r="G56" s="16" t="str">
        <f t="shared" si="10"/>
        <v>46362.2961</v>
      </c>
      <c r="H56" s="45">
        <f t="shared" si="11"/>
        <v>4760</v>
      </c>
      <c r="I56" s="54" t="s">
        <v>149</v>
      </c>
      <c r="J56" s="55" t="s">
        <v>150</v>
      </c>
      <c r="K56" s="54">
        <v>4760</v>
      </c>
      <c r="L56" s="54" t="s">
        <v>151</v>
      </c>
      <c r="M56" s="55" t="s">
        <v>120</v>
      </c>
      <c r="N56" s="55" t="s">
        <v>121</v>
      </c>
      <c r="O56" s="56" t="s">
        <v>152</v>
      </c>
      <c r="P56" s="56" t="s">
        <v>153</v>
      </c>
    </row>
    <row r="57" spans="1:16" ht="12.75" customHeight="1" thickBot="1" x14ac:dyDescent="0.25">
      <c r="A57" s="45" t="str">
        <f t="shared" si="6"/>
        <v> VSSC 67.9 </v>
      </c>
      <c r="B57" s="4" t="str">
        <f t="shared" si="7"/>
        <v>II</v>
      </c>
      <c r="C57" s="45">
        <f t="shared" si="8"/>
        <v>46385.476900000001</v>
      </c>
      <c r="D57" s="16" t="str">
        <f t="shared" si="9"/>
        <v>vis</v>
      </c>
      <c r="E57" s="53">
        <f>VLOOKUP(C57,Active!C$21:E$973,3,FALSE)</f>
        <v>4778.5012939291119</v>
      </c>
      <c r="F57" s="4" t="s">
        <v>70</v>
      </c>
      <c r="G57" s="16" t="str">
        <f t="shared" si="10"/>
        <v>46385.4769</v>
      </c>
      <c r="H57" s="45">
        <f t="shared" si="11"/>
        <v>4778.5</v>
      </c>
      <c r="I57" s="54" t="s">
        <v>154</v>
      </c>
      <c r="J57" s="55" t="s">
        <v>155</v>
      </c>
      <c r="K57" s="54">
        <v>4778.5</v>
      </c>
      <c r="L57" s="54" t="s">
        <v>156</v>
      </c>
      <c r="M57" s="55" t="s">
        <v>120</v>
      </c>
      <c r="N57" s="55" t="s">
        <v>121</v>
      </c>
      <c r="O57" s="56" t="s">
        <v>152</v>
      </c>
      <c r="P57" s="56" t="s">
        <v>153</v>
      </c>
    </row>
    <row r="58" spans="1:16" ht="12.75" customHeight="1" thickBot="1" x14ac:dyDescent="0.25">
      <c r="A58" s="45" t="str">
        <f t="shared" si="6"/>
        <v> VSSC 72.26 </v>
      </c>
      <c r="B58" s="4" t="str">
        <f t="shared" si="7"/>
        <v>II</v>
      </c>
      <c r="C58" s="45">
        <f t="shared" si="8"/>
        <v>47447.503499999999</v>
      </c>
      <c r="D58" s="16" t="str">
        <f t="shared" si="9"/>
        <v>vis</v>
      </c>
      <c r="E58" s="53">
        <f>VLOOKUP(C58,Active!C$21:E$973,3,FALSE)</f>
        <v>5626.5032294330713</v>
      </c>
      <c r="F58" s="4" t="s">
        <v>70</v>
      </c>
      <c r="G58" s="16" t="str">
        <f t="shared" si="10"/>
        <v>47447.5035</v>
      </c>
      <c r="H58" s="45">
        <f t="shared" si="11"/>
        <v>5626.5</v>
      </c>
      <c r="I58" s="54" t="s">
        <v>196</v>
      </c>
      <c r="J58" s="55" t="s">
        <v>197</v>
      </c>
      <c r="K58" s="54">
        <v>5626.5</v>
      </c>
      <c r="L58" s="54" t="s">
        <v>173</v>
      </c>
      <c r="M58" s="55" t="s">
        <v>120</v>
      </c>
      <c r="N58" s="55" t="s">
        <v>121</v>
      </c>
      <c r="O58" s="56" t="s">
        <v>152</v>
      </c>
      <c r="P58" s="56" t="s">
        <v>198</v>
      </c>
    </row>
    <row r="59" spans="1:16" ht="12.75" customHeight="1" thickBot="1" x14ac:dyDescent="0.25">
      <c r="A59" s="45" t="str">
        <f t="shared" si="6"/>
        <v> VSSC 73 </v>
      </c>
      <c r="B59" s="4" t="str">
        <f t="shared" si="7"/>
        <v>II</v>
      </c>
      <c r="C59" s="45">
        <f t="shared" si="8"/>
        <v>47720.524100000002</v>
      </c>
      <c r="D59" s="16" t="str">
        <f t="shared" si="9"/>
        <v>vis</v>
      </c>
      <c r="E59" s="53">
        <f>VLOOKUP(C59,Active!C$21:E$973,3,FALSE)</f>
        <v>5844.5034162762786</v>
      </c>
      <c r="F59" s="4" t="s">
        <v>70</v>
      </c>
      <c r="G59" s="16" t="str">
        <f t="shared" si="10"/>
        <v>47720.5241</v>
      </c>
      <c r="H59" s="45">
        <f t="shared" si="11"/>
        <v>5844.5</v>
      </c>
      <c r="I59" s="54" t="s">
        <v>199</v>
      </c>
      <c r="J59" s="55" t="s">
        <v>200</v>
      </c>
      <c r="K59" s="54">
        <v>5844.5</v>
      </c>
      <c r="L59" s="54" t="s">
        <v>176</v>
      </c>
      <c r="M59" s="55" t="s">
        <v>120</v>
      </c>
      <c r="N59" s="55" t="s">
        <v>121</v>
      </c>
      <c r="O59" s="56" t="s">
        <v>152</v>
      </c>
      <c r="P59" s="56" t="s">
        <v>201</v>
      </c>
    </row>
    <row r="60" spans="1:16" ht="12.75" customHeight="1" thickBot="1" x14ac:dyDescent="0.25">
      <c r="A60" s="45" t="str">
        <f t="shared" si="6"/>
        <v> VSSC 73 </v>
      </c>
      <c r="B60" s="4" t="str">
        <f t="shared" si="7"/>
        <v>I</v>
      </c>
      <c r="C60" s="45">
        <f t="shared" si="8"/>
        <v>47757.463199999998</v>
      </c>
      <c r="D60" s="16" t="str">
        <f t="shared" si="9"/>
        <v>vis</v>
      </c>
      <c r="E60" s="53">
        <f>VLOOKUP(C60,Active!C$21:E$973,3,FALSE)</f>
        <v>5873.9983727074741</v>
      </c>
      <c r="F60" s="4" t="s">
        <v>70</v>
      </c>
      <c r="G60" s="16" t="str">
        <f t="shared" si="10"/>
        <v>47757.4632</v>
      </c>
      <c r="H60" s="45">
        <f t="shared" si="11"/>
        <v>5874</v>
      </c>
      <c r="I60" s="54" t="s">
        <v>202</v>
      </c>
      <c r="J60" s="55" t="s">
        <v>203</v>
      </c>
      <c r="K60" s="54">
        <v>5874</v>
      </c>
      <c r="L60" s="54" t="s">
        <v>204</v>
      </c>
      <c r="M60" s="55" t="s">
        <v>120</v>
      </c>
      <c r="N60" s="55" t="s">
        <v>121</v>
      </c>
      <c r="O60" s="56" t="s">
        <v>152</v>
      </c>
      <c r="P60" s="56" t="s">
        <v>201</v>
      </c>
    </row>
    <row r="61" spans="1:16" ht="12.75" customHeight="1" thickBot="1" x14ac:dyDescent="0.25">
      <c r="A61" s="45" t="str">
        <f t="shared" si="6"/>
        <v> JBAA 107.321 </v>
      </c>
      <c r="B61" s="4" t="str">
        <f t="shared" si="7"/>
        <v>I</v>
      </c>
      <c r="C61" s="45">
        <f t="shared" si="8"/>
        <v>48938.472999999998</v>
      </c>
      <c r="D61" s="16" t="str">
        <f t="shared" si="9"/>
        <v>vis</v>
      </c>
      <c r="E61" s="53">
        <f>VLOOKUP(C61,Active!C$21:E$973,3,FALSE)</f>
        <v>6817.0054463995521</v>
      </c>
      <c r="F61" s="4" t="s">
        <v>70</v>
      </c>
      <c r="G61" s="16" t="str">
        <f t="shared" si="10"/>
        <v>48938.4730</v>
      </c>
      <c r="H61" s="45">
        <f t="shared" si="11"/>
        <v>6817</v>
      </c>
      <c r="I61" s="54" t="s">
        <v>213</v>
      </c>
      <c r="J61" s="55" t="s">
        <v>214</v>
      </c>
      <c r="K61" s="54">
        <v>6817</v>
      </c>
      <c r="L61" s="54" t="s">
        <v>215</v>
      </c>
      <c r="M61" s="55" t="s">
        <v>120</v>
      </c>
      <c r="N61" s="55" t="s">
        <v>121</v>
      </c>
      <c r="O61" s="56" t="s">
        <v>216</v>
      </c>
      <c r="P61" s="56" t="s">
        <v>217</v>
      </c>
    </row>
    <row r="62" spans="1:16" ht="12.75" customHeight="1" thickBot="1" x14ac:dyDescent="0.25">
      <c r="A62" s="45" t="str">
        <f t="shared" si="6"/>
        <v>BAVM 214 </v>
      </c>
      <c r="B62" s="4" t="str">
        <f t="shared" si="7"/>
        <v>I</v>
      </c>
      <c r="C62" s="45">
        <f t="shared" si="8"/>
        <v>55374.490899999997</v>
      </c>
      <c r="D62" s="16" t="str">
        <f t="shared" si="9"/>
        <v>vis</v>
      </c>
      <c r="E62" s="53">
        <f>VLOOKUP(C62,Active!C$21:E$973,3,FALSE)</f>
        <v>11956.006330311633</v>
      </c>
      <c r="F62" s="4" t="s">
        <v>70</v>
      </c>
      <c r="G62" s="16" t="str">
        <f t="shared" si="10"/>
        <v>55374.4909</v>
      </c>
      <c r="H62" s="45">
        <f t="shared" si="11"/>
        <v>11956</v>
      </c>
      <c r="I62" s="54" t="s">
        <v>231</v>
      </c>
      <c r="J62" s="55" t="s">
        <v>232</v>
      </c>
      <c r="K62" s="54">
        <v>11956</v>
      </c>
      <c r="L62" s="54" t="s">
        <v>233</v>
      </c>
      <c r="M62" s="55" t="s">
        <v>221</v>
      </c>
      <c r="N62" s="55" t="s">
        <v>222</v>
      </c>
      <c r="O62" s="56" t="s">
        <v>234</v>
      </c>
      <c r="P62" s="57" t="s">
        <v>235</v>
      </c>
    </row>
    <row r="63" spans="1:16" ht="12.75" customHeight="1" thickBot="1" x14ac:dyDescent="0.25">
      <c r="A63" s="45" t="str">
        <f t="shared" si="6"/>
        <v> JAAVSO 43-1 </v>
      </c>
      <c r="B63" s="4" t="str">
        <f t="shared" si="7"/>
        <v>I</v>
      </c>
      <c r="C63" s="45">
        <f t="shared" si="8"/>
        <v>57002.598400000003</v>
      </c>
      <c r="D63" s="16" t="str">
        <f t="shared" si="9"/>
        <v>vis</v>
      </c>
      <c r="E63" s="53">
        <f>VLOOKUP(C63,Active!C$21:E$973,3,FALSE)</f>
        <v>13256.009843602656</v>
      </c>
      <c r="F63" s="4" t="s">
        <v>70</v>
      </c>
      <c r="G63" s="16" t="str">
        <f t="shared" si="10"/>
        <v>57002.5984</v>
      </c>
      <c r="H63" s="45">
        <f t="shared" si="11"/>
        <v>13256</v>
      </c>
      <c r="I63" s="54" t="s">
        <v>271</v>
      </c>
      <c r="J63" s="55" t="s">
        <v>272</v>
      </c>
      <c r="K63" s="54">
        <v>13256</v>
      </c>
      <c r="L63" s="54" t="s">
        <v>273</v>
      </c>
      <c r="M63" s="55" t="s">
        <v>221</v>
      </c>
      <c r="N63" s="55" t="s">
        <v>70</v>
      </c>
      <c r="O63" s="56" t="s">
        <v>274</v>
      </c>
      <c r="P63" s="56" t="s">
        <v>275</v>
      </c>
    </row>
    <row r="64" spans="1:1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</sheetData>
  <phoneticPr fontId="8" type="noConversion"/>
  <hyperlinks>
    <hyperlink ref="P39" r:id="rId1" display="http://www.konkoly.hu/cgi-bin/IBVS?438" xr:uid="{00000000-0004-0000-0100-000000000000}"/>
    <hyperlink ref="P40" r:id="rId2" display="http://www.konkoly.hu/cgi-bin/IBVS?438" xr:uid="{00000000-0004-0000-0100-000001000000}"/>
    <hyperlink ref="P41" r:id="rId3" display="http://www.konkoly.hu/cgi-bin/IBVS?438" xr:uid="{00000000-0004-0000-0100-000002000000}"/>
    <hyperlink ref="P42" r:id="rId4" display="http://www.konkoly.hu/cgi-bin/IBVS?438" xr:uid="{00000000-0004-0000-0100-000003000000}"/>
    <hyperlink ref="P43" r:id="rId5" display="http://www.konkoly.hu/cgi-bin/IBVS?438" xr:uid="{00000000-0004-0000-0100-000004000000}"/>
    <hyperlink ref="P44" r:id="rId6" display="http://www.konkoly.hu/cgi-bin/IBVS?438" xr:uid="{00000000-0004-0000-0100-000005000000}"/>
    <hyperlink ref="P45" r:id="rId7" display="http://www.konkoly.hu/cgi-bin/IBVS?438" xr:uid="{00000000-0004-0000-0100-000006000000}"/>
    <hyperlink ref="P46" r:id="rId8" display="http://www.konkoly.hu/cgi-bin/IBVS?438" xr:uid="{00000000-0004-0000-0100-000007000000}"/>
    <hyperlink ref="P47" r:id="rId9" display="http://www.konkoly.hu/cgi-bin/IBVS?438" xr:uid="{00000000-0004-0000-0100-000008000000}"/>
    <hyperlink ref="P48" r:id="rId10" display="http://www.konkoly.hu/cgi-bin/IBVS?438" xr:uid="{00000000-0004-0000-0100-000009000000}"/>
    <hyperlink ref="P49" r:id="rId11" display="http://www.konkoly.hu/cgi-bin/IBVS?438" xr:uid="{00000000-0004-0000-0100-00000A000000}"/>
    <hyperlink ref="P50" r:id="rId12" display="http://www.konkoly.hu/cgi-bin/IBVS?438" xr:uid="{00000000-0004-0000-0100-00000B000000}"/>
    <hyperlink ref="P51" r:id="rId13" display="http://www.konkoly.hu/cgi-bin/IBVS?438" xr:uid="{00000000-0004-0000-0100-00000C000000}"/>
    <hyperlink ref="P52" r:id="rId14" display="http://www.konkoly.hu/cgi-bin/IBVS?438" xr:uid="{00000000-0004-0000-0100-00000D000000}"/>
    <hyperlink ref="P11" r:id="rId15" display="http://www.konkoly.hu/cgi-bin/IBVS?438" xr:uid="{00000000-0004-0000-0100-00000E000000}"/>
    <hyperlink ref="P12" r:id="rId16" display="http://www.konkoly.hu/cgi-bin/IBVS?438" xr:uid="{00000000-0004-0000-0100-00000F000000}"/>
    <hyperlink ref="P13" r:id="rId17" display="http://www.konkoly.hu/cgi-bin/IBVS?438" xr:uid="{00000000-0004-0000-0100-000010000000}"/>
    <hyperlink ref="P14" r:id="rId18" display="http://www.konkoly.hu/cgi-bin/IBVS?438" xr:uid="{00000000-0004-0000-0100-000011000000}"/>
    <hyperlink ref="P55" r:id="rId19" display="http://www.bav-astro.de/sfs/BAVM_link.php?BAVMnr=50" xr:uid="{00000000-0004-0000-0100-000012000000}"/>
    <hyperlink ref="P16" r:id="rId20" display="http://www.konkoly.hu/cgi-bin/IBVS?3078" xr:uid="{00000000-0004-0000-0100-000013000000}"/>
    <hyperlink ref="P18" r:id="rId21" display="http://www.konkoly.hu/cgi-bin/IBVS?3078" xr:uid="{00000000-0004-0000-0100-000014000000}"/>
    <hyperlink ref="P19" r:id="rId22" display="http://www.konkoly.hu/cgi-bin/IBVS?3078" xr:uid="{00000000-0004-0000-0100-000015000000}"/>
    <hyperlink ref="P20" r:id="rId23" display="http://www.konkoly.hu/cgi-bin/IBVS?3078" xr:uid="{00000000-0004-0000-0100-000016000000}"/>
    <hyperlink ref="P21" r:id="rId24" display="http://www.konkoly.hu/cgi-bin/IBVS?3355" xr:uid="{00000000-0004-0000-0100-000017000000}"/>
    <hyperlink ref="P22" r:id="rId25" display="http://www.konkoly.hu/cgi-bin/IBVS?3355" xr:uid="{00000000-0004-0000-0100-000018000000}"/>
    <hyperlink ref="P23" r:id="rId26" display="http://www.konkoly.hu/cgi-bin/IBVS?3355" xr:uid="{00000000-0004-0000-0100-000019000000}"/>
    <hyperlink ref="P24" r:id="rId27" display="http://www.konkoly.hu/cgi-bin/IBVS?3355" xr:uid="{00000000-0004-0000-0100-00001A000000}"/>
    <hyperlink ref="P26" r:id="rId28" display="http://www.konkoly.hu/cgi-bin/IBVS?3762" xr:uid="{00000000-0004-0000-0100-00001B000000}"/>
    <hyperlink ref="P27" r:id="rId29" display="http://www.konkoly.hu/cgi-bin/IBVS?3762" xr:uid="{00000000-0004-0000-0100-00001C000000}"/>
    <hyperlink ref="P28" r:id="rId30" display="http://www.bav-astro.de/sfs/BAVM_link.php?BAVMnr=178" xr:uid="{00000000-0004-0000-0100-00001D000000}"/>
    <hyperlink ref="P29" r:id="rId31" display="http://var.astro.cz/oejv/issues/oejv0074.pdf" xr:uid="{00000000-0004-0000-0100-00001E000000}"/>
    <hyperlink ref="P62" r:id="rId32" display="http://www.bav-astro.de/sfs/BAVM_link.php?BAVMnr=214" xr:uid="{00000000-0004-0000-0100-00001F000000}"/>
    <hyperlink ref="P30" r:id="rId33" display="http://var.astro.cz/oejv/issues/oejv0160.pdf" xr:uid="{00000000-0004-0000-0100-000020000000}"/>
    <hyperlink ref="P31" r:id="rId34" display="http://var.astro.cz/oejv/issues/oejv0160.pdf" xr:uid="{00000000-0004-0000-0100-000021000000}"/>
    <hyperlink ref="P32" r:id="rId35" display="http://www.bav-astro.de/sfs/BAVM_link.php?BAVMnr=231" xr:uid="{00000000-0004-0000-0100-000022000000}"/>
    <hyperlink ref="P33" r:id="rId36" display="http://var.astro.cz/oejv/issues/oejv0160.pdf" xr:uid="{00000000-0004-0000-0100-000023000000}"/>
    <hyperlink ref="P34" r:id="rId37" display="http://var.astro.cz/oejv/issues/oejv0160.pdf" xr:uid="{00000000-0004-0000-0100-000024000000}"/>
    <hyperlink ref="P35" r:id="rId38" display="http://var.astro.cz/oejv/issues/oejv0160.pdf" xr:uid="{00000000-0004-0000-0100-000025000000}"/>
    <hyperlink ref="P36" r:id="rId39" display="http://var.astro.cz/oejv/issues/oejv0160.pdf" xr:uid="{00000000-0004-0000-0100-000026000000}"/>
    <hyperlink ref="P37" r:id="rId40" display="http://www.bav-astro.de/sfs/BAVM_link.php?BAVMnr=232" xr:uid="{00000000-0004-0000-0100-000027000000}"/>
    <hyperlink ref="P38" r:id="rId41" display="http://www.bav-astro.de/sfs/BAVM_link.php?BAVMnr=234" xr:uid="{00000000-0004-0000-0100-00002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2024-02-04T04:44:20Z</dcterms:modified>
</cp:coreProperties>
</file>