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387B4805-EC18-43EA-83B4-7F41230AA22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/>
  <c r="G23" i="1"/>
  <c r="I23" i="1"/>
  <c r="E24" i="1"/>
  <c r="F24" i="1"/>
  <c r="G24" i="1"/>
  <c r="K24" i="1"/>
  <c r="D9" i="1"/>
  <c r="C9" i="1"/>
  <c r="E21" i="1"/>
  <c r="F21" i="1"/>
  <c r="G21" i="1"/>
  <c r="K21" i="1"/>
  <c r="E22" i="1"/>
  <c r="F22" i="1"/>
  <c r="G22" i="1"/>
  <c r="Q24" i="1"/>
  <c r="Q21" i="1"/>
  <c r="K22" i="1"/>
  <c r="Q22" i="1"/>
  <c r="F16" i="1"/>
  <c r="C17" i="1"/>
  <c r="Q23" i="1"/>
  <c r="C12" i="1"/>
  <c r="C11" i="1"/>
  <c r="C15" i="1" l="1"/>
  <c r="F18" i="1" s="1"/>
  <c r="O22" i="1"/>
  <c r="O24" i="1"/>
  <c r="O21" i="1"/>
  <c r="O23" i="1"/>
  <c r="C16" i="1"/>
  <c r="D18" i="1" s="1"/>
  <c r="F17" i="1"/>
  <c r="F19" i="1" l="1"/>
  <c r="C18" i="1"/>
</calcChain>
</file>

<file path=xl/sharedStrings.xml><?xml version="1.0" encoding="utf-8"?>
<sst xmlns="http://schemas.openxmlformats.org/spreadsheetml/2006/main" count="58" uniqueCount="50">
  <si>
    <t>PE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</si>
  <si>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</si>
  <si>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</si>
  <si>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</si>
  <si>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</si>
  <si>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</si>
  <si>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</si>
  <si>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</si>
  <si>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</si>
  <si>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</si>
  <si>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</si>
  <si>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</si>
  <si>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</si>
  <si>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</si>
  <si>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</si>
  <si>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</si>
  <si>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</si>
  <si>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</si>
  <si>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</si>
  <si>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</si>
  <si>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</si>
  <si>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</si>
  <si>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</si>
  <si>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</si>
  <si>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</si>
  <si>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</si>
  <si>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</si>
  <si>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</si>
  <si>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</si>
  <si>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</si>
  <si>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</si>
  <si>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</si>
  <si>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</si>
  <si>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</si>
  <si>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</si>
  <si>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</si>
  <si>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</si>
  <si>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</si>
  <si>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</si>
  <si>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</si>
  <si>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</si>
  <si>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</si>
  <si>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V1902 Cyg / GSC 3169-3041</t>
  </si>
  <si>
    <t>EW</t>
  </si>
  <si>
    <t>IBVS 5806</t>
  </si>
  <si>
    <t>I</t>
  </si>
  <si>
    <t>II</t>
  </si>
  <si>
    <t>vis</t>
  </si>
  <si>
    <t>OEJV 0179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</si>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</sst>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21" fillId="0" borderId="0"/>
    <xf numFmtId="0" fontId="21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31" fillId="0" borderId="0" xfId="41" applyFont="1"/>
    <xf numFmtId="0" fontId="31" fillId="0" borderId="0" xfId="41" applyFont="1" applyAlignment="1">
      <alignment horizontal="center"/>
    </xf>
    <xf numFmtId="0" fontId="31" fillId="0" borderId="0" xfId="41" applyFont="1" applyAlignment="1">
      <alignment horizontal="left"/>
    </xf>
    <xf numFmtId="0" fontId="5" fillId="0" borderId="0" xfId="0" applyFont="1" applyAlignment="1"/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V1902 Cyg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20300751879698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5.0000000000000001E-4</c:v>
                  </c:pt>
                  <c:pt idx="1">
                    <c:v>2.0000000000000001E-4</c:v>
                  </c:pt>
                  <c:pt idx="2">
                    <c:v>0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5.0000000000000001E-4</c:v>
                  </c:pt>
                  <c:pt idx="1">
                    <c:v>2.0000000000000001E-4</c:v>
                  </c:pt>
                  <c:pt idx="2">
                    <c:v>0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-777</c:v>
                </c:pt>
                <c:pt idx="1">
                  <c:v>-763.5</c:v>
                </c:pt>
                <c:pt idx="2">
                  <c:v>0</c:v>
                </c:pt>
                <c:pt idx="3">
                  <c:v>6437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CCE-4744-AAC1-663C2D3E20E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2.0000000000000001E-4</c:v>
                  </c:pt>
                  <c:pt idx="2">
                    <c:v>0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2.0000000000000001E-4</c:v>
                  </c:pt>
                  <c:pt idx="2">
                    <c:v>0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-777</c:v>
                </c:pt>
                <c:pt idx="1">
                  <c:v>-763.5</c:v>
                </c:pt>
                <c:pt idx="2">
                  <c:v>0</c:v>
                </c:pt>
                <c:pt idx="3">
                  <c:v>6437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CCE-4744-AAC1-663C2D3E20E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2.0000000000000001E-4</c:v>
                  </c:pt>
                  <c:pt idx="2">
                    <c:v>0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2.0000000000000001E-4</c:v>
                  </c:pt>
                  <c:pt idx="2">
                    <c:v>0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-777</c:v>
                </c:pt>
                <c:pt idx="1">
                  <c:v>-763.5</c:v>
                </c:pt>
                <c:pt idx="2">
                  <c:v>0</c:v>
                </c:pt>
                <c:pt idx="3">
                  <c:v>6437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CCE-4744-AAC1-663C2D3E20E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2.0000000000000001E-4</c:v>
                  </c:pt>
                  <c:pt idx="2">
                    <c:v>0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2.0000000000000001E-4</c:v>
                  </c:pt>
                  <c:pt idx="2">
                    <c:v>0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-777</c:v>
                </c:pt>
                <c:pt idx="1">
                  <c:v>-763.5</c:v>
                </c:pt>
                <c:pt idx="2">
                  <c:v>0</c:v>
                </c:pt>
                <c:pt idx="3">
                  <c:v>6437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2.0389999917824753E-3</c:v>
                </c:pt>
                <c:pt idx="1">
                  <c:v>1.4445001652347855E-3</c:v>
                </c:pt>
                <c:pt idx="3">
                  <c:v>-2.8368999999656808E-2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CCE-4744-AAC1-663C2D3E20E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2.0000000000000001E-4</c:v>
                  </c:pt>
                  <c:pt idx="2">
                    <c:v>0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2.0000000000000001E-4</c:v>
                  </c:pt>
                  <c:pt idx="2">
                    <c:v>0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-777</c:v>
                </c:pt>
                <c:pt idx="1">
                  <c:v>-763.5</c:v>
                </c:pt>
                <c:pt idx="2">
                  <c:v>0</c:v>
                </c:pt>
                <c:pt idx="3">
                  <c:v>6437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CCE-4744-AAC1-663C2D3E20E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2.0000000000000001E-4</c:v>
                  </c:pt>
                  <c:pt idx="2">
                    <c:v>0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2.0000000000000001E-4</c:v>
                  </c:pt>
                  <c:pt idx="2">
                    <c:v>0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-777</c:v>
                </c:pt>
                <c:pt idx="1">
                  <c:v>-763.5</c:v>
                </c:pt>
                <c:pt idx="2">
                  <c:v>0</c:v>
                </c:pt>
                <c:pt idx="3">
                  <c:v>6437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CCE-4744-AAC1-663C2D3E20E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2.0000000000000001E-4</c:v>
                  </c:pt>
                  <c:pt idx="2">
                    <c:v>0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2.0000000000000001E-4</c:v>
                  </c:pt>
                  <c:pt idx="2">
                    <c:v>0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-777</c:v>
                </c:pt>
                <c:pt idx="1">
                  <c:v>-763.5</c:v>
                </c:pt>
                <c:pt idx="2">
                  <c:v>0</c:v>
                </c:pt>
                <c:pt idx="3">
                  <c:v>6437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CCE-4744-AAC1-663C2D3E20E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-777</c:v>
                </c:pt>
                <c:pt idx="1">
                  <c:v>-763.5</c:v>
                </c:pt>
                <c:pt idx="2">
                  <c:v>0</c:v>
                </c:pt>
                <c:pt idx="3">
                  <c:v>6437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2.2379361657194419E-3</c:v>
                </c:pt>
                <c:pt idx="1">
                  <c:v>2.1808679165065637E-3</c:v>
                </c:pt>
                <c:pt idx="2">
                  <c:v>-1.0466586223106603E-3</c:v>
                </c:pt>
                <c:pt idx="3">
                  <c:v>-2.8257645302554892E-2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CCE-4744-AAC1-663C2D3E20E4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-777</c:v>
                </c:pt>
                <c:pt idx="1">
                  <c:v>-763.5</c:v>
                </c:pt>
                <c:pt idx="2">
                  <c:v>0</c:v>
                </c:pt>
                <c:pt idx="3">
                  <c:v>6437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CCE-4744-AAC1-663C2D3E20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6465688"/>
        <c:axId val="1"/>
      </c:scatterChart>
      <c:valAx>
        <c:axId val="7364656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4656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804511278195488"/>
          <c:y val="0.92397937099967764"/>
          <c:w val="0.7142857142857141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247650</xdr:colOff>
      <xdr:row>0</xdr:row>
      <xdr:rowOff>0</xdr:rowOff>
    </xdr:from>
    <xdr:to>
      <xdr:col>17</xdr:col>
      <xdr:colOff>333375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A90AB08-7330-4C8E-DAEA-255E10451B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7" sqref="F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42</v>
      </c>
    </row>
    <row r="2" spans="1:6" x14ac:dyDescent="0.2">
      <c r="A2" t="s">
        <v>26</v>
      </c>
      <c r="B2" t="s">
        <v>43</v>
      </c>
      <c r="C2" s="3"/>
      <c r="D2" s="3"/>
    </row>
    <row r="3" spans="1:6" ht="13.5" thickBot="1" x14ac:dyDescent="0.25"/>
    <row r="4" spans="1:6" ht="14.25" thickTop="1" thickBot="1" x14ac:dyDescent="0.25">
      <c r="A4" s="5" t="s">
        <v>3</v>
      </c>
      <c r="C4" s="27" t="s">
        <v>40</v>
      </c>
      <c r="D4" s="28" t="s">
        <v>40</v>
      </c>
    </row>
    <row r="5" spans="1:6" ht="13.5" thickTop="1" x14ac:dyDescent="0.2">
      <c r="A5" s="9" t="s">
        <v>31</v>
      </c>
      <c r="B5" s="10"/>
      <c r="C5" s="11">
        <v>-9.5</v>
      </c>
      <c r="D5" s="10" t="s">
        <v>32</v>
      </c>
    </row>
    <row r="6" spans="1:6" x14ac:dyDescent="0.2">
      <c r="A6" s="5" t="s">
        <v>4</v>
      </c>
    </row>
    <row r="7" spans="1:6" x14ac:dyDescent="0.2">
      <c r="A7" t="s">
        <v>5</v>
      </c>
      <c r="C7" s="36">
        <v>54339.49</v>
      </c>
      <c r="D7" s="29" t="s">
        <v>41</v>
      </c>
    </row>
    <row r="8" spans="1:6" x14ac:dyDescent="0.2">
      <c r="A8" t="s">
        <v>6</v>
      </c>
      <c r="C8" s="36">
        <v>0.45020700000000002</v>
      </c>
      <c r="D8" s="29" t="s">
        <v>41</v>
      </c>
    </row>
    <row r="9" spans="1:6" x14ac:dyDescent="0.2">
      <c r="A9" s="24" t="s">
        <v>35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6" ht="13.5" thickBot="1" x14ac:dyDescent="0.25">
      <c r="A10" s="10"/>
      <c r="B10" s="10"/>
      <c r="C10" s="4" t="s">
        <v>22</v>
      </c>
      <c r="D10" s="4" t="s">
        <v>23</v>
      </c>
      <c r="E10" s="10"/>
    </row>
    <row r="11" spans="1:6" x14ac:dyDescent="0.2">
      <c r="A11" s="10" t="s">
        <v>18</v>
      </c>
      <c r="B11" s="10"/>
      <c r="C11" s="21">
        <f ca="1">INTERCEPT(INDIRECT($D$9):G992,INDIRECT($C$9):F992)</f>
        <v>-1.0466586223106603E-3</v>
      </c>
      <c r="D11" s="3"/>
      <c r="E11" s="10"/>
    </row>
    <row r="12" spans="1:6" x14ac:dyDescent="0.2">
      <c r="A12" s="10" t="s">
        <v>19</v>
      </c>
      <c r="B12" s="10"/>
      <c r="C12" s="21">
        <f ca="1">SLOPE(INDIRECT($D$9):G992,INDIRECT($C$9):F992)</f>
        <v>-4.2272777194724609E-6</v>
      </c>
      <c r="D12" s="3"/>
      <c r="E12" s="10"/>
    </row>
    <row r="13" spans="1:6" x14ac:dyDescent="0.2">
      <c r="A13" s="10" t="s">
        <v>21</v>
      </c>
      <c r="B13" s="10"/>
      <c r="C13" s="3" t="s">
        <v>16</v>
      </c>
    </row>
    <row r="14" spans="1:6" x14ac:dyDescent="0.2">
      <c r="A14" s="10"/>
      <c r="B14" s="10"/>
      <c r="C14" s="10"/>
    </row>
    <row r="15" spans="1:6" x14ac:dyDescent="0.2">
      <c r="A15" s="12" t="s">
        <v>20</v>
      </c>
      <c r="B15" s="10"/>
      <c r="C15" s="13">
        <f ca="1">(C7+C11)+(C8+C12)*INT(MAX(F21:F3533))</f>
        <v>57237.444201354694</v>
      </c>
      <c r="E15" s="14" t="s">
        <v>37</v>
      </c>
      <c r="F15" s="11">
        <v>1</v>
      </c>
    </row>
    <row r="16" spans="1:6" x14ac:dyDescent="0.2">
      <c r="A16" s="16" t="s">
        <v>7</v>
      </c>
      <c r="B16" s="10"/>
      <c r="C16" s="17">
        <f ca="1">+C8+C12</f>
        <v>0.45020277272228054</v>
      </c>
      <c r="E16" s="14" t="s">
        <v>33</v>
      </c>
      <c r="F16" s="15">
        <f ca="1">NOW()+15018.5+$C$5/24</f>
        <v>60344.760710648145</v>
      </c>
    </row>
    <row r="17" spans="1:21" ht="13.5" thickBot="1" x14ac:dyDescent="0.25">
      <c r="A17" s="14" t="s">
        <v>30</v>
      </c>
      <c r="B17" s="10"/>
      <c r="C17" s="10">
        <f>COUNT(C21:C2191)</f>
        <v>4</v>
      </c>
      <c r="E17" s="14" t="s">
        <v>38</v>
      </c>
      <c r="F17" s="15">
        <f ca="1">ROUND(2*(F16-$C$7)/$C$8,0)/2+F15</f>
        <v>13340</v>
      </c>
    </row>
    <row r="18" spans="1:21" ht="14.25" thickTop="1" thickBot="1" x14ac:dyDescent="0.25">
      <c r="A18" s="16" t="s">
        <v>8</v>
      </c>
      <c r="B18" s="10"/>
      <c r="C18" s="19">
        <f ca="1">+C15</f>
        <v>57237.444201354694</v>
      </c>
      <c r="D18" s="20">
        <f ca="1">+C16</f>
        <v>0.45020277272228054</v>
      </c>
      <c r="E18" s="14" t="s">
        <v>39</v>
      </c>
      <c r="F18" s="23">
        <f ca="1">ROUND(2*(F16-$C$15)/$C$16,0)/2+F15</f>
        <v>6903</v>
      </c>
    </row>
    <row r="19" spans="1:21" ht="13.5" thickTop="1" x14ac:dyDescent="0.2">
      <c r="E19" s="14" t="s">
        <v>34</v>
      </c>
      <c r="F19" s="18">
        <f ca="1">+$C$15+$C$16*F18-15018.5-$C$5/24</f>
        <v>45327.089774789936</v>
      </c>
    </row>
    <row r="20" spans="1:21" ht="13.5" thickBot="1" x14ac:dyDescent="0.25">
      <c r="A20" s="4" t="s">
        <v>9</v>
      </c>
      <c r="B20" s="4" t="s">
        <v>10</v>
      </c>
      <c r="C20" s="4" t="s">
        <v>11</v>
      </c>
      <c r="D20" s="4" t="s">
        <v>15</v>
      </c>
      <c r="E20" s="4" t="s">
        <v>12</v>
      </c>
      <c r="F20" s="4" t="s">
        <v>13</v>
      </c>
      <c r="G20" s="4" t="s">
        <v>14</v>
      </c>
      <c r="H20" s="7" t="s">
        <v>2</v>
      </c>
      <c r="I20" s="7" t="s">
        <v>47</v>
      </c>
      <c r="J20" s="7" t="s">
        <v>0</v>
      </c>
      <c r="K20" s="7" t="s">
        <v>1</v>
      </c>
      <c r="L20" s="7" t="s">
        <v>27</v>
      </c>
      <c r="M20" s="7" t="s">
        <v>28</v>
      </c>
      <c r="N20" s="7" t="s">
        <v>29</v>
      </c>
      <c r="O20" s="7" t="s">
        <v>25</v>
      </c>
      <c r="P20" s="6" t="s">
        <v>24</v>
      </c>
      <c r="Q20" s="4" t="s">
        <v>17</v>
      </c>
      <c r="U20" s="26" t="s">
        <v>36</v>
      </c>
    </row>
    <row r="21" spans="1:21" x14ac:dyDescent="0.2">
      <c r="A21" s="30" t="s">
        <v>44</v>
      </c>
      <c r="B21" s="31" t="s">
        <v>45</v>
      </c>
      <c r="C21" s="30">
        <v>53989.681199999992</v>
      </c>
      <c r="D21" s="30">
        <v>5.0000000000000001E-4</v>
      </c>
      <c r="E21">
        <f>+(C21-C$7)/C$8</f>
        <v>-776.99547097225525</v>
      </c>
      <c r="F21">
        <f>ROUND(2*E21,0)/2</f>
        <v>-777</v>
      </c>
      <c r="G21">
        <f>+C21-(C$7+F21*C$8)</f>
        <v>2.0389999917824753E-3</v>
      </c>
      <c r="K21">
        <f>+G21</f>
        <v>2.0389999917824753E-3</v>
      </c>
      <c r="O21">
        <f ca="1">+C$11+C$12*$F21</f>
        <v>2.2379361657194419E-3</v>
      </c>
      <c r="Q21" s="2">
        <f>+C21-15018.5</f>
        <v>38971.181199999992</v>
      </c>
      <c r="R21" s="35" t="s">
        <v>49</v>
      </c>
    </row>
    <row r="22" spans="1:21" x14ac:dyDescent="0.2">
      <c r="A22" s="30" t="s">
        <v>44</v>
      </c>
      <c r="B22" s="31" t="s">
        <v>46</v>
      </c>
      <c r="C22" s="30">
        <v>53995.758400000166</v>
      </c>
      <c r="D22" s="30">
        <v>2.0000000000000001E-4</v>
      </c>
      <c r="E22">
        <f>+(C22-C$7)/C$8</f>
        <v>-763.49679147554741</v>
      </c>
      <c r="F22">
        <f>ROUND(2*E22,0)/2</f>
        <v>-763.5</v>
      </c>
      <c r="G22">
        <f>+C22-(C$7+F22*C$8)</f>
        <v>1.4445001652347855E-3</v>
      </c>
      <c r="K22">
        <f>+G22</f>
        <v>1.4445001652347855E-3</v>
      </c>
      <c r="O22">
        <f ca="1">+C$11+C$12*$F22</f>
        <v>2.1808679165065637E-3</v>
      </c>
      <c r="Q22" s="2">
        <f>+C22-15018.5</f>
        <v>38977.258400000166</v>
      </c>
      <c r="R22" t="s">
        <v>1</v>
      </c>
    </row>
    <row r="23" spans="1:21" x14ac:dyDescent="0.2">
      <c r="A23" t="s">
        <v>41</v>
      </c>
      <c r="C23" s="8">
        <v>54339.49</v>
      </c>
      <c r="D23" s="8" t="s">
        <v>16</v>
      </c>
      <c r="E23">
        <f>+(C23-C$7)/C$8</f>
        <v>0</v>
      </c>
      <c r="F23">
        <f>ROUND(2*E23,0)/2</f>
        <v>0</v>
      </c>
      <c r="G23">
        <f>+C23-(C$7+F23*C$8)</f>
        <v>0</v>
      </c>
      <c r="I23">
        <f>+G23</f>
        <v>0</v>
      </c>
      <c r="O23">
        <f ca="1">+C$11+C$12*$F23</f>
        <v>-1.0466586223106603E-3</v>
      </c>
      <c r="Q23" s="2">
        <f>+C23-15018.5</f>
        <v>39320.99</v>
      </c>
    </row>
    <row r="24" spans="1:21" x14ac:dyDescent="0.2">
      <c r="A24" s="32" t="s">
        <v>48</v>
      </c>
      <c r="B24" s="33" t="s">
        <v>46</v>
      </c>
      <c r="C24" s="34">
        <v>57237.444089999997</v>
      </c>
      <c r="D24" s="34">
        <v>1E-4</v>
      </c>
      <c r="E24">
        <f>+(C24-C$7)/C$8</f>
        <v>6436.9369867638643</v>
      </c>
      <c r="F24">
        <f>ROUND(2*E24,0)/2</f>
        <v>6437</v>
      </c>
      <c r="G24">
        <f>+C24-(C$7+F24*C$8)</f>
        <v>-2.8368999999656808E-2</v>
      </c>
      <c r="K24">
        <f>+G24</f>
        <v>-2.8368999999656808E-2</v>
      </c>
      <c r="O24">
        <f ca="1">+C$11+C$12*$F24</f>
        <v>-2.8257645302554892E-2</v>
      </c>
      <c r="Q24" s="2">
        <f>+C24-15018.5</f>
        <v>42218.944089999997</v>
      </c>
      <c r="R24" t="s">
        <v>1</v>
      </c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hyperlinks>
    <hyperlink ref="H888" r:id="rId1" display="http://vsolj.cetus-net.org/bulletin.html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2024-02-04T05:15:25Z</dcterms:modified>
</cp:coreProperties>
</file>