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C9D668-BAD6-47B7-9E92-7331FF7C17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E22" i="1"/>
  <c r="F22" i="1"/>
  <c r="G22" i="1"/>
  <c r="K22" i="1"/>
  <c r="E23" i="1"/>
  <c r="F23" i="1"/>
  <c r="G23" i="1"/>
  <c r="K23" i="1"/>
  <c r="Q24" i="1"/>
  <c r="Q23" i="1"/>
  <c r="Q22" i="1"/>
  <c r="C21" i="1"/>
  <c r="E21" i="1"/>
  <c r="F21" i="1"/>
  <c r="F16" i="1"/>
  <c r="G21" i="1"/>
  <c r="Q21" i="1"/>
  <c r="C17" i="1"/>
  <c r="I21" i="1"/>
  <c r="C11" i="1"/>
  <c r="C12" i="1"/>
  <c r="C16" i="1" l="1"/>
  <c r="D18" i="1" s="1"/>
  <c r="C15" i="1"/>
  <c r="F18" i="1" s="1"/>
  <c r="O23" i="1"/>
  <c r="O24" i="1"/>
  <c r="O22" i="1"/>
  <c r="O21" i="1"/>
  <c r="F17" i="1"/>
  <c r="C18" i="1" l="1"/>
  <c r="F19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<sst xmlns="http://schemas.openxmlformats.org/spreadsheetml/2006/main" count="55" uniqueCount="49">
  <si>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</si>
  <si>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</si>
  <si>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</si>
  <si>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</si>
  <si>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</si>
  <si>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</si>
  <si>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</si>
  <si>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</si>
  <si>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</si>
  <si>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</si>
  <si>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</si>
  <si>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</si>
  <si>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</si>
  <si>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</si>
  <si>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</si>
  <si>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</si>
  <si>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</si>
  <si>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</si>
  <si>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</si>
  <si>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</si>
  <si>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</si>
  <si>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</si>
  <si>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</si>
  <si>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</si>
  <si>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</si>
  <si>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</si>
  <si>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</si>
  <si>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</si>
  <si>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</si>
  <si>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</si>
  <si>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</si>
  <si>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</si>
  <si>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</si>
  <si>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</si>
  <si>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</si>
  <si>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</si>
  <si>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</si>
  <si>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</si>
  <si>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</si>
  <si>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V2165 Cyg / GSC 3603-0717</t>
  </si>
  <si>
    <t>OEJV 0137</t>
  </si>
  <si>
    <t>I</t>
  </si>
  <si>
    <t>IBVS 6114</t>
  </si>
  <si>
    <t>EA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</si>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</sst>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V2165 Cyg - O-C Diagr.</a:t>
            </a:r>
          </a:p>
        </c:rich>
      </c:tx>
      <c:layout>
        <c:manualLayout>
          <c:xMode val="edge"/>
          <c:yMode val="edge"/>
          <c:x val="0.3652972830450987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9686637424249"/>
          <c:y val="0.14035127795846455"/>
          <c:w val="0.8127865962510051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F-4D71-B405-04E8FF6621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2F-4D71-B405-04E8FF6621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2F-4D71-B405-04E8FF6621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-1.1529999996128026E-2</c:v>
                </c:pt>
                <c:pt idx="2">
                  <c:v>-1.6810000000987202E-2</c:v>
                </c:pt>
                <c:pt idx="3">
                  <c:v>-4.1200002233381383E-3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2F-4D71-B405-04E8FF6621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2F-4D71-B405-04E8FF6621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2F-4D71-B405-04E8FF6621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4.0999999999999999E-4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2F-4D71-B405-04E8FF6621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-2.2433361514281229E-3</c:v>
                </c:pt>
                <c:pt idx="1">
                  <c:v>-8.7622086925713411E-3</c:v>
                </c:pt>
                <c:pt idx="2">
                  <c:v>-9.7934537805691758E-3</c:v>
                </c:pt>
                <c:pt idx="3">
                  <c:v>-1.1661001595884728E-2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2F-4D71-B405-04E8FF6621A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3344</c:v>
                </c:pt>
                <c:pt idx="2">
                  <c:v>3873</c:v>
                </c:pt>
                <c:pt idx="3">
                  <c:v>4831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2F-4D71-B405-04E8FF662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95848"/>
        <c:axId val="1"/>
      </c:scatterChart>
      <c:valAx>
        <c:axId val="683295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032342989090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2831050228310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95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13426175609327"/>
          <c:y val="0.92397937099967764"/>
          <c:w val="0.7229843758114710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0</xdr:rowOff>
    </xdr:from>
    <xdr:to>
      <xdr:col>18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C3ED2C-199B-F5BB-9EB9-B8F866C28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7">
        <v>48501.197999999997</v>
      </c>
      <c r="D7" s="29" t="s">
        <v>38</v>
      </c>
    </row>
    <row r="8" spans="1:6" x14ac:dyDescent="0.2">
      <c r="A8" t="s">
        <v>3</v>
      </c>
      <c r="C8" s="37">
        <v>1.9623900000000001</v>
      </c>
      <c r="D8" s="29" t="s">
        <v>38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-2.2433361514281229E-3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-1.9494236068012015E-6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57981.492428998405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1.9623880505763933</v>
      </c>
      <c r="E16" s="14" t="s">
        <v>30</v>
      </c>
      <c r="F16" s="15">
        <f ca="1">NOW()+15018.5+$C$5/24</f>
        <v>60346.672199305554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6037</v>
      </c>
    </row>
    <row r="18" spans="1:21" ht="14.25" thickTop="1" thickBot="1" x14ac:dyDescent="0.25">
      <c r="A18" s="16" t="s">
        <v>5</v>
      </c>
      <c r="B18" s="10"/>
      <c r="C18" s="19">
        <f ca="1">+C15</f>
        <v>57981.492428998405</v>
      </c>
      <c r="D18" s="20">
        <f ca="1">+C16</f>
        <v>1.9623880505763933</v>
      </c>
      <c r="E18" s="14" t="s">
        <v>36</v>
      </c>
      <c r="F18" s="23">
        <f ca="1">ROUND(2*(F16-$C$15)/$C$16,0)/2+F15</f>
        <v>1206.5</v>
      </c>
    </row>
    <row r="19" spans="1:21" ht="13.5" thickTop="1" x14ac:dyDescent="0.2">
      <c r="E19" s="14" t="s">
        <v>31</v>
      </c>
      <c r="F19" s="18">
        <f ca="1">+$C$15+$C$16*F18-15018.5-$C$5/24</f>
        <v>45331.00944535216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48501.197999999997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-2.2433361514281229E-3</v>
      </c>
      <c r="Q21" s="2">
        <f>+C21-15018.5</f>
        <v>33482.697999999997</v>
      </c>
    </row>
    <row r="22" spans="1:21" x14ac:dyDescent="0.2">
      <c r="A22" s="30" t="s">
        <v>40</v>
      </c>
      <c r="B22" s="31" t="s">
        <v>41</v>
      </c>
      <c r="C22" s="30">
        <v>55063.41863</v>
      </c>
      <c r="D22" s="30">
        <v>1E-4</v>
      </c>
      <c r="E22">
        <f>+(C22-C$7)/C$8</f>
        <v>3343.9941245114392</v>
      </c>
      <c r="F22">
        <f>ROUND(2*E22,0)/2</f>
        <v>3344</v>
      </c>
      <c r="G22">
        <f>+C22-(C$7+F22*C$8)</f>
        <v>-1.1529999996128026E-2</v>
      </c>
      <c r="K22">
        <f>+G22</f>
        <v>-1.1529999996128026E-2</v>
      </c>
      <c r="O22">
        <f ca="1">+C$11+C$12*$F22</f>
        <v>-8.7622086925713411E-3</v>
      </c>
      <c r="Q22" s="2">
        <f>+C22-15018.5</f>
        <v>40044.91863</v>
      </c>
    </row>
    <row r="23" spans="1:21" x14ac:dyDescent="0.2">
      <c r="A23" s="32" t="s">
        <v>42</v>
      </c>
      <c r="B23" s="33" t="s">
        <v>41</v>
      </c>
      <c r="C23" s="32">
        <v>56101.517659999998</v>
      </c>
      <c r="D23" s="32">
        <v>4.0999999999999999E-4</v>
      </c>
      <c r="E23">
        <f>+(C23-C$7)/C$8</f>
        <v>3872.9914339147676</v>
      </c>
      <c r="F23">
        <f>ROUND(2*E23,0)/2</f>
        <v>3873</v>
      </c>
      <c r="G23">
        <f>+C23-(C$7+F23*C$8)</f>
        <v>-1.6810000000987202E-2</v>
      </c>
      <c r="K23">
        <f>+G23</f>
        <v>-1.6810000000987202E-2</v>
      </c>
      <c r="O23">
        <f ca="1">+C$11+C$12*$F23</f>
        <v>-9.7934537805691758E-3</v>
      </c>
      <c r="Q23" s="2">
        <f>+C23-15018.5</f>
        <v>41083.017659999998</v>
      </c>
    </row>
    <row r="24" spans="1:21" x14ac:dyDescent="0.2">
      <c r="A24" s="34" t="s">
        <v>44</v>
      </c>
      <c r="B24" s="35" t="s">
        <v>41</v>
      </c>
      <c r="C24" s="36">
        <v>57981.499969999772</v>
      </c>
      <c r="D24" s="36">
        <v>2.9999999999999997E-4</v>
      </c>
      <c r="E24">
        <f>+(C24-C$7)/C$8</f>
        <v>4830.9979005191499</v>
      </c>
      <c r="F24">
        <f>ROUND(2*E24,0)/2</f>
        <v>4831</v>
      </c>
      <c r="G24">
        <f>+C24-(C$7+F24*C$8)</f>
        <v>-4.1200002233381383E-3</v>
      </c>
      <c r="K24">
        <f>+G24</f>
        <v>-4.1200002233381383E-3</v>
      </c>
      <c r="O24">
        <f ca="1">+C$11+C$12*$F24</f>
        <v>-1.1661001595884728E-2</v>
      </c>
      <c r="Q24" s="2">
        <f>+C24-15018.5</f>
        <v>42962.999969999772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2024-02-06T03:07:58Z</dcterms:modified>
</cp:coreProperties>
</file>