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1688BC9-51B6-432D-B357-7EC6DB8A09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1" i="1" l="1"/>
  <c r="G21" i="1"/>
  <c r="I21" i="1"/>
  <c r="F22" i="1"/>
  <c r="G22" i="1"/>
  <c r="I22" i="1"/>
  <c r="E23" i="1"/>
  <c r="F23" i="1"/>
  <c r="G23" i="1"/>
  <c r="K23" i="1"/>
  <c r="E24" i="1"/>
  <c r="F24" i="1"/>
  <c r="G24" i="1"/>
  <c r="K24" i="1"/>
  <c r="D9" i="1"/>
  <c r="C9" i="1"/>
  <c r="E21" i="1"/>
  <c r="E22" i="1"/>
  <c r="Q23" i="1"/>
  <c r="Q24" i="1"/>
  <c r="Q21" i="1"/>
  <c r="Q22" i="1"/>
  <c r="F16" i="1"/>
  <c r="C17" i="1"/>
  <c r="C11" i="1"/>
  <c r="C12" i="1"/>
  <c r="C16" i="1" l="1"/>
  <c r="D18" i="1" s="1"/>
  <c r="O21" i="1"/>
  <c r="O22" i="1"/>
  <c r="O24" i="1"/>
  <c r="O23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<sst xmlns="http://schemas.openxmlformats.org/spreadsheetml/2006/main" count="55" uniqueCount="49">
  <si>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</si>
  <si>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</si>
  <si>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</si>
  <si>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</si>
  <si>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</si>
  <si>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</si>
  <si>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</si>
  <si>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</si>
  <si>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</si>
  <si>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</si>
  <si>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</si>
  <si>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</si>
  <si>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</si>
  <si>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</si>
  <si>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</si>
  <si>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</si>
  <si>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</si>
  <si>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</si>
  <si>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</si>
  <si>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</si>
  <si>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</si>
  <si>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</si>
  <si>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</si>
  <si>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</si>
  <si>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</si>
  <si>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</si>
  <si>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</si>
  <si>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</si>
  <si>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</si>
  <si>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</si>
  <si>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</si>
  <si>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</si>
  <si>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</si>
  <si>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</si>
  <si>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</si>
  <si>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</si>
  <si>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</si>
  <si>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</si>
  <si>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</si>
  <si>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</si>
  <si>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</si>
  <si>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</si>
  <si>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V2276 Cyg / GSC 3554-0949</t>
  </si>
  <si>
    <t>EA</t>
  </si>
  <si>
    <t>IBVS 5060</t>
  </si>
  <si>
    <t>II</t>
  </si>
  <si>
    <t>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</si>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</sst>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24" borderId="0" xfId="0" applyFont="1" applyFill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B-46F2-9962-E21ED82CD2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-2.4289999999964493</c:v>
                </c:pt>
                <c:pt idx="1">
                  <c:v>-2.4111999999950058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B-46F2-9962-E21ED82CD2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B-46F2-9962-E21ED82CD2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-1.6619999994873069E-2</c:v>
                </c:pt>
                <c:pt idx="3">
                  <c:v>8.1199999985983595E-3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B-46F2-9962-E21ED82CD2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B-46F2-9962-E21ED82CD2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B-46F2-9962-E21ED82CD2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B-46F2-9962-E21ED82CD2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-2.4234156632239459</c:v>
                </c:pt>
                <c:pt idx="1">
                  <c:v>-2.4168118119562543</c:v>
                </c:pt>
                <c:pt idx="2">
                  <c:v>-1.5274128094048489E-2</c:v>
                </c:pt>
                <c:pt idx="3">
                  <c:v>6.8016032865201304E-3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B-46F2-9962-E21ED82CD2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2.5</c:v>
                </c:pt>
                <c:pt idx="1">
                  <c:v>20</c:v>
                </c:pt>
                <c:pt idx="2">
                  <c:v>6384</c:v>
                </c:pt>
                <c:pt idx="3">
                  <c:v>6442.5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2B-46F2-9962-E21ED82C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78744"/>
        <c:axId val="1"/>
      </c:scatterChart>
      <c:valAx>
        <c:axId val="685878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78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6167ECE-46C6-ABAC-A294-56BC699D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36">
        <v>51280.862999999998</v>
      </c>
      <c r="D7" s="30" t="s">
        <v>44</v>
      </c>
    </row>
    <row r="8" spans="1:6" x14ac:dyDescent="0.2">
      <c r="A8" t="s">
        <v>6</v>
      </c>
      <c r="C8" s="36">
        <v>0.97160000000000002</v>
      </c>
      <c r="D8" s="29" t="s">
        <v>41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INTERCEPT(INDIRECT($D$9):G991,INDIRECT($C$9):F991)</f>
        <v>-2.4243590705479017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SLOPE(INDIRECT($D$9):G991,INDIRECT($C$9):F991)</f>
        <v>3.7736292958237045E-4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(C7+C11)+(C8+C12)*INT(MAX(F21:F3532))</f>
        <v>57539.916812921823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0.97197736292958237</v>
      </c>
      <c r="E16" s="14" t="s">
        <v>33</v>
      </c>
      <c r="F16" s="15">
        <f ca="1">NOW()+15018.5+$C$5/24</f>
        <v>60346.679426967588</v>
      </c>
    </row>
    <row r="17" spans="1:21" ht="13.5" thickBot="1" x14ac:dyDescent="0.25">
      <c r="A17" s="14" t="s">
        <v>30</v>
      </c>
      <c r="B17" s="10"/>
      <c r="C17" s="10">
        <f>COUNT(C21:C2190)</f>
        <v>4</v>
      </c>
      <c r="E17" s="14" t="s">
        <v>38</v>
      </c>
      <c r="F17" s="15">
        <f ca="1">ROUND(2*(F16-$C$7)/$C$8,0)/2+F15</f>
        <v>9332</v>
      </c>
    </row>
    <row r="18" spans="1:21" ht="14.25" thickTop="1" thickBot="1" x14ac:dyDescent="0.25">
      <c r="A18" s="16" t="s">
        <v>8</v>
      </c>
      <c r="B18" s="10"/>
      <c r="C18" s="19">
        <f ca="1">+C15</f>
        <v>57539.916812921823</v>
      </c>
      <c r="D18" s="20">
        <f ca="1">+C16</f>
        <v>0.97197736292958237</v>
      </c>
      <c r="E18" s="14" t="s">
        <v>39</v>
      </c>
      <c r="F18" s="23">
        <f ca="1">ROUND(2*(F16-$C$15)/$C$16,0)/2+F15</f>
        <v>2888.5</v>
      </c>
    </row>
    <row r="19" spans="1:21" ht="13.5" thickTop="1" x14ac:dyDescent="0.2">
      <c r="E19" s="14" t="s">
        <v>34</v>
      </c>
      <c r="F19" s="18">
        <f ca="1">+$C$15+$C$16*F18-15018.5-$C$5/24</f>
        <v>45329.369259077255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30" t="s">
        <v>44</v>
      </c>
      <c r="B21" s="31" t="s">
        <v>45</v>
      </c>
      <c r="C21" s="30">
        <v>51280.862999999998</v>
      </c>
      <c r="D21" s="30">
        <v>5.0000000000000001E-3</v>
      </c>
      <c r="E21">
        <f>+(C21-C$7)/C$8</f>
        <v>0</v>
      </c>
      <c r="F21" s="35">
        <f>ROUND(2*E21,0)/2+2.5</f>
        <v>2.5</v>
      </c>
      <c r="G21">
        <f>+C21-(C$7+F21*C$8)</f>
        <v>-2.4289999999964493</v>
      </c>
      <c r="I21">
        <f>+G21</f>
        <v>-2.4289999999964493</v>
      </c>
      <c r="O21">
        <f ca="1">+C$11+C$12*$F21</f>
        <v>-2.4234156632239459</v>
      </c>
      <c r="Q21" s="2">
        <f>+C21-15018.5</f>
        <v>36262.362999999998</v>
      </c>
    </row>
    <row r="22" spans="1:21" x14ac:dyDescent="0.2">
      <c r="A22" s="30" t="s">
        <v>44</v>
      </c>
      <c r="B22" s="31" t="s">
        <v>46</v>
      </c>
      <c r="C22" s="30">
        <v>51297.883800000003</v>
      </c>
      <c r="D22" s="30">
        <v>1.2999999999999999E-3</v>
      </c>
      <c r="E22">
        <f>+(C22-C$7)/C$8</f>
        <v>17.51832029642414</v>
      </c>
      <c r="F22" s="35">
        <f>ROUND(2*E22,0)/2+2.5</f>
        <v>20</v>
      </c>
      <c r="G22">
        <f>+C22-(C$7+F22*C$8)</f>
        <v>-2.4111999999950058</v>
      </c>
      <c r="I22">
        <f>+G22</f>
        <v>-2.4111999999950058</v>
      </c>
      <c r="O22">
        <f ca="1">+C$11+C$12*$F22</f>
        <v>-2.4168118119562543</v>
      </c>
      <c r="Q22" s="2">
        <f>+C22-15018.5</f>
        <v>36279.383800000003</v>
      </c>
    </row>
    <row r="23" spans="1:21" x14ac:dyDescent="0.2">
      <c r="A23" s="32" t="s">
        <v>48</v>
      </c>
      <c r="B23" s="33" t="s">
        <v>46</v>
      </c>
      <c r="C23" s="34">
        <v>57483.540780000003</v>
      </c>
      <c r="D23" s="34">
        <v>5.9999999999999995E-4</v>
      </c>
      <c r="E23">
        <f>+(C23-C$7)/C$8</f>
        <v>6383.9828941951473</v>
      </c>
      <c r="F23">
        <f>ROUND(2*E23,0)/2</f>
        <v>6384</v>
      </c>
      <c r="G23">
        <f>+C23-(C$7+F23*C$8)</f>
        <v>-1.6619999994873069E-2</v>
      </c>
      <c r="K23">
        <f>+G23</f>
        <v>-1.6619999994873069E-2</v>
      </c>
      <c r="O23">
        <f ca="1">+C$11+C$12*$F23</f>
        <v>-1.5274128094048489E-2</v>
      </c>
      <c r="Q23" s="2">
        <f>+C23-15018.5</f>
        <v>42465.040780000003</v>
      </c>
    </row>
    <row r="24" spans="1:21" x14ac:dyDescent="0.2">
      <c r="A24" s="32" t="s">
        <v>48</v>
      </c>
      <c r="B24" s="33" t="s">
        <v>45</v>
      </c>
      <c r="C24" s="34">
        <v>57540.404119999999</v>
      </c>
      <c r="D24" s="34">
        <v>2.9999999999999997E-4</v>
      </c>
      <c r="E24">
        <f>+(C24-C$7)/C$8</f>
        <v>6442.5083573487045</v>
      </c>
      <c r="F24">
        <f>ROUND(2*E24,0)/2</f>
        <v>6442.5</v>
      </c>
      <c r="G24">
        <f>+C24-(C$7+F24*C$8)</f>
        <v>8.1199999985983595E-3</v>
      </c>
      <c r="K24">
        <f>+G24</f>
        <v>8.1199999985983595E-3</v>
      </c>
      <c r="O24">
        <f ca="1">+C$11+C$12*$F24</f>
        <v>6.8016032865201304E-3</v>
      </c>
      <c r="Q24" s="2">
        <f>+C24-15018.5</f>
        <v>42521.904119999999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hyperlinks>
    <hyperlink ref="H85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2024-02-06T03:18:22Z</dcterms:modified>
</cp:coreProperties>
</file>