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C1A212E-88DA-428A-AF24-A64C4947FD9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G4" i="1"/>
  <c r="F4" i="1"/>
  <c r="Q24" i="1"/>
  <c r="E23" i="1"/>
  <c r="F23" i="1"/>
  <c r="G23" i="1"/>
  <c r="K23" i="1"/>
  <c r="E21" i="1"/>
  <c r="F21" i="1"/>
  <c r="G21" i="1"/>
  <c r="I21" i="1"/>
  <c r="E22" i="1"/>
  <c r="F22" i="1"/>
  <c r="G22" i="1"/>
  <c r="J22" i="1"/>
  <c r="Q23" i="1"/>
  <c r="F16" i="1"/>
  <c r="F17" i="1" s="1"/>
  <c r="Q22" i="1"/>
  <c r="Q21" i="1"/>
  <c r="C17" i="1"/>
  <c r="C11" i="1"/>
  <c r="C12" i="1"/>
  <c r="C16" i="1" l="1"/>
  <c r="D18" i="1" s="1"/>
  <c r="O23" i="1"/>
  <c r="O22" i="1"/>
  <c r="O24" i="1"/>
  <c r="O21" i="1"/>
  <c r="C15" i="1"/>
  <c r="C18" i="1" l="1"/>
  <c r="F18" i="1"/>
  <c r="F19" i="1" s="1"/>
</calcChain>
</file>

<file path=xl/sharedStrings.xml><?xml version="1.0" encoding="utf-8"?>
<sst xmlns="http://schemas.openxmlformats.org/spreadsheetml/2006/main" count="60" uniqueCount="49">
  <si>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</si>
  <si>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</si>
  <si>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</si>
  <si>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</si>
  <si>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</si>
  <si>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</si>
  <si>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</si>
  <si>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</si>
  <si>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</si>
  <si>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</si>
  <si>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</si>
  <si>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</si>
  <si>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</si>
  <si>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</si>
  <si>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</si>
  <si>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</si>
  <si>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</si>
  <si>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</si>
  <si>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</si>
  <si>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</si>
  <si>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</si>
  <si>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</si>
  <si>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</si>
  <si>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</si>
  <si>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</si>
  <si>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</si>
  <si>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</si>
  <si>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</si>
  <si>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</si>
  <si>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</si>
  <si>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</si>
  <si>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</si>
  <si>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</si>
  <si>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</si>
  <si>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</si>
  <si>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</si>
  <si>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not avail.</t>
  </si>
  <si>
    <t>GCVS 4 Eph.</t>
  </si>
  <si>
    <t>V2277 Cyg / GSC 3133-1149</t>
  </si>
  <si>
    <t>EA</t>
  </si>
  <si>
    <t>IBVS 5060</t>
  </si>
  <si>
    <t>I</t>
  </si>
  <si>
    <t>IBVS 5802</t>
  </si>
  <si>
    <t>Add cycle</t>
  </si>
  <si>
    <t>Old Cycle</t>
  </si>
  <si>
    <t>OEJV 0160</t>
  </si>
  <si>
    <t>II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</si>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</sst>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11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5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5" fillId="24" borderId="5" xfId="0" applyFont="1" applyFill="1" applyBorder="1" applyAlignment="1">
      <alignment horizontal="left" vertical="center"/>
    </xf>
    <xf numFmtId="0" fontId="16" fillId="25" borderId="0" xfId="0" applyFont="1" applyFill="1">
      <alignment vertical="top"/>
    </xf>
    <xf numFmtId="0" fontId="16" fillId="25" borderId="0" xfId="0" applyFont="1" applyFill="1" applyAlignment="1">
      <alignment horizontal="center"/>
    </xf>
    <xf numFmtId="0" fontId="16" fillId="25" borderId="0" xfId="0" applyFont="1" applyFill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V2277 Cyg -- O-C Diagr.</a:t>
            </a:r>
          </a:p>
        </c:rich>
      </c:tx>
      <c:layout>
        <c:manualLayout>
          <c:xMode val="edge"/>
          <c:yMode val="edge"/>
          <c:x val="0.3624060150375940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Active!$D$21:$D$234</c:f>
                <c:numCache>
                  <c:formatCode>General</c:formatCode>
                  <c:ptCount val="214"/>
                  <c:pt idx="0">
                    <c:v>2E-3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Active!$D$21:$D$234</c:f>
                <c:numCache>
                  <c:formatCode>General</c:formatCode>
                  <c:ptCount val="214"/>
                  <c:pt idx="0">
                    <c:v>2E-3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-2568</c:v>
                </c:pt>
                <c:pt idx="1">
                  <c:v>0</c:v>
                </c:pt>
                <c:pt idx="2">
                  <c:v>1688</c:v>
                </c:pt>
                <c:pt idx="3">
                  <c:v>2937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32-45B3-9D81-6892B9C0C4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2E-3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2E-3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-2568</c:v>
                </c:pt>
                <c:pt idx="1">
                  <c:v>0</c:v>
                </c:pt>
                <c:pt idx="2">
                  <c:v>1688</c:v>
                </c:pt>
                <c:pt idx="3">
                  <c:v>2937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  <c:pt idx="0">
                  <c:v>-7.8100000006088521E-2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32-45B3-9D81-6892B9C0C4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2E-3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2E-3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-2568</c:v>
                </c:pt>
                <c:pt idx="1">
                  <c:v>0</c:v>
                </c:pt>
                <c:pt idx="2">
                  <c:v>1688</c:v>
                </c:pt>
                <c:pt idx="3">
                  <c:v>2937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32-45B3-9D81-6892B9C0C4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2E-3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2E-3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-2568</c:v>
                </c:pt>
                <c:pt idx="1">
                  <c:v>0</c:v>
                </c:pt>
                <c:pt idx="2">
                  <c:v>1688</c:v>
                </c:pt>
                <c:pt idx="3">
                  <c:v>2937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2">
                  <c:v>-0.13710999999602791</c:v>
                </c:pt>
                <c:pt idx="3">
                  <c:v>-0.12844000000040978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32-45B3-9D81-6892B9C0C4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2E-3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2E-3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-2568</c:v>
                </c:pt>
                <c:pt idx="1">
                  <c:v>0</c:v>
                </c:pt>
                <c:pt idx="2">
                  <c:v>1688</c:v>
                </c:pt>
                <c:pt idx="3">
                  <c:v>2937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32-45B3-9D81-6892B9C0C4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2E-3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2E-3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-2568</c:v>
                </c:pt>
                <c:pt idx="1">
                  <c:v>0</c:v>
                </c:pt>
                <c:pt idx="2">
                  <c:v>1688</c:v>
                </c:pt>
                <c:pt idx="3">
                  <c:v>2937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32-45B3-9D81-6892B9C0C4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2E-3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2E-3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-2568</c:v>
                </c:pt>
                <c:pt idx="1">
                  <c:v>0</c:v>
                </c:pt>
                <c:pt idx="2">
                  <c:v>1688</c:v>
                </c:pt>
                <c:pt idx="3">
                  <c:v>2937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32-45B3-9D81-6892B9C0C4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-2568</c:v>
                </c:pt>
                <c:pt idx="1">
                  <c:v>0</c:v>
                </c:pt>
                <c:pt idx="2">
                  <c:v>1688</c:v>
                </c:pt>
                <c:pt idx="3">
                  <c:v>2937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-4.3989868595479049E-2</c:v>
                </c:pt>
                <c:pt idx="1">
                  <c:v>-7.891802739130406E-2</c:v>
                </c:pt>
                <c:pt idx="2">
                  <c:v>-0.10187703519790554</c:v>
                </c:pt>
                <c:pt idx="3">
                  <c:v>-0.11886506881783757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32-45B3-9D81-6892B9C0C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457216"/>
        <c:axId val="1"/>
      </c:scatterChart>
      <c:valAx>
        <c:axId val="686457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457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983B08B-7D15-D35F-DB86-6C97F2F6A2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5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: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31"/>
      <c r="F1" s="31"/>
      <c r="G1" s="32" t="s">
        <v>39</v>
      </c>
      <c r="H1" s="33" t="s">
        <v>40</v>
      </c>
      <c r="I1" s="29" t="s">
        <v>36</v>
      </c>
      <c r="J1" s="29" t="s">
        <v>36</v>
      </c>
      <c r="K1" s="34">
        <v>54024.382700000002</v>
      </c>
      <c r="L1" s="34">
        <v>1.0617000000000001</v>
      </c>
    </row>
    <row r="2" spans="1:12" x14ac:dyDescent="0.2">
      <c r="A2" t="s">
        <v>25</v>
      </c>
      <c r="B2" t="s">
        <v>39</v>
      </c>
      <c r="C2" s="9"/>
    </row>
    <row r="3" spans="1:12" ht="13.5" thickBot="1" x14ac:dyDescent="0.25"/>
    <row r="4" spans="1:12" ht="14.25" thickTop="1" thickBot="1" x14ac:dyDescent="0.25">
      <c r="A4" s="28" t="s">
        <v>37</v>
      </c>
      <c r="C4" s="7" t="s">
        <v>36</v>
      </c>
      <c r="D4" s="8" t="s">
        <v>36</v>
      </c>
      <c r="F4" s="24" t="str">
        <f>"F"&amp;B9</f>
        <v>F21</v>
      </c>
      <c r="G4" s="25" t="str">
        <f>"G"&amp;B9</f>
        <v>G21</v>
      </c>
    </row>
    <row r="5" spans="1:12" ht="13.5" thickTop="1" x14ac:dyDescent="0.2">
      <c r="A5" s="10" t="s">
        <v>30</v>
      </c>
      <c r="B5" s="11"/>
      <c r="C5" s="12">
        <v>-9.5</v>
      </c>
      <c r="D5" s="11" t="s">
        <v>31</v>
      </c>
    </row>
    <row r="6" spans="1:12" x14ac:dyDescent="0.2">
      <c r="A6" s="4" t="s">
        <v>3</v>
      </c>
    </row>
    <row r="7" spans="1:12" x14ac:dyDescent="0.2">
      <c r="A7" t="s">
        <v>4</v>
      </c>
      <c r="C7">
        <v>54024.382700000002</v>
      </c>
    </row>
    <row r="8" spans="1:12" x14ac:dyDescent="0.2">
      <c r="A8" t="s">
        <v>5</v>
      </c>
      <c r="C8">
        <v>1.0617000000000001</v>
      </c>
      <c r="D8" s="30" t="s">
        <v>40</v>
      </c>
    </row>
    <row r="9" spans="1:12" x14ac:dyDescent="0.2">
      <c r="A9" s="26" t="s">
        <v>35</v>
      </c>
      <c r="B9" s="27">
        <v>21</v>
      </c>
    </row>
    <row r="10" spans="1:12" ht="13.5" thickBot="1" x14ac:dyDescent="0.25">
      <c r="A10" s="11"/>
      <c r="B10" s="11"/>
      <c r="C10" s="3" t="s">
        <v>21</v>
      </c>
      <c r="D10" s="3" t="s">
        <v>22</v>
      </c>
      <c r="E10" s="11"/>
    </row>
    <row r="11" spans="1:12" x14ac:dyDescent="0.2">
      <c r="A11" s="11" t="s">
        <v>17</v>
      </c>
      <c r="B11" s="11"/>
      <c r="C11" s="23">
        <f ca="1">INTERCEPT(INDIRECT($G$4):G987,INDIRECT($F$4):F987)</f>
        <v>-7.891802739130406E-2</v>
      </c>
      <c r="D11" s="13"/>
      <c r="E11" s="11"/>
    </row>
    <row r="12" spans="1:12" x14ac:dyDescent="0.2">
      <c r="A12" s="11" t="s">
        <v>18</v>
      </c>
      <c r="B12" s="11"/>
      <c r="C12" s="23">
        <f ca="1">SLOPE(INDIRECT($G$4):G987,INDIRECT($F$4):F987)</f>
        <v>-1.360130794229946E-5</v>
      </c>
      <c r="D12" s="13"/>
      <c r="E12" s="11"/>
    </row>
    <row r="13" spans="1:12" x14ac:dyDescent="0.2">
      <c r="A13" s="11" t="s">
        <v>20</v>
      </c>
      <c r="B13" s="11"/>
      <c r="C13" s="13" t="s">
        <v>15</v>
      </c>
    </row>
    <row r="14" spans="1:12" x14ac:dyDescent="0.2">
      <c r="A14" s="11"/>
      <c r="B14" s="11"/>
      <c r="C14" s="11"/>
    </row>
    <row r="15" spans="1:12" x14ac:dyDescent="0.2">
      <c r="A15" s="14" t="s">
        <v>19</v>
      </c>
      <c r="B15" s="11"/>
      <c r="C15" s="15">
        <f ca="1">(C7+C11)+(C8+C12)*INT(MAX(F21:F3528))</f>
        <v>57142.476734931181</v>
      </c>
      <c r="E15" s="16" t="s">
        <v>43</v>
      </c>
      <c r="F15" s="12">
        <v>1</v>
      </c>
    </row>
    <row r="16" spans="1:12" x14ac:dyDescent="0.2">
      <c r="A16" s="18" t="s">
        <v>6</v>
      </c>
      <c r="B16" s="11"/>
      <c r="C16" s="19">
        <f ca="1">+C8+C12</f>
        <v>1.0616863986920577</v>
      </c>
      <c r="E16" s="16" t="s">
        <v>32</v>
      </c>
      <c r="F16" s="17">
        <f ca="1">NOW()+15018.5+$C$5/24</f>
        <v>60346.680001504625</v>
      </c>
    </row>
    <row r="17" spans="1:18" ht="13.5" thickBot="1" x14ac:dyDescent="0.25">
      <c r="A17" s="16" t="s">
        <v>29</v>
      </c>
      <c r="B17" s="11"/>
      <c r="C17" s="11">
        <f>COUNT(C21:C2186)</f>
        <v>4</v>
      </c>
      <c r="E17" s="16" t="s">
        <v>44</v>
      </c>
      <c r="F17" s="17">
        <f ca="1">ROUND(2*(F16-$C$7)/$C$8,0)/2+F15</f>
        <v>5956</v>
      </c>
    </row>
    <row r="18" spans="1:18" ht="14.25" thickTop="1" thickBot="1" x14ac:dyDescent="0.25">
      <c r="A18" s="18" t="s">
        <v>7</v>
      </c>
      <c r="B18" s="11"/>
      <c r="C18" s="21">
        <f ca="1">+C15</f>
        <v>57142.476734931181</v>
      </c>
      <c r="D18" s="22">
        <f ca="1">+C16</f>
        <v>1.0616863986920577</v>
      </c>
      <c r="E18" s="16" t="s">
        <v>33</v>
      </c>
      <c r="F18" s="25">
        <f ca="1">ROUND(2*(F16-$C$15)/$C$16,0)/2+F15</f>
        <v>3019</v>
      </c>
    </row>
    <row r="19" spans="1:18" ht="13.5" thickTop="1" x14ac:dyDescent="0.2">
      <c r="E19" s="16" t="s">
        <v>34</v>
      </c>
      <c r="F19" s="20">
        <f ca="1">+$C$15+$C$16*F18-15018.5-$C$5/24</f>
        <v>45329.603805915838</v>
      </c>
    </row>
    <row r="20" spans="1:18" ht="13.5" thickBot="1" x14ac:dyDescent="0.25">
      <c r="A20" s="3" t="s">
        <v>8</v>
      </c>
      <c r="B20" s="3" t="s">
        <v>9</v>
      </c>
      <c r="C20" s="3" t="s">
        <v>10</v>
      </c>
      <c r="D20" s="3" t="s">
        <v>14</v>
      </c>
      <c r="E20" s="3" t="s">
        <v>11</v>
      </c>
      <c r="F20" s="3" t="s">
        <v>12</v>
      </c>
      <c r="G20" s="3" t="s">
        <v>13</v>
      </c>
      <c r="H20" s="6" t="s">
        <v>2</v>
      </c>
      <c r="I20" s="6" t="s">
        <v>47</v>
      </c>
      <c r="J20" s="6" t="s">
        <v>0</v>
      </c>
      <c r="K20" s="6" t="s">
        <v>1</v>
      </c>
      <c r="L20" s="6" t="s">
        <v>26</v>
      </c>
      <c r="M20" s="6" t="s">
        <v>27</v>
      </c>
      <c r="N20" s="6" t="s">
        <v>28</v>
      </c>
      <c r="O20" s="6" t="s">
        <v>24</v>
      </c>
      <c r="P20" s="5" t="s">
        <v>23</v>
      </c>
      <c r="Q20" s="3" t="s">
        <v>16</v>
      </c>
    </row>
    <row r="21" spans="1:18" x14ac:dyDescent="0.2">
      <c r="A21" s="35" t="s">
        <v>40</v>
      </c>
      <c r="B21" s="36" t="s">
        <v>41</v>
      </c>
      <c r="C21" s="37">
        <v>51297.858999999997</v>
      </c>
      <c r="D21" s="37">
        <v>2E-3</v>
      </c>
      <c r="E21">
        <f>+(C21-C$7)/C$8</f>
        <v>-2568.0735612696667</v>
      </c>
      <c r="F21">
        <f>ROUND(2*E21,0)/2</f>
        <v>-2568</v>
      </c>
      <c r="G21">
        <f>+C21-(C$7+F21*C$8)</f>
        <v>-7.8100000006088521E-2</v>
      </c>
      <c r="I21">
        <f>+G21</f>
        <v>-7.8100000006088521E-2</v>
      </c>
      <c r="O21">
        <f ca="1">+C$11+C$12*$F21</f>
        <v>-4.3989868595479049E-2</v>
      </c>
      <c r="Q21" s="2">
        <f>+C21-15018.5</f>
        <v>36279.358999999997</v>
      </c>
      <c r="R21" t="s">
        <v>47</v>
      </c>
    </row>
    <row r="22" spans="1:18" x14ac:dyDescent="0.2">
      <c r="A22" t="s">
        <v>42</v>
      </c>
      <c r="C22" s="9">
        <v>54024.382700000002</v>
      </c>
      <c r="D22" s="9">
        <v>2.9999999999999997E-4</v>
      </c>
      <c r="E22">
        <f>+(C22-C$7)/C$8</f>
        <v>0</v>
      </c>
      <c r="F22">
        <f>ROUND(2*E22,0)/2</f>
        <v>0</v>
      </c>
      <c r="G22">
        <f>+C22-(C$7+F22*C$8)</f>
        <v>0</v>
      </c>
      <c r="J22">
        <f>+G22</f>
        <v>0</v>
      </c>
      <c r="O22">
        <f ca="1">+C$11+C$12*$F22</f>
        <v>-7.891802739130406E-2</v>
      </c>
      <c r="Q22" s="2">
        <f>+C22-15018.5</f>
        <v>39005.882700000002</v>
      </c>
      <c r="R22" t="s">
        <v>0</v>
      </c>
    </row>
    <row r="23" spans="1:18" x14ac:dyDescent="0.2">
      <c r="A23" s="38" t="s">
        <v>45</v>
      </c>
      <c r="B23" s="39" t="s">
        <v>46</v>
      </c>
      <c r="C23" s="40">
        <v>55816.395190000003</v>
      </c>
      <c r="D23" s="40">
        <v>2.9999999999999997E-4</v>
      </c>
      <c r="E23">
        <f>+(C23-C$7)/C$8</f>
        <v>1687.8708580578325</v>
      </c>
      <c r="F23">
        <f>ROUND(2*E23,0)/2</f>
        <v>1688</v>
      </c>
      <c r="G23">
        <f>+C23-(C$7+F23*C$8)</f>
        <v>-0.13710999999602791</v>
      </c>
      <c r="K23">
        <f>+G23</f>
        <v>-0.13710999999602791</v>
      </c>
      <c r="O23">
        <f ca="1">+C$11+C$12*$F23</f>
        <v>-0.10187703519790554</v>
      </c>
      <c r="Q23" s="2">
        <f>+C23-15018.5</f>
        <v>40797.895190000003</v>
      </c>
      <c r="R23" t="s">
        <v>1</v>
      </c>
    </row>
    <row r="24" spans="1:18" x14ac:dyDescent="0.2">
      <c r="A24" s="41" t="s">
        <v>48</v>
      </c>
      <c r="B24" s="42" t="s">
        <v>46</v>
      </c>
      <c r="C24" s="43">
        <v>57142.46716</v>
      </c>
      <c r="D24" s="43">
        <v>1E-4</v>
      </c>
      <c r="E24">
        <f>+(C24-C$7)/C$8</f>
        <v>2936.8790242064592</v>
      </c>
      <c r="F24">
        <f>ROUND(2*E24,0)/2</f>
        <v>2937</v>
      </c>
      <c r="G24">
        <f>+C24-(C$7+F24*C$8)</f>
        <v>-0.12844000000040978</v>
      </c>
      <c r="K24">
        <f>+G24</f>
        <v>-0.12844000000040978</v>
      </c>
      <c r="O24">
        <f ca="1">+C$11+C$12*$F24</f>
        <v>-0.11886506881783757</v>
      </c>
      <c r="Q24" s="2">
        <f>+C24-15018.5</f>
        <v>42123.96716</v>
      </c>
      <c r="R24" t="s">
        <v>1</v>
      </c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</row>
    <row r="30" spans="1:18" x14ac:dyDescent="0.2">
      <c r="C30" s="9"/>
      <c r="D30" s="9"/>
    </row>
    <row r="31" spans="1:18" x14ac:dyDescent="0.2">
      <c r="C31" s="9"/>
      <c r="D31" s="9"/>
    </row>
    <row r="32" spans="1:18" x14ac:dyDescent="0.2">
      <c r="C32" s="9"/>
      <c r="D32" s="9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</sheetData>
  <phoneticPr fontId="8" type="noConversion"/>
  <hyperlinks>
    <hyperlink ref="H851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2024-02-06T03:19:12Z</dcterms:modified>
</cp:coreProperties>
</file>