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EFD9ABB-5CAC-4E30-95D0-76B74CCE79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7" i="1"/>
  <c r="F27" i="1"/>
  <c r="G27" i="1"/>
  <c r="K27" i="1"/>
  <c r="E28" i="1"/>
  <c r="F28" i="1"/>
  <c r="G28" i="1"/>
  <c r="K28" i="1"/>
  <c r="E29" i="1"/>
  <c r="F29" i="1"/>
  <c r="G29" i="1"/>
  <c r="K29" i="1"/>
  <c r="E46" i="1"/>
  <c r="F46" i="1"/>
  <c r="G46" i="1"/>
  <c r="K46" i="1"/>
  <c r="D9" i="1"/>
  <c r="C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J35" i="1"/>
  <c r="E36" i="1"/>
  <c r="F36" i="1"/>
  <c r="G36" i="1"/>
  <c r="J36" i="1"/>
  <c r="E37" i="1"/>
  <c r="F37" i="1"/>
  <c r="G37" i="1"/>
  <c r="J37" i="1"/>
  <c r="E40" i="1"/>
  <c r="F40" i="1"/>
  <c r="G40" i="1"/>
  <c r="J40" i="1"/>
  <c r="E41" i="1"/>
  <c r="F41" i="1"/>
  <c r="G41" i="1"/>
  <c r="J41" i="1"/>
  <c r="E38" i="1"/>
  <c r="F38" i="1"/>
  <c r="G38" i="1"/>
  <c r="K38" i="1"/>
  <c r="E39" i="1"/>
  <c r="F39" i="1"/>
  <c r="G39" i="1"/>
  <c r="J39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J45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J50" i="1"/>
  <c r="E51" i="1"/>
  <c r="F51" i="1"/>
  <c r="G51" i="1"/>
  <c r="J51" i="1"/>
  <c r="E52" i="1"/>
  <c r="F52" i="1"/>
  <c r="G52" i="1"/>
  <c r="J52" i="1"/>
  <c r="E53" i="1"/>
  <c r="F53" i="1"/>
  <c r="G53" i="1"/>
  <c r="J53" i="1"/>
  <c r="E54" i="1"/>
  <c r="F54" i="1"/>
  <c r="G54" i="1"/>
  <c r="J54" i="1"/>
  <c r="E26" i="1"/>
  <c r="F26" i="1"/>
  <c r="G26" i="1"/>
  <c r="K26" i="1"/>
  <c r="Q21" i="1"/>
  <c r="Q22" i="1"/>
  <c r="Q23" i="1"/>
  <c r="Q24" i="1"/>
  <c r="Q25" i="1"/>
  <c r="Q27" i="1"/>
  <c r="Q28" i="1"/>
  <c r="Q29" i="1"/>
  <c r="Q46" i="1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40" i="2"/>
  <c r="C40" i="2"/>
  <c r="E40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40" i="2"/>
  <c r="B40" i="2"/>
  <c r="D40" i="2"/>
  <c r="A40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50" i="1"/>
  <c r="Q51" i="1"/>
  <c r="Q53" i="1"/>
  <c r="Q54" i="1"/>
  <c r="Q52" i="1"/>
  <c r="F16" i="1"/>
  <c r="C17" i="1"/>
  <c r="Q47" i="1"/>
  <c r="Q48" i="1"/>
  <c r="Q49" i="1"/>
  <c r="Q45" i="1"/>
  <c r="Q26" i="1"/>
  <c r="Q44" i="1"/>
  <c r="Q43" i="1"/>
  <c r="Q39" i="1"/>
  <c r="Q31" i="1"/>
  <c r="Q32" i="1"/>
  <c r="Q33" i="1"/>
  <c r="Q34" i="1"/>
  <c r="Q35" i="1"/>
  <c r="Q38" i="1"/>
  <c r="Q36" i="1"/>
  <c r="Q37" i="1"/>
  <c r="Q40" i="1"/>
  <c r="Q41" i="1"/>
  <c r="Q42" i="1"/>
  <c r="Q30" i="1"/>
  <c r="C11" i="1"/>
  <c r="C12" i="1"/>
  <c r="C16" i="1" l="1"/>
  <c r="D18" i="1" s="1"/>
  <c r="O30" i="1"/>
  <c r="O47" i="1"/>
  <c r="O31" i="1"/>
  <c r="O22" i="1"/>
  <c r="O36" i="1"/>
  <c r="O34" i="1"/>
  <c r="O37" i="1"/>
  <c r="O51" i="1"/>
  <c r="O53" i="1"/>
  <c r="O46" i="1"/>
  <c r="O26" i="1"/>
  <c r="O42" i="1"/>
  <c r="O40" i="1"/>
  <c r="O43" i="1"/>
  <c r="O32" i="1"/>
  <c r="O49" i="1"/>
  <c r="O50" i="1"/>
  <c r="O33" i="1"/>
  <c r="O28" i="1"/>
  <c r="O52" i="1"/>
  <c r="O23" i="1"/>
  <c r="O45" i="1"/>
  <c r="O44" i="1"/>
  <c r="O38" i="1"/>
  <c r="O54" i="1"/>
  <c r="O24" i="1"/>
  <c r="O25" i="1"/>
  <c r="O27" i="1"/>
  <c r="O39" i="1"/>
  <c r="O35" i="1"/>
  <c r="O21" i="1"/>
  <c r="O48" i="1"/>
  <c r="O41" i="1"/>
  <c r="C15" i="1"/>
  <c r="F18" i="1" s="1"/>
  <c r="O29" i="1"/>
  <c r="F17" i="1"/>
  <c r="C18" i="1" l="1"/>
  <c r="F19" i="1"/>
</calcChain>
</file>

<file path=xl/sharedStrings.xml><?xml version="1.0" encoding="utf-8"?>
<sst xmlns="http://schemas.openxmlformats.org/spreadsheetml/2006/main" count="389" uniqueCount="201">
  <si>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</si>
  <si>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</si>
  <si>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</si>
  <si>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</si>
  <si>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</si>
  <si>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</si>
  <si>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</si>
  <si>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</si>
  <si>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</si>
  <si>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</si>
  <si>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</si>
  <si>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</si>
  <si>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</si>
  <si>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</si>
  <si>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</si>
  <si>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</si>
  <si>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</si>
  <si>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</si>
  <si>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</si>
  <si>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</si>
  <si>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</si>
  <si>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</si>
  <si>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</si>
  <si>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</si>
  <si>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</si>
  <si>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</si>
  <si>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</si>
  <si>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</si>
  <si>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</si>
  <si>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</si>
  <si>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</si>
  <si>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</si>
  <si>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</si>
  <si>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</si>
  <si>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</si>
  <si>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5543</t>
  </si>
  <si>
    <t>II</t>
  </si>
  <si>
    <t>IBVS 5583</t>
  </si>
  <si>
    <t>I</t>
  </si>
  <si>
    <t>IBVS 5653</t>
  </si>
  <si>
    <t>IBVS 5713</t>
  </si>
  <si>
    <t>IBVS 5781</t>
  </si>
  <si>
    <t>IBVS 5761</t>
  </si>
  <si>
    <t>IBVS 5802</t>
  </si>
  <si>
    <t>EW</t>
  </si>
  <si>
    <t xml:space="preserve">V2284 Cyg / GSC 03551-00081               </t>
  </si>
  <si>
    <t>Start of linear fit &gt;&gt;&gt;&gt;&gt;&gt;&gt;&gt;&gt;&gt;&gt;&gt;&gt;&gt;&gt;&gt;&gt;&gt;&gt;&gt;&gt;</t>
  </si>
  <si>
    <t>IBVS 5837</t>
  </si>
  <si>
    <t>IBVS 5874</t>
  </si>
  <si>
    <t>OEJV 0074</t>
  </si>
  <si>
    <t>vis</t>
  </si>
  <si>
    <t>IBVS 5920</t>
  </si>
  <si>
    <t>Verified by ToMCat 2010-12-13</t>
  </si>
  <si>
    <t>(period search software)</t>
  </si>
  <si>
    <t>Add cycle</t>
  </si>
  <si>
    <t>Old Cycle</t>
  </si>
  <si>
    <t>IBVS 6010</t>
  </si>
  <si>
    <t>IBVS 6070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</si>
  <si>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</si>
  <si>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</si>
  <si>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</si>
  <si>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</si>
  <si>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</si>
  <si>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</si>
  <si>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</si>
  <si>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</si>
  <si>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</si>
  <si>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</si>
  <si>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</si>
  <si>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2451766.4506 </t>
  </si>
  <si>
    <t> 09.08.2000 22:48 </t>
  </si>
  <si>
    <t> -0.0070 </t>
  </si>
  <si>
    <t>E </t>
  </si>
  <si>
    <t>?</t>
  </si>
  <si>
    <t> E.Blättler </t>
  </si>
  <si>
    <t> BBS 123 </t>
  </si>
  <si>
    <t>2451766.6044 </t>
  </si>
  <si>
    <t> 10.08.2000 02:30 </t>
  </si>
  <si>
    <t> -0.0066 </t>
  </si>
  <si>
    <t>2451771.3637 </t>
  </si>
  <si>
    <t> 14.08.2000 20:43 </t>
  </si>
  <si>
    <t> -0.0057 </t>
  </si>
  <si>
    <t>2451771.5168 </t>
  </si>
  <si>
    <t> 15.08.2000 00:24 </t>
  </si>
  <si>
    <t> -0.0061 </t>
  </si>
  <si>
    <t>2451781.4944 </t>
  </si>
  <si>
    <t> 24.08.2000 23:51 </t>
  </si>
  <si>
    <t>2452053.490 </t>
  </si>
  <si>
    <t> 23.05.2001 23:45 </t>
  </si>
  <si>
    <t> -0.005 </t>
  </si>
  <si>
    <t>V </t>
  </si>
  <si>
    <t> L.Brát </t>
  </si>
  <si>
    <t>OEJV 0074 </t>
  </si>
  <si>
    <t>2452112.4335 </t>
  </si>
  <si>
    <t> 21.07.2001 22:24 </t>
  </si>
  <si>
    <t> -0.0034 </t>
  </si>
  <si>
    <t> BBS 126 </t>
  </si>
  <si>
    <t>2452443.3691 </t>
  </si>
  <si>
    <t> 17.06.2002 20:51 </t>
  </si>
  <si>
    <t> -0.0045 </t>
  </si>
  <si>
    <t> BBS 128 </t>
  </si>
  <si>
    <t>2452443.5229 </t>
  </si>
  <si>
    <t> 18.06.2002 00:32 </t>
  </si>
  <si>
    <t> -0.0042 </t>
  </si>
  <si>
    <t>2452820.5073 </t>
  </si>
  <si>
    <t> 30.06.2003 00:10 </t>
  </si>
  <si>
    <t> -0.0052 </t>
  </si>
  <si>
    <t> BBS 130 </t>
  </si>
  <si>
    <t>2453148.5300 </t>
  </si>
  <si>
    <t> 23.05.2004 00:43 </t>
  </si>
  <si>
    <t> -0.0028 </t>
  </si>
  <si>
    <t> M.Zejda </t>
  </si>
  <si>
    <t>IBVS 5583 </t>
  </si>
  <si>
    <t>2453233.4137 </t>
  </si>
  <si>
    <t> 15.08.2004 21:55 </t>
  </si>
  <si>
    <t> -0.0023 </t>
  </si>
  <si>
    <t>IBVS 5653 </t>
  </si>
  <si>
    <t>2453638.3324 </t>
  </si>
  <si>
    <t> 24.09.2005 19:58 </t>
  </si>
  <si>
    <t>IBVS 5713 </t>
  </si>
  <si>
    <t>2454002.4270 </t>
  </si>
  <si>
    <t> 23.09.2006 22:14 </t>
  </si>
  <si>
    <t> -0.0024 </t>
  </si>
  <si>
    <t>C </t>
  </si>
  <si>
    <t>-I</t>
  </si>
  <si>
    <t> F.Agerer </t>
  </si>
  <si>
    <t>BAVM 183 </t>
  </si>
  <si>
    <t>2454002.5810 </t>
  </si>
  <si>
    <t> 24.09.2006 01:56 </t>
  </si>
  <si>
    <t>4894</t>
  </si>
  <si>
    <t> -0.0019 </t>
  </si>
  <si>
    <t>2454019.3126 </t>
  </si>
  <si>
    <t> 10.10.2006 19:30 </t>
  </si>
  <si>
    <t>4948.5</t>
  </si>
  <si>
    <t> -0.0013 </t>
  </si>
  <si>
    <t>R</t>
  </si>
  <si>
    <t> BBS 133 (=IBVS 5781) </t>
  </si>
  <si>
    <t>2454020.3863 </t>
  </si>
  <si>
    <t> 11.10.2006 21:16 </t>
  </si>
  <si>
    <t>4952</t>
  </si>
  <si>
    <t> -0.0021 </t>
  </si>
  <si>
    <t>2454020.5382 </t>
  </si>
  <si>
    <t> 12.10.2006 00:55 </t>
  </si>
  <si>
    <t>4952.5</t>
  </si>
  <si>
    <t> -0.0037 </t>
  </si>
  <si>
    <t>2454240.4994 </t>
  </si>
  <si>
    <t> 19.05.2007 23:59 </t>
  </si>
  <si>
    <t>5669</t>
  </si>
  <si>
    <t> -0.0018 </t>
  </si>
  <si>
    <t>BAVM 186 </t>
  </si>
  <si>
    <t>2454407.3514 </t>
  </si>
  <si>
    <t> 02.11.2007 20:26 </t>
  </si>
  <si>
    <t>6212.5</t>
  </si>
  <si>
    <t> 0.0003 </t>
  </si>
  <si>
    <t>IBVS 5837 </t>
  </si>
  <si>
    <t>2454619.4825 </t>
  </si>
  <si>
    <t> 01.06.2008 23:34 </t>
  </si>
  <si>
    <t>6903.5</t>
  </si>
  <si>
    <t> 0.0004 </t>
  </si>
  <si>
    <t>BAVM 201 </t>
  </si>
  <si>
    <t>2455066.4613 </t>
  </si>
  <si>
    <t> 22.08.2009 23:04 </t>
  </si>
  <si>
    <t>8359.5</t>
  </si>
  <si>
    <t> -0.0003 </t>
  </si>
  <si>
    <t>BAVM 212 </t>
  </si>
  <si>
    <t>2455109.2829 </t>
  </si>
  <si>
    <t> 04.10.2009 18:47 </t>
  </si>
  <si>
    <t>8499</t>
  </si>
  <si>
    <t> -0.0040 </t>
  </si>
  <si>
    <t>IBVS 5920 </t>
  </si>
  <si>
    <t>2455154.2612 </t>
  </si>
  <si>
    <t> 18.11.2009 18:16 </t>
  </si>
  <si>
    <t>8645.5</t>
  </si>
  <si>
    <t> 0.0001 </t>
  </si>
  <si>
    <t>2455154.4183 </t>
  </si>
  <si>
    <t> 18.11.2009 22:02 </t>
  </si>
  <si>
    <t>8646</t>
  </si>
  <si>
    <t> 0.0037 </t>
  </si>
  <si>
    <t>2455418.4286 </t>
  </si>
  <si>
    <t> 09.08.2010 22:17 </t>
  </si>
  <si>
    <t>9506</t>
  </si>
  <si>
    <t> 0.0014 </t>
  </si>
  <si>
    <t>BAVM 215 </t>
  </si>
  <si>
    <t>2455418.5811 </t>
  </si>
  <si>
    <t> 10.08.2010 01:56 </t>
  </si>
  <si>
    <t>9506.5</t>
  </si>
  <si>
    <t>2455687.5063 </t>
  </si>
  <si>
    <t> 06.05.2011 00:09 </t>
  </si>
  <si>
    <t>10382.5</t>
  </si>
  <si>
    <t> 0.0011 </t>
  </si>
  <si>
    <t>BAVM 220 </t>
  </si>
  <si>
    <t>2456178.3848 </t>
  </si>
  <si>
    <t> 07.09.2012 21:14 </t>
  </si>
  <si>
    <t>11981.5</t>
  </si>
  <si>
    <t>o</t>
  </si>
  <si>
    <t> U.Schmidt </t>
  </si>
  <si>
    <t>BAVM 231 </t>
  </si>
  <si>
    <t>2456178.5374 </t>
  </si>
  <si>
    <t> 08.09.2012 00:53 </t>
  </si>
  <si>
    <t>11982</t>
  </si>
  <si>
    <t> -0.0006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</si>
</sst>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 applyAlignment="1"/>
    <xf numFmtId="0" fontId="5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V2284 Cyg - O-C Diagr.</a:t>
            </a:r>
          </a:p>
        </c:rich>
      </c:tx>
      <c:layout>
        <c:manualLayout>
          <c:xMode val="edge"/>
          <c:yMode val="edge"/>
          <c:x val="0.363914854679862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634168126798494"/>
          <c:w val="0.8073406550743248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Active!$D$21:$D$57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Active!$D$21:$D$57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9-410B-94E2-8F9F065230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59-410B-94E2-8F9F065230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4">
                  <c:v>-1.3235500009614043E-3</c:v>
                </c:pt>
                <c:pt idx="15">
                  <c:v>1.120250002713874E-3</c:v>
                </c:pt>
                <c:pt idx="16">
                  <c:v>1.6243999998550862E-3</c:v>
                </c:pt>
                <c:pt idx="18">
                  <c:v>2.1767499929410405E-3</c:v>
                </c:pt>
                <c:pt idx="19">
                  <c:v>1.4057999942451715E-3</c:v>
                </c:pt>
                <c:pt idx="20">
                  <c:v>-1.9004999921889976E-4</c:v>
                </c:pt>
                <c:pt idx="21">
                  <c:v>1.4568999977200292E-3</c:v>
                </c:pt>
                <c:pt idx="22">
                  <c:v>-1.1320500052534044E-3</c:v>
                </c:pt>
                <c:pt idx="23">
                  <c:v>3.4679499949561432E-3</c:v>
                </c:pt>
                <c:pt idx="24">
                  <c:v>3.3032499995897524E-3</c:v>
                </c:pt>
                <c:pt idx="29">
                  <c:v>3.5040000002481975E-3</c:v>
                </c:pt>
                <c:pt idx="30">
                  <c:v>2.5081499989028089E-3</c:v>
                </c:pt>
                <c:pt idx="31">
                  <c:v>2.9789499967591837E-3</c:v>
                </c:pt>
                <c:pt idx="32">
                  <c:v>1.7506500007584691E-3</c:v>
                </c:pt>
                <c:pt idx="33">
                  <c:v>8.5479999688686803E-4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59-410B-94E2-8F9F065230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-1.2328000084380619E-3</c:v>
                </c:pt>
                <c:pt idx="1">
                  <c:v>-9.2865000624442473E-4</c:v>
                </c:pt>
                <c:pt idx="2">
                  <c:v>0</c:v>
                </c:pt>
                <c:pt idx="3">
                  <c:v>-3.9585000195074826E-4</c:v>
                </c:pt>
                <c:pt idx="4">
                  <c:v>-2.6099995011463761E-5</c:v>
                </c:pt>
                <c:pt idx="5">
                  <c:v>1.8276999981026165E-3</c:v>
                </c:pt>
                <c:pt idx="6">
                  <c:v>2.0212999952491373E-3</c:v>
                </c:pt>
                <c:pt idx="7">
                  <c:v>5.6870000116759911E-4</c:v>
                </c:pt>
                <c:pt idx="8">
                  <c:v>8.728500033612363E-4</c:v>
                </c:pt>
                <c:pt idx="9">
                  <c:v>-5.3475000459002331E-4</c:v>
                </c:pt>
                <c:pt idx="10">
                  <c:v>1.5337999939220026E-3</c:v>
                </c:pt>
                <c:pt idx="11">
                  <c:v>1.6337999986717477E-3</c:v>
                </c:pt>
                <c:pt idx="12">
                  <c:v>2.3337999955401756E-3</c:v>
                </c:pt>
                <c:pt idx="13">
                  <c:v>2.028749993769452E-3</c:v>
                </c:pt>
                <c:pt idx="17">
                  <c:v>2.1767499929410405E-3</c:v>
                </c:pt>
                <c:pt idx="25">
                  <c:v>2.1880499989492819E-3</c:v>
                </c:pt>
                <c:pt idx="26">
                  <c:v>-1.5541000029770657E-3</c:v>
                </c:pt>
                <c:pt idx="27">
                  <c:v>2.4618499955977313E-3</c:v>
                </c:pt>
                <c:pt idx="28">
                  <c:v>6.0659999944618903E-3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59-410B-94E2-8F9F065230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59-410B-94E2-8F9F065230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59-410B-94E2-8F9F065230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2.3999999999999998E-3</c:v>
                  </c:pt>
                  <c:pt idx="11">
                    <c:v>2.3E-3</c:v>
                  </c:pt>
                  <c:pt idx="12">
                    <c:v>2.3E-3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2.7000000000000001E-3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5.9999999999999995E-4</c:v>
                  </c:pt>
                  <c:pt idx="19">
                    <c:v>2.0999999999999999E-3</c:v>
                  </c:pt>
                  <c:pt idx="20">
                    <c:v>8.9999999999999998E-4</c:v>
                  </c:pt>
                  <c:pt idx="21">
                    <c:v>1E-3</c:v>
                  </c:pt>
                  <c:pt idx="24">
                    <c:v>5.9999999999999995E-4</c:v>
                  </c:pt>
                  <c:pt idx="25">
                    <c:v>0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5.0000000000000001E-4</c:v>
                  </c:pt>
                  <c:pt idx="29">
                    <c:v>6.9999999999999999E-4</c:v>
                  </c:pt>
                  <c:pt idx="30">
                    <c:v>5.9999999999999995E-4</c:v>
                  </c:pt>
                  <c:pt idx="31">
                    <c:v>1E-4</c:v>
                  </c:pt>
                  <c:pt idx="32">
                    <c:v>1.1000000000000001E-3</c:v>
                  </c:pt>
                  <c:pt idx="3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59-410B-94E2-8F9F065230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-16</c:v>
                </c:pt>
                <c:pt idx="1">
                  <c:v>-15.5</c:v>
                </c:pt>
                <c:pt idx="2">
                  <c:v>0</c:v>
                </c:pt>
                <c:pt idx="3">
                  <c:v>0.5</c:v>
                </c:pt>
                <c:pt idx="4">
                  <c:v>33</c:v>
                </c:pt>
                <c:pt idx="5">
                  <c:v>919</c:v>
                </c:pt>
                <c:pt idx="6">
                  <c:v>1111</c:v>
                </c:pt>
                <c:pt idx="7">
                  <c:v>2189</c:v>
                </c:pt>
                <c:pt idx="8">
                  <c:v>2189.5</c:v>
                </c:pt>
                <c:pt idx="9">
                  <c:v>3417.5</c:v>
                </c:pt>
                <c:pt idx="10">
                  <c:v>4486</c:v>
                </c:pt>
                <c:pt idx="11">
                  <c:v>4486</c:v>
                </c:pt>
                <c:pt idx="12">
                  <c:v>4486</c:v>
                </c:pt>
                <c:pt idx="13">
                  <c:v>4762.5</c:v>
                </c:pt>
                <c:pt idx="14">
                  <c:v>6081.5</c:v>
                </c:pt>
                <c:pt idx="15">
                  <c:v>7267.5</c:v>
                </c:pt>
                <c:pt idx="16">
                  <c:v>7268</c:v>
                </c:pt>
                <c:pt idx="17">
                  <c:v>7322.5</c:v>
                </c:pt>
                <c:pt idx="18">
                  <c:v>7322.5</c:v>
                </c:pt>
                <c:pt idx="19">
                  <c:v>7326</c:v>
                </c:pt>
                <c:pt idx="20">
                  <c:v>7326.5</c:v>
                </c:pt>
                <c:pt idx="21">
                  <c:v>8043</c:v>
                </c:pt>
                <c:pt idx="22">
                  <c:v>8586.5</c:v>
                </c:pt>
                <c:pt idx="23">
                  <c:v>8586.5</c:v>
                </c:pt>
                <c:pt idx="24">
                  <c:v>9277.5</c:v>
                </c:pt>
                <c:pt idx="25">
                  <c:v>10733.5</c:v>
                </c:pt>
                <c:pt idx="26">
                  <c:v>10873</c:v>
                </c:pt>
                <c:pt idx="27">
                  <c:v>11019.5</c:v>
                </c:pt>
                <c:pt idx="28">
                  <c:v>11020</c:v>
                </c:pt>
                <c:pt idx="29">
                  <c:v>11880</c:v>
                </c:pt>
                <c:pt idx="30">
                  <c:v>11880.5</c:v>
                </c:pt>
                <c:pt idx="31">
                  <c:v>12756.5</c:v>
                </c:pt>
                <c:pt idx="32">
                  <c:v>14355.5</c:v>
                </c:pt>
                <c:pt idx="33">
                  <c:v>14356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1.9218357025844521E-4</c:v>
                </c:pt>
                <c:pt idx="1">
                  <c:v>1.9226923348892157E-4</c:v>
                </c:pt>
                <c:pt idx="2">
                  <c:v>1.9492479363368825E-4</c:v>
                </c:pt>
                <c:pt idx="3">
                  <c:v>1.950104568641646E-4</c:v>
                </c:pt>
                <c:pt idx="4">
                  <c:v>2.0057856684512699E-4</c:v>
                </c:pt>
                <c:pt idx="5">
                  <c:v>3.5237381124920953E-4</c:v>
                </c:pt>
                <c:pt idx="6">
                  <c:v>3.8526849175212586E-4</c:v>
                </c:pt>
                <c:pt idx="7">
                  <c:v>5.699584166591247E-4</c:v>
                </c:pt>
                <c:pt idx="8">
                  <c:v>5.7004407988960103E-4</c:v>
                </c:pt>
                <c:pt idx="9">
                  <c:v>7.8043297393950333E-4</c:v>
                </c:pt>
                <c:pt idx="10">
                  <c:v>9.6349529746745169E-4</c:v>
                </c:pt>
                <c:pt idx="11">
                  <c:v>9.6349529746745169E-4</c:v>
                </c:pt>
                <c:pt idx="12">
                  <c:v>9.6349529746745169E-4</c:v>
                </c:pt>
                <c:pt idx="13">
                  <c:v>1.0108670639208703E-3</c:v>
                </c:pt>
                <c:pt idx="14">
                  <c:v>1.2368466659174672E-3</c:v>
                </c:pt>
                <c:pt idx="15">
                  <c:v>1.4400398486073564E-3</c:v>
                </c:pt>
                <c:pt idx="16">
                  <c:v>1.4401255118378327E-3</c:v>
                </c:pt>
                <c:pt idx="17">
                  <c:v>1.4494628039597543E-3</c:v>
                </c:pt>
                <c:pt idx="18">
                  <c:v>1.4494628039597543E-3</c:v>
                </c:pt>
                <c:pt idx="19">
                  <c:v>1.4500624465730888E-3</c:v>
                </c:pt>
                <c:pt idx="20">
                  <c:v>1.4501481098035652E-3</c:v>
                </c:pt>
                <c:pt idx="21">
                  <c:v>1.5729035190761669E-3</c:v>
                </c:pt>
                <c:pt idx="22">
                  <c:v>1.6660194506039534E-3</c:v>
                </c:pt>
                <c:pt idx="23">
                  <c:v>1.6660194506039534E-3</c:v>
                </c:pt>
                <c:pt idx="24">
                  <c:v>1.7844060351222615E-3</c:v>
                </c:pt>
                <c:pt idx="25">
                  <c:v>2.0338573622693768E-3</c:v>
                </c:pt>
                <c:pt idx="26">
                  <c:v>2.0577574035722771E-3</c:v>
                </c:pt>
                <c:pt idx="27">
                  <c:v>2.0828567301018463E-3</c:v>
                </c:pt>
                <c:pt idx="28">
                  <c:v>2.0829423933323224E-3</c:v>
                </c:pt>
                <c:pt idx="29">
                  <c:v>2.2302831497516351E-3</c:v>
                </c:pt>
                <c:pt idx="30">
                  <c:v>2.2303688129821113E-3</c:v>
                </c:pt>
                <c:pt idx="31">
                  <c:v>2.3804507927766669E-3</c:v>
                </c:pt>
                <c:pt idx="32">
                  <c:v>2.6544018038400169E-3</c:v>
                </c:pt>
                <c:pt idx="33">
                  <c:v>2.654487467070493E-3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59-410B-94E2-8F9F06523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285336"/>
        <c:axId val="1"/>
      </c:scatterChart>
      <c:valAx>
        <c:axId val="775285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527904195462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285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64863910359827"/>
          <c:y val="0.92073298764483702"/>
          <c:w val="0.63914469406920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16</xdr:col>
      <xdr:colOff>638175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29E653-1121-8357-3131-84BC27D0A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www.bav-astro.de/sfs/BAVM_link.php?BAVMnr=212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konkoly.hu/cgi-bin/IBVS?5837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5713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konkoly.hu/cgi-bin/IBVS?5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7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23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28</v>
      </c>
      <c r="D4" s="9" t="s">
        <v>28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v>51771.363700000002</v>
      </c>
      <c r="D7" s="33" t="s">
        <v>27</v>
      </c>
      <c r="E7" s="45" t="s">
        <v>52</v>
      </c>
    </row>
    <row r="8" spans="1:6" x14ac:dyDescent="0.2">
      <c r="A8" t="s">
        <v>3</v>
      </c>
      <c r="C8">
        <v>0.30699169999999998</v>
      </c>
      <c r="D8" s="34">
        <v>4985</v>
      </c>
      <c r="E8" s="45" t="s">
        <v>53</v>
      </c>
    </row>
    <row r="9" spans="1:6" x14ac:dyDescent="0.2">
      <c r="A9" s="41" t="s">
        <v>46</v>
      </c>
      <c r="B9" s="42">
        <v>21</v>
      </c>
      <c r="C9" s="39" t="str">
        <f>"F"&amp;B9</f>
        <v>F21</v>
      </c>
      <c r="D9" s="40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38">
        <f ca="1">INTERCEPT(INDIRECT($D$9):G991,INDIRECT($C$9):F991)</f>
        <v>1.9492479363368825E-4</v>
      </c>
      <c r="D11" s="3"/>
      <c r="E11" s="12"/>
    </row>
    <row r="12" spans="1:6" x14ac:dyDescent="0.2">
      <c r="A12" s="12" t="s">
        <v>16</v>
      </c>
      <c r="B12" s="12"/>
      <c r="C12" s="38">
        <f ca="1">SLOPE(INDIRECT($D$9):G991,INDIRECT($C$9):F991)</f>
        <v>1.7132646095268912E-7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56178.539199687468</v>
      </c>
      <c r="E15" s="16" t="s">
        <v>54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0.30699187132646094</v>
      </c>
      <c r="E16" s="16" t="s">
        <v>32</v>
      </c>
      <c r="F16" s="17">
        <f ca="1">NOW()+15018.5+$C$5/24</f>
        <v>60346.682568634256</v>
      </c>
    </row>
    <row r="17" spans="1:17" ht="13.5" thickBot="1" x14ac:dyDescent="0.25">
      <c r="A17" s="16" t="s">
        <v>29</v>
      </c>
      <c r="B17" s="12"/>
      <c r="C17" s="12">
        <f>COUNT(C21:C2190)</f>
        <v>34</v>
      </c>
      <c r="E17" s="16" t="s">
        <v>55</v>
      </c>
      <c r="F17" s="17">
        <f ca="1">ROUND(2*(F16-$C$7)/$C$8,0)/2+F15</f>
        <v>27934.5</v>
      </c>
    </row>
    <row r="18" spans="1:17" ht="14.25" thickTop="1" thickBot="1" x14ac:dyDescent="0.25">
      <c r="A18" s="18" t="s">
        <v>5</v>
      </c>
      <c r="B18" s="12"/>
      <c r="C18" s="21">
        <f ca="1">+C15</f>
        <v>56178.539199687468</v>
      </c>
      <c r="D18" s="22">
        <f ca="1">+C16</f>
        <v>0.30699187132646094</v>
      </c>
      <c r="E18" s="16" t="s">
        <v>33</v>
      </c>
      <c r="F18" s="40">
        <f ca="1">ROUND(2*(F16-$C$15)/$C$16,0)/2+F15</f>
        <v>13578.5</v>
      </c>
    </row>
    <row r="19" spans="1:17" ht="13.5" thickTop="1" x14ac:dyDescent="0.2">
      <c r="E19" s="16" t="s">
        <v>34</v>
      </c>
      <c r="F19" s="20">
        <f ca="1">+$C$15+$C$16*F18-15018.5-$C$5/24</f>
        <v>45328.924157827154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66</v>
      </c>
      <c r="I20" s="7" t="s">
        <v>50</v>
      </c>
      <c r="J20" s="7" t="s">
        <v>63</v>
      </c>
      <c r="K20" s="7" t="s">
        <v>61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65" t="s">
        <v>75</v>
      </c>
      <c r="B21" s="67" t="s">
        <v>38</v>
      </c>
      <c r="C21" s="66">
        <v>51766.450599999996</v>
      </c>
      <c r="D21" s="66" t="s">
        <v>50</v>
      </c>
      <c r="E21">
        <f t="shared" ref="E21:E54" si="0">+(C21-C$7)/C$8</f>
        <v>-16.004015743765112</v>
      </c>
      <c r="F21">
        <f t="shared" ref="F21:F54" si="1">ROUND(2*E21,0)/2</f>
        <v>-16</v>
      </c>
      <c r="G21">
        <f t="shared" ref="G21:G54" si="2">+C21-(C$7+F21*C$8)</f>
        <v>-1.2328000084380619E-3</v>
      </c>
      <c r="K21">
        <f t="shared" ref="K21:K34" si="3">+G21</f>
        <v>-1.2328000084380619E-3</v>
      </c>
      <c r="O21">
        <f t="shared" ref="O21:O54" ca="1" si="4">+C$11+C$12*$F21</f>
        <v>1.9218357025844521E-4</v>
      </c>
      <c r="Q21" s="2">
        <f t="shared" ref="Q21:Q54" si="5">+C21-15018.5</f>
        <v>36747.950599999996</v>
      </c>
    </row>
    <row r="22" spans="1:17" x14ac:dyDescent="0.2">
      <c r="A22" s="65" t="s">
        <v>75</v>
      </c>
      <c r="B22" s="67" t="s">
        <v>36</v>
      </c>
      <c r="C22" s="66">
        <v>51766.604399999997</v>
      </c>
      <c r="D22" s="66" t="s">
        <v>50</v>
      </c>
      <c r="E22">
        <f t="shared" si="0"/>
        <v>-15.50302500036701</v>
      </c>
      <c r="F22">
        <f t="shared" si="1"/>
        <v>-15.5</v>
      </c>
      <c r="G22">
        <f t="shared" si="2"/>
        <v>-9.2865000624442473E-4</v>
      </c>
      <c r="K22">
        <f t="shared" si="3"/>
        <v>-9.2865000624442473E-4</v>
      </c>
      <c r="O22">
        <f t="shared" ca="1" si="4"/>
        <v>1.9226923348892157E-4</v>
      </c>
      <c r="Q22" s="2">
        <f t="shared" si="5"/>
        <v>36748.104399999997</v>
      </c>
    </row>
    <row r="23" spans="1:17" x14ac:dyDescent="0.2">
      <c r="A23" s="65" t="s">
        <v>75</v>
      </c>
      <c r="B23" s="67" t="s">
        <v>38</v>
      </c>
      <c r="C23" s="66">
        <v>51771.363700000002</v>
      </c>
      <c r="D23" s="66" t="s">
        <v>50</v>
      </c>
      <c r="E23">
        <f t="shared" si="0"/>
        <v>0</v>
      </c>
      <c r="F23">
        <f t="shared" si="1"/>
        <v>0</v>
      </c>
      <c r="G23">
        <f t="shared" si="2"/>
        <v>0</v>
      </c>
      <c r="K23">
        <f t="shared" si="3"/>
        <v>0</v>
      </c>
      <c r="O23">
        <f t="shared" ca="1" si="4"/>
        <v>1.9492479363368825E-4</v>
      </c>
      <c r="Q23" s="2">
        <f t="shared" si="5"/>
        <v>36752.863700000002</v>
      </c>
    </row>
    <row r="24" spans="1:17" x14ac:dyDescent="0.2">
      <c r="A24" s="65" t="s">
        <v>75</v>
      </c>
      <c r="B24" s="67" t="s">
        <v>36</v>
      </c>
      <c r="C24" s="66">
        <v>51771.516799999998</v>
      </c>
      <c r="D24" s="66" t="s">
        <v>50</v>
      </c>
      <c r="E24">
        <f t="shared" si="0"/>
        <v>0.49871055144455761</v>
      </c>
      <c r="F24">
        <f t="shared" si="1"/>
        <v>0.5</v>
      </c>
      <c r="G24">
        <f t="shared" si="2"/>
        <v>-3.9585000195074826E-4</v>
      </c>
      <c r="K24">
        <f t="shared" si="3"/>
        <v>-3.9585000195074826E-4</v>
      </c>
      <c r="O24">
        <f t="shared" ca="1" si="4"/>
        <v>1.950104568641646E-4</v>
      </c>
      <c r="Q24" s="2">
        <f t="shared" si="5"/>
        <v>36753.016799999998</v>
      </c>
    </row>
    <row r="25" spans="1:17" x14ac:dyDescent="0.2">
      <c r="A25" s="65" t="s">
        <v>75</v>
      </c>
      <c r="B25" s="67" t="s">
        <v>38</v>
      </c>
      <c r="C25" s="66">
        <v>51781.494400000003</v>
      </c>
      <c r="D25" s="66" t="s">
        <v>50</v>
      </c>
      <c r="E25">
        <f t="shared" si="0"/>
        <v>32.999914981419778</v>
      </c>
      <c r="F25">
        <f t="shared" si="1"/>
        <v>33</v>
      </c>
      <c r="G25">
        <f t="shared" si="2"/>
        <v>-2.6099995011463761E-5</v>
      </c>
      <c r="K25">
        <f t="shared" si="3"/>
        <v>-2.6099995011463761E-5</v>
      </c>
      <c r="O25">
        <f t="shared" ca="1" si="4"/>
        <v>2.0057856684512699E-4</v>
      </c>
      <c r="Q25" s="2">
        <f t="shared" si="5"/>
        <v>36762.994400000003</v>
      </c>
    </row>
    <row r="26" spans="1:17" x14ac:dyDescent="0.2">
      <c r="A26" s="43" t="s">
        <v>49</v>
      </c>
      <c r="B26" s="44" t="s">
        <v>38</v>
      </c>
      <c r="C26" s="43">
        <v>52053.490899999997</v>
      </c>
      <c r="D26" s="43" t="s">
        <v>50</v>
      </c>
      <c r="E26">
        <f t="shared" si="0"/>
        <v>919.00595358114037</v>
      </c>
      <c r="F26">
        <f t="shared" si="1"/>
        <v>919</v>
      </c>
      <c r="G26">
        <f t="shared" si="2"/>
        <v>1.8276999981026165E-3</v>
      </c>
      <c r="K26">
        <f t="shared" si="3"/>
        <v>1.8276999981026165E-3</v>
      </c>
      <c r="O26">
        <f t="shared" ca="1" si="4"/>
        <v>3.5237381124920953E-4</v>
      </c>
      <c r="Q26" s="2">
        <f t="shared" si="5"/>
        <v>37034.990899999997</v>
      </c>
    </row>
    <row r="27" spans="1:17" x14ac:dyDescent="0.2">
      <c r="A27" s="65" t="s">
        <v>96</v>
      </c>
      <c r="B27" s="67" t="s">
        <v>38</v>
      </c>
      <c r="C27" s="66">
        <v>52112.433499999999</v>
      </c>
      <c r="D27" s="66" t="s">
        <v>50</v>
      </c>
      <c r="E27">
        <f t="shared" si="0"/>
        <v>1111.0065842170895</v>
      </c>
      <c r="F27">
        <f t="shared" si="1"/>
        <v>1111</v>
      </c>
      <c r="G27">
        <f t="shared" si="2"/>
        <v>2.0212999952491373E-3</v>
      </c>
      <c r="K27">
        <f t="shared" si="3"/>
        <v>2.0212999952491373E-3</v>
      </c>
      <c r="O27">
        <f t="shared" ca="1" si="4"/>
        <v>3.8526849175212586E-4</v>
      </c>
      <c r="Q27" s="2">
        <f t="shared" si="5"/>
        <v>37093.933499999999</v>
      </c>
    </row>
    <row r="28" spans="1:17" x14ac:dyDescent="0.2">
      <c r="A28" s="65" t="s">
        <v>100</v>
      </c>
      <c r="B28" s="67" t="s">
        <v>38</v>
      </c>
      <c r="C28" s="66">
        <v>52443.369100000004</v>
      </c>
      <c r="D28" s="66" t="s">
        <v>50</v>
      </c>
      <c r="E28">
        <f t="shared" si="0"/>
        <v>2189.0018524930865</v>
      </c>
      <c r="F28">
        <f t="shared" si="1"/>
        <v>2189</v>
      </c>
      <c r="G28">
        <f t="shared" si="2"/>
        <v>5.6870000116759911E-4</v>
      </c>
      <c r="K28">
        <f t="shared" si="3"/>
        <v>5.6870000116759911E-4</v>
      </c>
      <c r="O28">
        <f t="shared" ca="1" si="4"/>
        <v>5.699584166591247E-4</v>
      </c>
      <c r="Q28" s="2">
        <f t="shared" si="5"/>
        <v>37424.869100000004</v>
      </c>
    </row>
    <row r="29" spans="1:17" x14ac:dyDescent="0.2">
      <c r="A29" s="65" t="s">
        <v>100</v>
      </c>
      <c r="B29" s="67" t="s">
        <v>36</v>
      </c>
      <c r="C29" s="66">
        <v>52443.522900000004</v>
      </c>
      <c r="D29" s="66" t="s">
        <v>50</v>
      </c>
      <c r="E29">
        <f t="shared" si="0"/>
        <v>2189.5028432364848</v>
      </c>
      <c r="F29">
        <f t="shared" si="1"/>
        <v>2189.5</v>
      </c>
      <c r="G29">
        <f t="shared" si="2"/>
        <v>8.728500033612363E-4</v>
      </c>
      <c r="K29">
        <f t="shared" si="3"/>
        <v>8.728500033612363E-4</v>
      </c>
      <c r="O29">
        <f t="shared" ca="1" si="4"/>
        <v>5.7004407988960103E-4</v>
      </c>
      <c r="Q29" s="2">
        <f t="shared" si="5"/>
        <v>37425.022900000004</v>
      </c>
    </row>
    <row r="30" spans="1:17" x14ac:dyDescent="0.2">
      <c r="A30" s="23" t="s">
        <v>35</v>
      </c>
      <c r="B30" s="24" t="s">
        <v>36</v>
      </c>
      <c r="C30" s="23">
        <v>52820.507299999997</v>
      </c>
      <c r="D30" s="25">
        <v>2.0000000000000001E-4</v>
      </c>
      <c r="E30">
        <f t="shared" si="0"/>
        <v>3417.4982580962151</v>
      </c>
      <c r="F30">
        <f t="shared" si="1"/>
        <v>3417.5</v>
      </c>
      <c r="G30">
        <f t="shared" si="2"/>
        <v>-5.3475000459002331E-4</v>
      </c>
      <c r="K30">
        <f t="shared" si="3"/>
        <v>-5.3475000459002331E-4</v>
      </c>
      <c r="O30">
        <f t="shared" ca="1" si="4"/>
        <v>7.8043297393950333E-4</v>
      </c>
      <c r="Q30" s="2">
        <f t="shared" si="5"/>
        <v>37802.007299999997</v>
      </c>
    </row>
    <row r="31" spans="1:17" x14ac:dyDescent="0.2">
      <c r="A31" s="26" t="s">
        <v>37</v>
      </c>
      <c r="B31" s="27" t="s">
        <v>38</v>
      </c>
      <c r="C31" s="26">
        <v>53148.53</v>
      </c>
      <c r="D31" s="28">
        <v>2.3999999999999998E-3</v>
      </c>
      <c r="E31">
        <f t="shared" si="0"/>
        <v>4486.0049962262738</v>
      </c>
      <c r="F31">
        <f t="shared" si="1"/>
        <v>4486</v>
      </c>
      <c r="G31">
        <f t="shared" si="2"/>
        <v>1.5337999939220026E-3</v>
      </c>
      <c r="K31">
        <f t="shared" si="3"/>
        <v>1.5337999939220026E-3</v>
      </c>
      <c r="O31">
        <f t="shared" ca="1" si="4"/>
        <v>9.6349529746745169E-4</v>
      </c>
      <c r="Q31" s="2">
        <f t="shared" si="5"/>
        <v>38130.03</v>
      </c>
    </row>
    <row r="32" spans="1:17" x14ac:dyDescent="0.2">
      <c r="A32" s="26" t="s">
        <v>37</v>
      </c>
      <c r="B32" s="27" t="s">
        <v>38</v>
      </c>
      <c r="C32" s="26">
        <v>53148.530100000004</v>
      </c>
      <c r="D32" s="28">
        <v>2.3E-3</v>
      </c>
      <c r="E32">
        <f t="shared" si="0"/>
        <v>4486.0053219679949</v>
      </c>
      <c r="F32">
        <f t="shared" si="1"/>
        <v>4486</v>
      </c>
      <c r="G32">
        <f t="shared" si="2"/>
        <v>1.6337999986717477E-3</v>
      </c>
      <c r="K32">
        <f t="shared" si="3"/>
        <v>1.6337999986717477E-3</v>
      </c>
      <c r="O32">
        <f t="shared" ca="1" si="4"/>
        <v>9.6349529746745169E-4</v>
      </c>
      <c r="Q32" s="2">
        <f t="shared" si="5"/>
        <v>38130.030100000004</v>
      </c>
    </row>
    <row r="33" spans="1:17" x14ac:dyDescent="0.2">
      <c r="A33" s="26" t="s">
        <v>37</v>
      </c>
      <c r="B33" s="27" t="s">
        <v>38</v>
      </c>
      <c r="C33" s="26">
        <v>53148.5308</v>
      </c>
      <c r="D33" s="26">
        <v>2.3E-3</v>
      </c>
      <c r="E33">
        <f t="shared" si="0"/>
        <v>4486.0076021599243</v>
      </c>
      <c r="F33">
        <f t="shared" si="1"/>
        <v>4486</v>
      </c>
      <c r="G33">
        <f t="shared" si="2"/>
        <v>2.3337999955401756E-3</v>
      </c>
      <c r="K33">
        <f t="shared" si="3"/>
        <v>2.3337999955401756E-3</v>
      </c>
      <c r="O33">
        <f t="shared" ca="1" si="4"/>
        <v>9.6349529746745169E-4</v>
      </c>
      <c r="Q33" s="2">
        <f t="shared" si="5"/>
        <v>38130.0308</v>
      </c>
    </row>
    <row r="34" spans="1:17" x14ac:dyDescent="0.2">
      <c r="A34" s="29" t="s">
        <v>39</v>
      </c>
      <c r="B34" s="30" t="s">
        <v>36</v>
      </c>
      <c r="C34" s="31">
        <v>53233.413699999997</v>
      </c>
      <c r="D34" s="31">
        <v>6.9999999999999999E-4</v>
      </c>
      <c r="E34">
        <f t="shared" si="0"/>
        <v>4762.5066084848413</v>
      </c>
      <c r="F34">
        <f t="shared" si="1"/>
        <v>4762.5</v>
      </c>
      <c r="G34">
        <f t="shared" si="2"/>
        <v>2.028749993769452E-3</v>
      </c>
      <c r="K34">
        <f t="shared" si="3"/>
        <v>2.028749993769452E-3</v>
      </c>
      <c r="O34">
        <f t="shared" ca="1" si="4"/>
        <v>1.0108670639208703E-3</v>
      </c>
      <c r="Q34" s="2">
        <f t="shared" si="5"/>
        <v>38214.913699999997</v>
      </c>
    </row>
    <row r="35" spans="1:17" x14ac:dyDescent="0.2">
      <c r="A35" s="29" t="s">
        <v>40</v>
      </c>
      <c r="B35" s="35" t="s">
        <v>36</v>
      </c>
      <c r="C35" s="36">
        <v>53638.332399999999</v>
      </c>
      <c r="D35" s="36">
        <v>5.0000000000000001E-4</v>
      </c>
      <c r="E35">
        <f t="shared" si="0"/>
        <v>6081.4956886456466</v>
      </c>
      <c r="F35">
        <f t="shared" si="1"/>
        <v>6081.5</v>
      </c>
      <c r="G35">
        <f t="shared" si="2"/>
        <v>-1.3235500009614043E-3</v>
      </c>
      <c r="J35">
        <f>+G35</f>
        <v>-1.3235500009614043E-3</v>
      </c>
      <c r="O35">
        <f t="shared" ca="1" si="4"/>
        <v>1.2368466659174672E-3</v>
      </c>
      <c r="Q35" s="2">
        <f t="shared" si="5"/>
        <v>38619.832399999999</v>
      </c>
    </row>
    <row r="36" spans="1:17" x14ac:dyDescent="0.2">
      <c r="A36" s="29" t="s">
        <v>42</v>
      </c>
      <c r="B36" s="32" t="s">
        <v>38</v>
      </c>
      <c r="C36" s="10">
        <v>54002.427000000003</v>
      </c>
      <c r="D36" s="10">
        <v>2.7000000000000001E-3</v>
      </c>
      <c r="E36">
        <f t="shared" si="0"/>
        <v>7267.5036491214642</v>
      </c>
      <c r="F36">
        <f t="shared" si="1"/>
        <v>7267.5</v>
      </c>
      <c r="G36">
        <f t="shared" si="2"/>
        <v>1.120250002713874E-3</v>
      </c>
      <c r="J36">
        <f>+G36</f>
        <v>1.120250002713874E-3</v>
      </c>
      <c r="O36">
        <f t="shared" ca="1" si="4"/>
        <v>1.4400398486073564E-3</v>
      </c>
      <c r="Q36" s="2">
        <f t="shared" si="5"/>
        <v>38983.927000000003</v>
      </c>
    </row>
    <row r="37" spans="1:17" x14ac:dyDescent="0.2">
      <c r="A37" s="29" t="s">
        <v>42</v>
      </c>
      <c r="B37" s="32" t="s">
        <v>38</v>
      </c>
      <c r="C37" s="10">
        <v>54002.580999999998</v>
      </c>
      <c r="D37" s="10">
        <v>4.0000000000000002E-4</v>
      </c>
      <c r="E37">
        <f t="shared" si="0"/>
        <v>7268.0052913482568</v>
      </c>
      <c r="F37">
        <f t="shared" si="1"/>
        <v>7268</v>
      </c>
      <c r="G37">
        <f t="shared" si="2"/>
        <v>1.6243999998550862E-3</v>
      </c>
      <c r="J37">
        <f>+G37</f>
        <v>1.6243999998550862E-3</v>
      </c>
      <c r="O37">
        <f t="shared" ca="1" si="4"/>
        <v>1.4401255118378327E-3</v>
      </c>
      <c r="Q37" s="2">
        <f t="shared" si="5"/>
        <v>38984.080999999998</v>
      </c>
    </row>
    <row r="38" spans="1:17" x14ac:dyDescent="0.2">
      <c r="A38" s="23" t="s">
        <v>41</v>
      </c>
      <c r="B38" s="3" t="s">
        <v>36</v>
      </c>
      <c r="C38" s="10">
        <v>54019.312599999997</v>
      </c>
      <c r="D38" s="10">
        <v>5.9999999999999995E-4</v>
      </c>
      <c r="E38">
        <f t="shared" si="0"/>
        <v>7322.507090582566</v>
      </c>
      <c r="F38">
        <f t="shared" si="1"/>
        <v>7322.5</v>
      </c>
      <c r="G38">
        <f t="shared" si="2"/>
        <v>2.1767499929410405E-3</v>
      </c>
      <c r="K38">
        <f>+G38</f>
        <v>2.1767499929410405E-3</v>
      </c>
      <c r="O38">
        <f t="shared" ca="1" si="4"/>
        <v>1.4494628039597543E-3</v>
      </c>
      <c r="Q38" s="2">
        <f t="shared" si="5"/>
        <v>39000.812599999997</v>
      </c>
    </row>
    <row r="39" spans="1:17" x14ac:dyDescent="0.2">
      <c r="A39" s="37" t="s">
        <v>41</v>
      </c>
      <c r="B39" s="32" t="s">
        <v>36</v>
      </c>
      <c r="C39" s="10">
        <v>54019.312599999997</v>
      </c>
      <c r="D39" s="10">
        <v>5.9999999999999995E-4</v>
      </c>
      <c r="E39">
        <f t="shared" si="0"/>
        <v>7322.507090582566</v>
      </c>
      <c r="F39">
        <f t="shared" si="1"/>
        <v>7322.5</v>
      </c>
      <c r="G39">
        <f t="shared" si="2"/>
        <v>2.1767499929410405E-3</v>
      </c>
      <c r="J39">
        <f t="shared" ref="J39:J45" si="6">+G39</f>
        <v>2.1767499929410405E-3</v>
      </c>
      <c r="O39">
        <f t="shared" ca="1" si="4"/>
        <v>1.4494628039597543E-3</v>
      </c>
      <c r="Q39" s="2">
        <f t="shared" si="5"/>
        <v>39000.812599999997</v>
      </c>
    </row>
    <row r="40" spans="1:17" x14ac:dyDescent="0.2">
      <c r="A40" s="29" t="s">
        <v>42</v>
      </c>
      <c r="B40" s="32" t="s">
        <v>38</v>
      </c>
      <c r="C40" s="10">
        <v>54020.386299999998</v>
      </c>
      <c r="D40" s="10">
        <v>2.0999999999999999E-3</v>
      </c>
      <c r="E40">
        <f t="shared" si="0"/>
        <v>7326.0045792768888</v>
      </c>
      <c r="F40">
        <f t="shared" si="1"/>
        <v>7326</v>
      </c>
      <c r="G40">
        <f t="shared" si="2"/>
        <v>1.4057999942451715E-3</v>
      </c>
      <c r="J40">
        <f t="shared" si="6"/>
        <v>1.4057999942451715E-3</v>
      </c>
      <c r="O40">
        <f t="shared" ca="1" si="4"/>
        <v>1.4500624465730888E-3</v>
      </c>
      <c r="Q40" s="2">
        <f t="shared" si="5"/>
        <v>39001.886299999998</v>
      </c>
    </row>
    <row r="41" spans="1:17" x14ac:dyDescent="0.2">
      <c r="A41" s="29" t="s">
        <v>42</v>
      </c>
      <c r="B41" s="32" t="s">
        <v>38</v>
      </c>
      <c r="C41" s="10">
        <v>54020.538200000003</v>
      </c>
      <c r="D41" s="10">
        <v>8.9999999999999998E-4</v>
      </c>
      <c r="E41">
        <f t="shared" si="0"/>
        <v>7326.4993809278922</v>
      </c>
      <c r="F41">
        <f t="shared" si="1"/>
        <v>7326.5</v>
      </c>
      <c r="G41">
        <f t="shared" si="2"/>
        <v>-1.9004999921889976E-4</v>
      </c>
      <c r="J41">
        <f t="shared" si="6"/>
        <v>-1.9004999921889976E-4</v>
      </c>
      <c r="O41">
        <f t="shared" ca="1" si="4"/>
        <v>1.4501481098035652E-3</v>
      </c>
      <c r="Q41" s="2">
        <f t="shared" si="5"/>
        <v>39002.038200000003</v>
      </c>
    </row>
    <row r="42" spans="1:17" x14ac:dyDescent="0.2">
      <c r="A42" s="31" t="s">
        <v>43</v>
      </c>
      <c r="B42" s="46"/>
      <c r="C42" s="31">
        <v>54240.499400000001</v>
      </c>
      <c r="D42" s="31">
        <v>1E-3</v>
      </c>
      <c r="E42">
        <f t="shared" si="0"/>
        <v>8043.0047457309074</v>
      </c>
      <c r="F42">
        <f t="shared" si="1"/>
        <v>8043</v>
      </c>
      <c r="G42">
        <f t="shared" si="2"/>
        <v>1.4568999977200292E-3</v>
      </c>
      <c r="J42">
        <f t="shared" si="6"/>
        <v>1.4568999977200292E-3</v>
      </c>
      <c r="O42">
        <f t="shared" ca="1" si="4"/>
        <v>1.5729035190761669E-3</v>
      </c>
      <c r="Q42" s="2">
        <f t="shared" si="5"/>
        <v>39221.999400000001</v>
      </c>
    </row>
    <row r="43" spans="1:17" x14ac:dyDescent="0.2">
      <c r="A43" s="29" t="s">
        <v>47</v>
      </c>
      <c r="B43" s="30" t="s">
        <v>36</v>
      </c>
      <c r="C43" s="31">
        <v>54407.346799999999</v>
      </c>
      <c r="D43" s="31"/>
      <c r="E43">
        <f t="shared" si="0"/>
        <v>8586.4963124410133</v>
      </c>
      <c r="F43">
        <f t="shared" si="1"/>
        <v>8586.5</v>
      </c>
      <c r="G43">
        <f t="shared" si="2"/>
        <v>-1.1320500052534044E-3</v>
      </c>
      <c r="J43">
        <f t="shared" si="6"/>
        <v>-1.1320500052534044E-3</v>
      </c>
      <c r="O43">
        <f t="shared" ca="1" si="4"/>
        <v>1.6660194506039534E-3</v>
      </c>
      <c r="Q43" s="2">
        <f t="shared" si="5"/>
        <v>39388.846799999999</v>
      </c>
    </row>
    <row r="44" spans="1:17" x14ac:dyDescent="0.2">
      <c r="A44" s="29" t="s">
        <v>47</v>
      </c>
      <c r="B44" s="30" t="s">
        <v>36</v>
      </c>
      <c r="C44" s="31">
        <v>54407.3514</v>
      </c>
      <c r="D44" s="31"/>
      <c r="E44">
        <f t="shared" si="0"/>
        <v>8586.5112965594762</v>
      </c>
      <c r="F44">
        <f t="shared" si="1"/>
        <v>8586.5</v>
      </c>
      <c r="G44">
        <f t="shared" si="2"/>
        <v>3.4679499949561432E-3</v>
      </c>
      <c r="J44">
        <f t="shared" si="6"/>
        <v>3.4679499949561432E-3</v>
      </c>
      <c r="O44">
        <f t="shared" ca="1" si="4"/>
        <v>1.6660194506039534E-3</v>
      </c>
      <c r="Q44" s="2">
        <f t="shared" si="5"/>
        <v>39388.8514</v>
      </c>
    </row>
    <row r="45" spans="1:17" x14ac:dyDescent="0.2">
      <c r="A45" s="31" t="s">
        <v>48</v>
      </c>
      <c r="B45" s="30" t="s">
        <v>38</v>
      </c>
      <c r="C45" s="31">
        <v>54619.482499999998</v>
      </c>
      <c r="D45" s="31">
        <v>5.9999999999999995E-4</v>
      </c>
      <c r="E45">
        <f t="shared" si="0"/>
        <v>9277.5107600628835</v>
      </c>
      <c r="F45">
        <f t="shared" si="1"/>
        <v>9277.5</v>
      </c>
      <c r="G45">
        <f t="shared" si="2"/>
        <v>3.3032499995897524E-3</v>
      </c>
      <c r="J45">
        <f t="shared" si="6"/>
        <v>3.3032499995897524E-3</v>
      </c>
      <c r="O45">
        <f t="shared" ca="1" si="4"/>
        <v>1.7844060351222615E-3</v>
      </c>
      <c r="Q45" s="2">
        <f t="shared" si="5"/>
        <v>39600.982499999998</v>
      </c>
    </row>
    <row r="46" spans="1:17" x14ac:dyDescent="0.2">
      <c r="A46" s="65" t="s">
        <v>164</v>
      </c>
      <c r="B46" s="67" t="s">
        <v>36</v>
      </c>
      <c r="C46" s="66">
        <v>55066.461300000003</v>
      </c>
      <c r="D46" s="66" t="s">
        <v>50</v>
      </c>
      <c r="E46">
        <f t="shared" si="0"/>
        <v>10733.507127391396</v>
      </c>
      <c r="F46">
        <f t="shared" si="1"/>
        <v>10733.5</v>
      </c>
      <c r="G46">
        <f t="shared" si="2"/>
        <v>2.1880499989492819E-3</v>
      </c>
      <c r="K46">
        <f>+G46</f>
        <v>2.1880499989492819E-3</v>
      </c>
      <c r="O46">
        <f t="shared" ca="1" si="4"/>
        <v>2.0338573622693768E-3</v>
      </c>
      <c r="Q46" s="2">
        <f t="shared" si="5"/>
        <v>40047.961300000003</v>
      </c>
    </row>
    <row r="47" spans="1:17" x14ac:dyDescent="0.2">
      <c r="A47" s="23" t="s">
        <v>51</v>
      </c>
      <c r="B47" s="24" t="s">
        <v>38</v>
      </c>
      <c r="C47" s="23">
        <v>55109.282899999998</v>
      </c>
      <c r="D47" s="23">
        <v>6.9999999999999999E-4</v>
      </c>
      <c r="E47">
        <f t="shared" si="0"/>
        <v>10872.994937648142</v>
      </c>
      <c r="F47">
        <f t="shared" si="1"/>
        <v>10873</v>
      </c>
      <c r="G47">
        <f t="shared" si="2"/>
        <v>-1.5541000029770657E-3</v>
      </c>
      <c r="K47">
        <f>+G47</f>
        <v>-1.5541000029770657E-3</v>
      </c>
      <c r="O47">
        <f t="shared" ca="1" si="4"/>
        <v>2.0577574035722771E-3</v>
      </c>
      <c r="Q47" s="2">
        <f t="shared" si="5"/>
        <v>40090.782899999998</v>
      </c>
    </row>
    <row r="48" spans="1:17" x14ac:dyDescent="0.2">
      <c r="A48" s="23" t="s">
        <v>51</v>
      </c>
      <c r="B48" s="24" t="s">
        <v>36</v>
      </c>
      <c r="C48" s="23">
        <v>55154.261200000001</v>
      </c>
      <c r="D48" s="23">
        <v>4.0000000000000002E-4</v>
      </c>
      <c r="E48">
        <f t="shared" si="0"/>
        <v>11019.50801927218</v>
      </c>
      <c r="F48">
        <f t="shared" si="1"/>
        <v>11019.5</v>
      </c>
      <c r="G48">
        <f t="shared" si="2"/>
        <v>2.4618499955977313E-3</v>
      </c>
      <c r="K48">
        <f>+G48</f>
        <v>2.4618499955977313E-3</v>
      </c>
      <c r="O48">
        <f t="shared" ca="1" si="4"/>
        <v>2.0828567301018463E-3</v>
      </c>
      <c r="Q48" s="2">
        <f t="shared" si="5"/>
        <v>40135.761200000001</v>
      </c>
    </row>
    <row r="49" spans="1:17" x14ac:dyDescent="0.2">
      <c r="A49" s="23" t="s">
        <v>51</v>
      </c>
      <c r="B49" s="24" t="s">
        <v>38</v>
      </c>
      <c r="C49" s="23">
        <v>55154.418299999998</v>
      </c>
      <c r="D49" s="23">
        <v>5.0000000000000001E-4</v>
      </c>
      <c r="E49">
        <f t="shared" si="0"/>
        <v>11020.019759491855</v>
      </c>
      <c r="F49">
        <f t="shared" si="1"/>
        <v>11020</v>
      </c>
      <c r="G49">
        <f t="shared" si="2"/>
        <v>6.0659999944618903E-3</v>
      </c>
      <c r="K49">
        <f>+G49</f>
        <v>6.0659999944618903E-3</v>
      </c>
      <c r="O49">
        <f t="shared" ca="1" si="4"/>
        <v>2.0829423933323224E-3</v>
      </c>
      <c r="Q49" s="2">
        <f t="shared" si="5"/>
        <v>40135.918299999998</v>
      </c>
    </row>
    <row r="50" spans="1:17" x14ac:dyDescent="0.2">
      <c r="A50" s="50" t="s">
        <v>58</v>
      </c>
      <c r="B50" s="50"/>
      <c r="C50" s="51">
        <v>55418.428599999999</v>
      </c>
      <c r="D50" s="51">
        <v>6.9999999999999999E-4</v>
      </c>
      <c r="E50">
        <f t="shared" si="0"/>
        <v>11880.011413989361</v>
      </c>
      <c r="F50">
        <f t="shared" si="1"/>
        <v>11880</v>
      </c>
      <c r="G50">
        <f t="shared" si="2"/>
        <v>3.5040000002481975E-3</v>
      </c>
      <c r="J50">
        <f>+G50</f>
        <v>3.5040000002481975E-3</v>
      </c>
      <c r="O50">
        <f t="shared" ca="1" si="4"/>
        <v>2.2302831497516351E-3</v>
      </c>
      <c r="Q50" s="2">
        <f t="shared" si="5"/>
        <v>40399.928599999999</v>
      </c>
    </row>
    <row r="51" spans="1:17" x14ac:dyDescent="0.2">
      <c r="A51" s="50" t="s">
        <v>58</v>
      </c>
      <c r="B51" s="50"/>
      <c r="C51" s="51">
        <v>55418.581100000003</v>
      </c>
      <c r="D51" s="51">
        <v>5.9999999999999995E-4</v>
      </c>
      <c r="E51">
        <f t="shared" si="0"/>
        <v>11880.508170090598</v>
      </c>
      <c r="F51">
        <f t="shared" si="1"/>
        <v>11880.5</v>
      </c>
      <c r="G51">
        <f t="shared" si="2"/>
        <v>2.5081499989028089E-3</v>
      </c>
      <c r="J51">
        <f>+G51</f>
        <v>2.5081499989028089E-3</v>
      </c>
      <c r="O51">
        <f t="shared" ca="1" si="4"/>
        <v>2.2303688129821113E-3</v>
      </c>
      <c r="Q51" s="2">
        <f t="shared" si="5"/>
        <v>40400.081100000003</v>
      </c>
    </row>
    <row r="52" spans="1:17" x14ac:dyDescent="0.2">
      <c r="A52" s="23" t="s">
        <v>56</v>
      </c>
      <c r="B52" s="24" t="s">
        <v>38</v>
      </c>
      <c r="C52" s="23">
        <v>55687.506300000001</v>
      </c>
      <c r="D52" s="23">
        <v>1E-4</v>
      </c>
      <c r="E52">
        <f t="shared" si="0"/>
        <v>12756.509703682541</v>
      </c>
      <c r="F52">
        <f t="shared" si="1"/>
        <v>12756.5</v>
      </c>
      <c r="G52">
        <f t="shared" si="2"/>
        <v>2.9789499967591837E-3</v>
      </c>
      <c r="J52">
        <f>+G52</f>
        <v>2.9789499967591837E-3</v>
      </c>
      <c r="O52">
        <f t="shared" ca="1" si="4"/>
        <v>2.3804507927766669E-3</v>
      </c>
      <c r="Q52" s="2">
        <f t="shared" si="5"/>
        <v>40669.006300000001</v>
      </c>
    </row>
    <row r="53" spans="1:17" x14ac:dyDescent="0.2">
      <c r="A53" s="47" t="s">
        <v>57</v>
      </c>
      <c r="B53" s="48" t="s">
        <v>36</v>
      </c>
      <c r="C53" s="49">
        <v>56178.3848</v>
      </c>
      <c r="D53" s="49">
        <v>1.1000000000000001E-3</v>
      </c>
      <c r="E53">
        <f t="shared" si="0"/>
        <v>14355.505702597166</v>
      </c>
      <c r="F53">
        <f t="shared" si="1"/>
        <v>14355.5</v>
      </c>
      <c r="G53">
        <f t="shared" si="2"/>
        <v>1.7506500007584691E-3</v>
      </c>
      <c r="J53">
        <f>+G53</f>
        <v>1.7506500007584691E-3</v>
      </c>
      <c r="O53">
        <f t="shared" ca="1" si="4"/>
        <v>2.6544018038400169E-3</v>
      </c>
      <c r="Q53" s="2">
        <f t="shared" si="5"/>
        <v>41159.8848</v>
      </c>
    </row>
    <row r="54" spans="1:17" x14ac:dyDescent="0.2">
      <c r="A54" s="47" t="s">
        <v>57</v>
      </c>
      <c r="B54" s="48" t="s">
        <v>38</v>
      </c>
      <c r="C54" s="49">
        <v>56178.537400000001</v>
      </c>
      <c r="D54" s="49">
        <v>1.2999999999999999E-3</v>
      </c>
      <c r="E54">
        <f t="shared" si="0"/>
        <v>14356.002784440099</v>
      </c>
      <c r="F54">
        <f t="shared" si="1"/>
        <v>14356</v>
      </c>
      <c r="G54">
        <f t="shared" si="2"/>
        <v>8.5479999688686803E-4</v>
      </c>
      <c r="J54">
        <f>+G54</f>
        <v>8.5479999688686803E-4</v>
      </c>
      <c r="O54">
        <f t="shared" ca="1" si="4"/>
        <v>2.654487467070493E-3</v>
      </c>
      <c r="Q54" s="2">
        <f t="shared" si="5"/>
        <v>41160.037400000001</v>
      </c>
    </row>
    <row r="55" spans="1:17" x14ac:dyDescent="0.2">
      <c r="B55" s="3"/>
      <c r="C55" s="10"/>
      <c r="D55" s="10"/>
    </row>
    <row r="56" spans="1:17" x14ac:dyDescent="0.2">
      <c r="C56" s="10"/>
      <c r="D56" s="10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4"/>
  <sheetViews>
    <sheetView workbookViewId="0">
      <selection activeCell="A31" sqref="A31:D4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52" t="s">
        <v>59</v>
      </c>
      <c r="I1" s="53" t="s">
        <v>60</v>
      </c>
      <c r="J1" s="54" t="s">
        <v>61</v>
      </c>
    </row>
    <row r="2" spans="1:16" x14ac:dyDescent="0.2">
      <c r="I2" s="55" t="s">
        <v>62</v>
      </c>
      <c r="J2" s="56" t="s">
        <v>63</v>
      </c>
    </row>
    <row r="3" spans="1:16" x14ac:dyDescent="0.2">
      <c r="A3" s="57" t="s">
        <v>64</v>
      </c>
      <c r="I3" s="55" t="s">
        <v>65</v>
      </c>
      <c r="J3" s="56" t="s">
        <v>66</v>
      </c>
    </row>
    <row r="4" spans="1:16" x14ac:dyDescent="0.2">
      <c r="I4" s="55" t="s">
        <v>67</v>
      </c>
      <c r="J4" s="56" t="s">
        <v>66</v>
      </c>
    </row>
    <row r="5" spans="1:16" ht="13.5" thickBot="1" x14ac:dyDescent="0.25">
      <c r="I5" s="58" t="s">
        <v>68</v>
      </c>
      <c r="J5" s="59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40" si="0">P11</f>
        <v> BBS 130 </v>
      </c>
      <c r="B11" s="3" t="str">
        <f t="shared" ref="B11:B40" si="1">IF(H11=INT(H11),"I","II")</f>
        <v>II</v>
      </c>
      <c r="C11" s="10">
        <f t="shared" ref="C11:C40" si="2">1*G11</f>
        <v>52820.507299999997</v>
      </c>
      <c r="D11" s="12" t="str">
        <f t="shared" ref="D11:D40" si="3">VLOOKUP(F11,I$1:J$5,2,FALSE)</f>
        <v>vis</v>
      </c>
      <c r="E11" s="60">
        <f>VLOOKUP(C11,Active!C$21:E$972,3,FALSE)</f>
        <v>3417.4982580962151</v>
      </c>
      <c r="F11" s="3" t="s">
        <v>68</v>
      </c>
      <c r="G11" s="12" t="str">
        <f t="shared" ref="G11:G40" si="4">MID(I11,3,LEN(I11)-3)</f>
        <v>52820.5073</v>
      </c>
      <c r="H11" s="10">
        <f t="shared" ref="H11:H40" si="5">1*K11</f>
        <v>1043.5</v>
      </c>
      <c r="I11" s="61" t="s">
        <v>104</v>
      </c>
      <c r="J11" s="62" t="s">
        <v>105</v>
      </c>
      <c r="K11" s="61">
        <v>1043.5</v>
      </c>
      <c r="L11" s="61" t="s">
        <v>106</v>
      </c>
      <c r="M11" s="62" t="s">
        <v>72</v>
      </c>
      <c r="N11" s="62" t="s">
        <v>73</v>
      </c>
      <c r="O11" s="63" t="s">
        <v>74</v>
      </c>
      <c r="P11" s="63" t="s">
        <v>107</v>
      </c>
    </row>
    <row r="12" spans="1:16" ht="12.75" customHeight="1" thickBot="1" x14ac:dyDescent="0.25">
      <c r="A12" s="10" t="str">
        <f t="shared" si="0"/>
        <v>IBVS 5583 </v>
      </c>
      <c r="B12" s="3" t="str">
        <f t="shared" si="1"/>
        <v>I</v>
      </c>
      <c r="C12" s="10">
        <f t="shared" si="2"/>
        <v>53148.53</v>
      </c>
      <c r="D12" s="12" t="str">
        <f t="shared" si="3"/>
        <v>vis</v>
      </c>
      <c r="E12" s="60">
        <f>VLOOKUP(C12,Active!C$21:E$972,3,FALSE)</f>
        <v>4486.0049962262738</v>
      </c>
      <c r="F12" s="3" t="s">
        <v>68</v>
      </c>
      <c r="G12" s="12" t="str">
        <f t="shared" si="4"/>
        <v>53148.5300</v>
      </c>
      <c r="H12" s="10">
        <f t="shared" si="5"/>
        <v>2112</v>
      </c>
      <c r="I12" s="61" t="s">
        <v>108</v>
      </c>
      <c r="J12" s="62" t="s">
        <v>109</v>
      </c>
      <c r="K12" s="61">
        <v>2112</v>
      </c>
      <c r="L12" s="61" t="s">
        <v>110</v>
      </c>
      <c r="M12" s="62" t="s">
        <v>72</v>
      </c>
      <c r="N12" s="62" t="s">
        <v>73</v>
      </c>
      <c r="O12" s="63" t="s">
        <v>111</v>
      </c>
      <c r="P12" s="64" t="s">
        <v>112</v>
      </c>
    </row>
    <row r="13" spans="1:16" ht="12.75" customHeight="1" thickBot="1" x14ac:dyDescent="0.25">
      <c r="A13" s="10" t="str">
        <f t="shared" si="0"/>
        <v>IBVS 5653 </v>
      </c>
      <c r="B13" s="3" t="str">
        <f t="shared" si="1"/>
        <v>II</v>
      </c>
      <c r="C13" s="10">
        <f t="shared" si="2"/>
        <v>53233.413699999997</v>
      </c>
      <c r="D13" s="12" t="str">
        <f t="shared" si="3"/>
        <v>vis</v>
      </c>
      <c r="E13" s="60">
        <f>VLOOKUP(C13,Active!C$21:E$972,3,FALSE)</f>
        <v>4762.5066084848413</v>
      </c>
      <c r="F13" s="3" t="s">
        <v>68</v>
      </c>
      <c r="G13" s="12" t="str">
        <f t="shared" si="4"/>
        <v>53233.4137</v>
      </c>
      <c r="H13" s="10">
        <f t="shared" si="5"/>
        <v>2388.5</v>
      </c>
      <c r="I13" s="61" t="s">
        <v>113</v>
      </c>
      <c r="J13" s="62" t="s">
        <v>114</v>
      </c>
      <c r="K13" s="61">
        <v>2388.5</v>
      </c>
      <c r="L13" s="61" t="s">
        <v>115</v>
      </c>
      <c r="M13" s="62" t="s">
        <v>72</v>
      </c>
      <c r="N13" s="62" t="s">
        <v>73</v>
      </c>
      <c r="O13" s="63" t="s">
        <v>74</v>
      </c>
      <c r="P13" s="64" t="s">
        <v>116</v>
      </c>
    </row>
    <row r="14" spans="1:16" ht="12.75" customHeight="1" thickBot="1" x14ac:dyDescent="0.25">
      <c r="A14" s="10" t="str">
        <f t="shared" si="0"/>
        <v>IBVS 5713 </v>
      </c>
      <c r="B14" s="3" t="str">
        <f t="shared" si="1"/>
        <v>II</v>
      </c>
      <c r="C14" s="10">
        <f t="shared" si="2"/>
        <v>53638.332399999999</v>
      </c>
      <c r="D14" s="12" t="str">
        <f t="shared" si="3"/>
        <v>vis</v>
      </c>
      <c r="E14" s="60">
        <f>VLOOKUP(C14,Active!C$21:E$972,3,FALSE)</f>
        <v>6081.4956886456466</v>
      </c>
      <c r="F14" s="3" t="s">
        <v>68</v>
      </c>
      <c r="G14" s="12" t="str">
        <f t="shared" si="4"/>
        <v>53638.3324</v>
      </c>
      <c r="H14" s="10">
        <f t="shared" si="5"/>
        <v>3707.5</v>
      </c>
      <c r="I14" s="61" t="s">
        <v>117</v>
      </c>
      <c r="J14" s="62" t="s">
        <v>118</v>
      </c>
      <c r="K14" s="61">
        <v>3707.5</v>
      </c>
      <c r="L14" s="61" t="s">
        <v>106</v>
      </c>
      <c r="M14" s="62" t="s">
        <v>72</v>
      </c>
      <c r="N14" s="62" t="s">
        <v>73</v>
      </c>
      <c r="O14" s="63" t="s">
        <v>74</v>
      </c>
      <c r="P14" s="64" t="s">
        <v>119</v>
      </c>
    </row>
    <row r="15" spans="1:16" ht="12.75" customHeight="1" thickBot="1" x14ac:dyDescent="0.25">
      <c r="A15" s="10" t="str">
        <f t="shared" si="0"/>
        <v>BAVM 183 </v>
      </c>
      <c r="B15" s="3" t="str">
        <f t="shared" si="1"/>
        <v>II</v>
      </c>
      <c r="C15" s="10">
        <f t="shared" si="2"/>
        <v>54002.427000000003</v>
      </c>
      <c r="D15" s="12" t="str">
        <f t="shared" si="3"/>
        <v>vis</v>
      </c>
      <c r="E15" s="60">
        <f>VLOOKUP(C15,Active!C$21:E$972,3,FALSE)</f>
        <v>7267.5036491214642</v>
      </c>
      <c r="F15" s="3" t="s">
        <v>68</v>
      </c>
      <c r="G15" s="12" t="str">
        <f t="shared" si="4"/>
        <v>54002.4270</v>
      </c>
      <c r="H15" s="10">
        <f t="shared" si="5"/>
        <v>4893.5</v>
      </c>
      <c r="I15" s="61" t="s">
        <v>120</v>
      </c>
      <c r="J15" s="62" t="s">
        <v>121</v>
      </c>
      <c r="K15" s="61">
        <v>4893.5</v>
      </c>
      <c r="L15" s="61" t="s">
        <v>122</v>
      </c>
      <c r="M15" s="62" t="s">
        <v>123</v>
      </c>
      <c r="N15" s="62" t="s">
        <v>124</v>
      </c>
      <c r="O15" s="63" t="s">
        <v>125</v>
      </c>
      <c r="P15" s="64" t="s">
        <v>126</v>
      </c>
    </row>
    <row r="16" spans="1:16" ht="12.75" customHeight="1" thickBot="1" x14ac:dyDescent="0.25">
      <c r="A16" s="10" t="str">
        <f t="shared" si="0"/>
        <v>BAVM 183 </v>
      </c>
      <c r="B16" s="3" t="str">
        <f t="shared" si="1"/>
        <v>I</v>
      </c>
      <c r="C16" s="10">
        <f t="shared" si="2"/>
        <v>54002.580999999998</v>
      </c>
      <c r="D16" s="12" t="str">
        <f t="shared" si="3"/>
        <v>vis</v>
      </c>
      <c r="E16" s="60">
        <f>VLOOKUP(C16,Active!C$21:E$972,3,FALSE)</f>
        <v>7268.0052913482568</v>
      </c>
      <c r="F16" s="3" t="s">
        <v>68</v>
      </c>
      <c r="G16" s="12" t="str">
        <f t="shared" si="4"/>
        <v>54002.5810</v>
      </c>
      <c r="H16" s="10">
        <f t="shared" si="5"/>
        <v>4894</v>
      </c>
      <c r="I16" s="61" t="s">
        <v>127</v>
      </c>
      <c r="J16" s="62" t="s">
        <v>128</v>
      </c>
      <c r="K16" s="61" t="s">
        <v>129</v>
      </c>
      <c r="L16" s="61" t="s">
        <v>130</v>
      </c>
      <c r="M16" s="62" t="s">
        <v>123</v>
      </c>
      <c r="N16" s="62" t="s">
        <v>124</v>
      </c>
      <c r="O16" s="63" t="s">
        <v>125</v>
      </c>
      <c r="P16" s="64" t="s">
        <v>126</v>
      </c>
    </row>
    <row r="17" spans="1:16" ht="12.75" customHeight="1" thickBot="1" x14ac:dyDescent="0.25">
      <c r="A17" s="10" t="str">
        <f t="shared" si="0"/>
        <v> BBS 133 (=IBVS 5781) </v>
      </c>
      <c r="B17" s="3" t="str">
        <f t="shared" si="1"/>
        <v>II</v>
      </c>
      <c r="C17" s="10">
        <f t="shared" si="2"/>
        <v>54019.312599999997</v>
      </c>
      <c r="D17" s="12" t="str">
        <f t="shared" si="3"/>
        <v>vis</v>
      </c>
      <c r="E17" s="60">
        <f>VLOOKUP(C17,Active!C$21:E$972,3,FALSE)</f>
        <v>7322.507090582566</v>
      </c>
      <c r="F17" s="3" t="s">
        <v>68</v>
      </c>
      <c r="G17" s="12" t="str">
        <f t="shared" si="4"/>
        <v>54019.3126</v>
      </c>
      <c r="H17" s="10">
        <f t="shared" si="5"/>
        <v>4948.5</v>
      </c>
      <c r="I17" s="61" t="s">
        <v>131</v>
      </c>
      <c r="J17" s="62" t="s">
        <v>132</v>
      </c>
      <c r="K17" s="61" t="s">
        <v>133</v>
      </c>
      <c r="L17" s="61" t="s">
        <v>134</v>
      </c>
      <c r="M17" s="62" t="s">
        <v>123</v>
      </c>
      <c r="N17" s="62" t="s">
        <v>135</v>
      </c>
      <c r="O17" s="63" t="s">
        <v>74</v>
      </c>
      <c r="P17" s="63" t="s">
        <v>136</v>
      </c>
    </row>
    <row r="18" spans="1:16" ht="12.75" customHeight="1" thickBot="1" x14ac:dyDescent="0.25">
      <c r="A18" s="10" t="str">
        <f t="shared" si="0"/>
        <v>BAVM 183 </v>
      </c>
      <c r="B18" s="3" t="str">
        <f t="shared" si="1"/>
        <v>I</v>
      </c>
      <c r="C18" s="10">
        <f t="shared" si="2"/>
        <v>54020.386299999998</v>
      </c>
      <c r="D18" s="12" t="str">
        <f t="shared" si="3"/>
        <v>vis</v>
      </c>
      <c r="E18" s="60">
        <f>VLOOKUP(C18,Active!C$21:E$972,3,FALSE)</f>
        <v>7326.0045792768888</v>
      </c>
      <c r="F18" s="3" t="s">
        <v>68</v>
      </c>
      <c r="G18" s="12" t="str">
        <f t="shared" si="4"/>
        <v>54020.3863</v>
      </c>
      <c r="H18" s="10">
        <f t="shared" si="5"/>
        <v>4952</v>
      </c>
      <c r="I18" s="61" t="s">
        <v>137</v>
      </c>
      <c r="J18" s="62" t="s">
        <v>138</v>
      </c>
      <c r="K18" s="61" t="s">
        <v>139</v>
      </c>
      <c r="L18" s="61" t="s">
        <v>140</v>
      </c>
      <c r="M18" s="62" t="s">
        <v>123</v>
      </c>
      <c r="N18" s="62" t="s">
        <v>124</v>
      </c>
      <c r="O18" s="63" t="s">
        <v>125</v>
      </c>
      <c r="P18" s="64" t="s">
        <v>126</v>
      </c>
    </row>
    <row r="19" spans="1:16" ht="12.75" customHeight="1" thickBot="1" x14ac:dyDescent="0.25">
      <c r="A19" s="10" t="str">
        <f t="shared" si="0"/>
        <v>BAVM 183 </v>
      </c>
      <c r="B19" s="3" t="str">
        <f t="shared" si="1"/>
        <v>II</v>
      </c>
      <c r="C19" s="10">
        <f t="shared" si="2"/>
        <v>54020.538200000003</v>
      </c>
      <c r="D19" s="12" t="str">
        <f t="shared" si="3"/>
        <v>vis</v>
      </c>
      <c r="E19" s="60">
        <f>VLOOKUP(C19,Active!C$21:E$972,3,FALSE)</f>
        <v>7326.4993809278922</v>
      </c>
      <c r="F19" s="3" t="s">
        <v>68</v>
      </c>
      <c r="G19" s="12" t="str">
        <f t="shared" si="4"/>
        <v>54020.5382</v>
      </c>
      <c r="H19" s="10">
        <f t="shared" si="5"/>
        <v>4952.5</v>
      </c>
      <c r="I19" s="61" t="s">
        <v>141</v>
      </c>
      <c r="J19" s="62" t="s">
        <v>142</v>
      </c>
      <c r="K19" s="61" t="s">
        <v>143</v>
      </c>
      <c r="L19" s="61" t="s">
        <v>144</v>
      </c>
      <c r="M19" s="62" t="s">
        <v>123</v>
      </c>
      <c r="N19" s="62" t="s">
        <v>124</v>
      </c>
      <c r="O19" s="63" t="s">
        <v>125</v>
      </c>
      <c r="P19" s="64" t="s">
        <v>126</v>
      </c>
    </row>
    <row r="20" spans="1:16" ht="12.75" customHeight="1" thickBot="1" x14ac:dyDescent="0.25">
      <c r="A20" s="10" t="str">
        <f t="shared" si="0"/>
        <v>BAVM 186 </v>
      </c>
      <c r="B20" s="3" t="str">
        <f t="shared" si="1"/>
        <v>I</v>
      </c>
      <c r="C20" s="10">
        <f t="shared" si="2"/>
        <v>54240.499400000001</v>
      </c>
      <c r="D20" s="12" t="str">
        <f t="shared" si="3"/>
        <v>vis</v>
      </c>
      <c r="E20" s="60">
        <f>VLOOKUP(C20,Active!C$21:E$972,3,FALSE)</f>
        <v>8043.0047457309074</v>
      </c>
      <c r="F20" s="3" t="s">
        <v>68</v>
      </c>
      <c r="G20" s="12" t="str">
        <f t="shared" si="4"/>
        <v>54240.4994</v>
      </c>
      <c r="H20" s="10">
        <f t="shared" si="5"/>
        <v>5669</v>
      </c>
      <c r="I20" s="61" t="s">
        <v>145</v>
      </c>
      <c r="J20" s="62" t="s">
        <v>146</v>
      </c>
      <c r="K20" s="61" t="s">
        <v>147</v>
      </c>
      <c r="L20" s="61" t="s">
        <v>148</v>
      </c>
      <c r="M20" s="62" t="s">
        <v>123</v>
      </c>
      <c r="N20" s="62" t="s">
        <v>124</v>
      </c>
      <c r="O20" s="63" t="s">
        <v>125</v>
      </c>
      <c r="P20" s="64" t="s">
        <v>149</v>
      </c>
    </row>
    <row r="21" spans="1:16" ht="12.75" customHeight="1" thickBot="1" x14ac:dyDescent="0.25">
      <c r="A21" s="10" t="str">
        <f t="shared" si="0"/>
        <v>IBVS 5837 </v>
      </c>
      <c r="B21" s="3" t="str">
        <f t="shared" si="1"/>
        <v>II</v>
      </c>
      <c r="C21" s="10">
        <f t="shared" si="2"/>
        <v>54407.3514</v>
      </c>
      <c r="D21" s="12" t="str">
        <f t="shared" si="3"/>
        <v>vis</v>
      </c>
      <c r="E21" s="60">
        <f>VLOOKUP(C21,Active!C$21:E$972,3,FALSE)</f>
        <v>8586.5112965594762</v>
      </c>
      <c r="F21" s="3" t="s">
        <v>68</v>
      </c>
      <c r="G21" s="12" t="str">
        <f t="shared" si="4"/>
        <v>54407.3514</v>
      </c>
      <c r="H21" s="10">
        <f t="shared" si="5"/>
        <v>6212.5</v>
      </c>
      <c r="I21" s="61" t="s">
        <v>150</v>
      </c>
      <c r="J21" s="62" t="s">
        <v>151</v>
      </c>
      <c r="K21" s="61" t="s">
        <v>152</v>
      </c>
      <c r="L21" s="61" t="s">
        <v>153</v>
      </c>
      <c r="M21" s="62" t="s">
        <v>123</v>
      </c>
      <c r="N21" s="62" t="s">
        <v>60</v>
      </c>
      <c r="O21" s="63" t="s">
        <v>74</v>
      </c>
      <c r="P21" s="64" t="s">
        <v>154</v>
      </c>
    </row>
    <row r="22" spans="1:16" ht="12.75" customHeight="1" thickBot="1" x14ac:dyDescent="0.25">
      <c r="A22" s="10" t="str">
        <f t="shared" si="0"/>
        <v>BAVM 201 </v>
      </c>
      <c r="B22" s="3" t="str">
        <f t="shared" si="1"/>
        <v>II</v>
      </c>
      <c r="C22" s="10">
        <f t="shared" si="2"/>
        <v>54619.482499999998</v>
      </c>
      <c r="D22" s="12" t="str">
        <f t="shared" si="3"/>
        <v>vis</v>
      </c>
      <c r="E22" s="60">
        <f>VLOOKUP(C22,Active!C$21:E$972,3,FALSE)</f>
        <v>9277.5107600628835</v>
      </c>
      <c r="F22" s="3" t="s">
        <v>68</v>
      </c>
      <c r="G22" s="12" t="str">
        <f t="shared" si="4"/>
        <v>54619.4825</v>
      </c>
      <c r="H22" s="10">
        <f t="shared" si="5"/>
        <v>6903.5</v>
      </c>
      <c r="I22" s="61" t="s">
        <v>155</v>
      </c>
      <c r="J22" s="62" t="s">
        <v>156</v>
      </c>
      <c r="K22" s="61" t="s">
        <v>157</v>
      </c>
      <c r="L22" s="61" t="s">
        <v>158</v>
      </c>
      <c r="M22" s="62" t="s">
        <v>123</v>
      </c>
      <c r="N22" s="62" t="s">
        <v>68</v>
      </c>
      <c r="O22" s="63" t="s">
        <v>125</v>
      </c>
      <c r="P22" s="64" t="s">
        <v>159</v>
      </c>
    </row>
    <row r="23" spans="1:16" ht="12.75" customHeight="1" thickBot="1" x14ac:dyDescent="0.25">
      <c r="A23" s="10" t="str">
        <f t="shared" si="0"/>
        <v>IBVS 5920 </v>
      </c>
      <c r="B23" s="3" t="str">
        <f t="shared" si="1"/>
        <v>I</v>
      </c>
      <c r="C23" s="10">
        <f t="shared" si="2"/>
        <v>55109.282899999998</v>
      </c>
      <c r="D23" s="12" t="str">
        <f t="shared" si="3"/>
        <v>vis</v>
      </c>
      <c r="E23" s="60">
        <f>VLOOKUP(C23,Active!C$21:E$972,3,FALSE)</f>
        <v>10872.994937648142</v>
      </c>
      <c r="F23" s="3" t="s">
        <v>68</v>
      </c>
      <c r="G23" s="12" t="str">
        <f t="shared" si="4"/>
        <v>55109.2829</v>
      </c>
      <c r="H23" s="10">
        <f t="shared" si="5"/>
        <v>8499</v>
      </c>
      <c r="I23" s="61" t="s">
        <v>165</v>
      </c>
      <c r="J23" s="62" t="s">
        <v>166</v>
      </c>
      <c r="K23" s="61" t="s">
        <v>167</v>
      </c>
      <c r="L23" s="61" t="s">
        <v>168</v>
      </c>
      <c r="M23" s="62" t="s">
        <v>123</v>
      </c>
      <c r="N23" s="62" t="s">
        <v>60</v>
      </c>
      <c r="O23" s="63" t="s">
        <v>74</v>
      </c>
      <c r="P23" s="64" t="s">
        <v>169</v>
      </c>
    </row>
    <row r="24" spans="1:16" ht="12.75" customHeight="1" thickBot="1" x14ac:dyDescent="0.25">
      <c r="A24" s="10" t="str">
        <f t="shared" si="0"/>
        <v>IBVS 5920 </v>
      </c>
      <c r="B24" s="3" t="str">
        <f t="shared" si="1"/>
        <v>II</v>
      </c>
      <c r="C24" s="10">
        <f t="shared" si="2"/>
        <v>55154.261200000001</v>
      </c>
      <c r="D24" s="12" t="str">
        <f t="shared" si="3"/>
        <v>vis</v>
      </c>
      <c r="E24" s="60">
        <f>VLOOKUP(C24,Active!C$21:E$972,3,FALSE)</f>
        <v>11019.50801927218</v>
      </c>
      <c r="F24" s="3" t="s">
        <v>68</v>
      </c>
      <c r="G24" s="12" t="str">
        <f t="shared" si="4"/>
        <v>55154.2612</v>
      </c>
      <c r="H24" s="10">
        <f t="shared" si="5"/>
        <v>8645.5</v>
      </c>
      <c r="I24" s="61" t="s">
        <v>170</v>
      </c>
      <c r="J24" s="62" t="s">
        <v>171</v>
      </c>
      <c r="K24" s="61" t="s">
        <v>172</v>
      </c>
      <c r="L24" s="61" t="s">
        <v>173</v>
      </c>
      <c r="M24" s="62" t="s">
        <v>123</v>
      </c>
      <c r="N24" s="62" t="s">
        <v>60</v>
      </c>
      <c r="O24" s="63" t="s">
        <v>74</v>
      </c>
      <c r="P24" s="64" t="s">
        <v>169</v>
      </c>
    </row>
    <row r="25" spans="1:16" ht="12.75" customHeight="1" thickBot="1" x14ac:dyDescent="0.25">
      <c r="A25" s="10" t="str">
        <f t="shared" si="0"/>
        <v>IBVS 5920 </v>
      </c>
      <c r="B25" s="3" t="str">
        <f t="shared" si="1"/>
        <v>I</v>
      </c>
      <c r="C25" s="10">
        <f t="shared" si="2"/>
        <v>55154.418299999998</v>
      </c>
      <c r="D25" s="12" t="str">
        <f t="shared" si="3"/>
        <v>vis</v>
      </c>
      <c r="E25" s="60">
        <f>VLOOKUP(C25,Active!C$21:E$972,3,FALSE)</f>
        <v>11020.019759491855</v>
      </c>
      <c r="F25" s="3" t="s">
        <v>68</v>
      </c>
      <c r="G25" s="12" t="str">
        <f t="shared" si="4"/>
        <v>55154.4183</v>
      </c>
      <c r="H25" s="10">
        <f t="shared" si="5"/>
        <v>8646</v>
      </c>
      <c r="I25" s="61" t="s">
        <v>174</v>
      </c>
      <c r="J25" s="62" t="s">
        <v>175</v>
      </c>
      <c r="K25" s="61" t="s">
        <v>176</v>
      </c>
      <c r="L25" s="61" t="s">
        <v>177</v>
      </c>
      <c r="M25" s="62" t="s">
        <v>123</v>
      </c>
      <c r="N25" s="62" t="s">
        <v>60</v>
      </c>
      <c r="O25" s="63" t="s">
        <v>74</v>
      </c>
      <c r="P25" s="64" t="s">
        <v>169</v>
      </c>
    </row>
    <row r="26" spans="1:16" ht="12.75" customHeight="1" thickBot="1" x14ac:dyDescent="0.25">
      <c r="A26" s="10" t="str">
        <f t="shared" si="0"/>
        <v>BAVM 215 </v>
      </c>
      <c r="B26" s="3" t="str">
        <f t="shared" si="1"/>
        <v>I</v>
      </c>
      <c r="C26" s="10">
        <f t="shared" si="2"/>
        <v>55418.428599999999</v>
      </c>
      <c r="D26" s="12" t="str">
        <f t="shared" si="3"/>
        <v>vis</v>
      </c>
      <c r="E26" s="60">
        <f>VLOOKUP(C26,Active!C$21:E$972,3,FALSE)</f>
        <v>11880.011413989361</v>
      </c>
      <c r="F26" s="3" t="s">
        <v>68</v>
      </c>
      <c r="G26" s="12" t="str">
        <f t="shared" si="4"/>
        <v>55418.4286</v>
      </c>
      <c r="H26" s="10">
        <f t="shared" si="5"/>
        <v>9506</v>
      </c>
      <c r="I26" s="61" t="s">
        <v>178</v>
      </c>
      <c r="J26" s="62" t="s">
        <v>179</v>
      </c>
      <c r="K26" s="61" t="s">
        <v>180</v>
      </c>
      <c r="L26" s="61" t="s">
        <v>181</v>
      </c>
      <c r="M26" s="62" t="s">
        <v>123</v>
      </c>
      <c r="N26" s="62" t="s">
        <v>124</v>
      </c>
      <c r="O26" s="63" t="s">
        <v>125</v>
      </c>
      <c r="P26" s="64" t="s">
        <v>182</v>
      </c>
    </row>
    <row r="27" spans="1:16" ht="12.75" customHeight="1" thickBot="1" x14ac:dyDescent="0.25">
      <c r="A27" s="10" t="str">
        <f t="shared" si="0"/>
        <v>BAVM 215 </v>
      </c>
      <c r="B27" s="3" t="str">
        <f t="shared" si="1"/>
        <v>II</v>
      </c>
      <c r="C27" s="10">
        <f t="shared" si="2"/>
        <v>55418.581100000003</v>
      </c>
      <c r="D27" s="12" t="str">
        <f t="shared" si="3"/>
        <v>vis</v>
      </c>
      <c r="E27" s="60">
        <f>VLOOKUP(C27,Active!C$21:E$972,3,FALSE)</f>
        <v>11880.508170090598</v>
      </c>
      <c r="F27" s="3" t="s">
        <v>68</v>
      </c>
      <c r="G27" s="12" t="str">
        <f t="shared" si="4"/>
        <v>55418.5811</v>
      </c>
      <c r="H27" s="10">
        <f t="shared" si="5"/>
        <v>9506.5</v>
      </c>
      <c r="I27" s="61" t="s">
        <v>183</v>
      </c>
      <c r="J27" s="62" t="s">
        <v>184</v>
      </c>
      <c r="K27" s="61" t="s">
        <v>185</v>
      </c>
      <c r="L27" s="61" t="s">
        <v>158</v>
      </c>
      <c r="M27" s="62" t="s">
        <v>123</v>
      </c>
      <c r="N27" s="62" t="s">
        <v>124</v>
      </c>
      <c r="O27" s="63" t="s">
        <v>125</v>
      </c>
      <c r="P27" s="64" t="s">
        <v>182</v>
      </c>
    </row>
    <row r="28" spans="1:16" ht="12.75" customHeight="1" thickBot="1" x14ac:dyDescent="0.25">
      <c r="A28" s="10" t="str">
        <f t="shared" si="0"/>
        <v>BAVM 220 </v>
      </c>
      <c r="B28" s="3" t="str">
        <f t="shared" si="1"/>
        <v>II</v>
      </c>
      <c r="C28" s="10">
        <f t="shared" si="2"/>
        <v>55687.506300000001</v>
      </c>
      <c r="D28" s="12" t="str">
        <f t="shared" si="3"/>
        <v>vis</v>
      </c>
      <c r="E28" s="60">
        <f>VLOOKUP(C28,Active!C$21:E$972,3,FALSE)</f>
        <v>12756.509703682541</v>
      </c>
      <c r="F28" s="3" t="s">
        <v>68</v>
      </c>
      <c r="G28" s="12" t="str">
        <f t="shared" si="4"/>
        <v>55687.5063</v>
      </c>
      <c r="H28" s="10">
        <f t="shared" si="5"/>
        <v>10382.5</v>
      </c>
      <c r="I28" s="61" t="s">
        <v>186</v>
      </c>
      <c r="J28" s="62" t="s">
        <v>187</v>
      </c>
      <c r="K28" s="61" t="s">
        <v>188</v>
      </c>
      <c r="L28" s="61" t="s">
        <v>189</v>
      </c>
      <c r="M28" s="62" t="s">
        <v>123</v>
      </c>
      <c r="N28" s="62" t="s">
        <v>124</v>
      </c>
      <c r="O28" s="63" t="s">
        <v>125</v>
      </c>
      <c r="P28" s="64" t="s">
        <v>190</v>
      </c>
    </row>
    <row r="29" spans="1:16" ht="12.75" customHeight="1" thickBot="1" x14ac:dyDescent="0.25">
      <c r="A29" s="10" t="str">
        <f t="shared" si="0"/>
        <v>BAVM 231 </v>
      </c>
      <c r="B29" s="3" t="str">
        <f t="shared" si="1"/>
        <v>II</v>
      </c>
      <c r="C29" s="10">
        <f t="shared" si="2"/>
        <v>56178.3848</v>
      </c>
      <c r="D29" s="12" t="str">
        <f t="shared" si="3"/>
        <v>vis</v>
      </c>
      <c r="E29" s="60">
        <f>VLOOKUP(C29,Active!C$21:E$972,3,FALSE)</f>
        <v>14355.505702597166</v>
      </c>
      <c r="F29" s="3" t="s">
        <v>68</v>
      </c>
      <c r="G29" s="12" t="str">
        <f t="shared" si="4"/>
        <v>56178.3848</v>
      </c>
      <c r="H29" s="10">
        <f t="shared" si="5"/>
        <v>11981.5</v>
      </c>
      <c r="I29" s="61" t="s">
        <v>191</v>
      </c>
      <c r="J29" s="62" t="s">
        <v>192</v>
      </c>
      <c r="K29" s="61" t="s">
        <v>193</v>
      </c>
      <c r="L29" s="61" t="s">
        <v>153</v>
      </c>
      <c r="M29" s="62" t="s">
        <v>123</v>
      </c>
      <c r="N29" s="62" t="s">
        <v>194</v>
      </c>
      <c r="O29" s="63" t="s">
        <v>195</v>
      </c>
      <c r="P29" s="64" t="s">
        <v>196</v>
      </c>
    </row>
    <row r="30" spans="1:16" ht="12.75" customHeight="1" thickBot="1" x14ac:dyDescent="0.25">
      <c r="A30" s="10" t="str">
        <f t="shared" si="0"/>
        <v>BAVM 231 </v>
      </c>
      <c r="B30" s="3" t="str">
        <f t="shared" si="1"/>
        <v>I</v>
      </c>
      <c r="C30" s="10">
        <f t="shared" si="2"/>
        <v>56178.537400000001</v>
      </c>
      <c r="D30" s="12" t="str">
        <f t="shared" si="3"/>
        <v>vis</v>
      </c>
      <c r="E30" s="60">
        <f>VLOOKUP(C30,Active!C$21:E$972,3,FALSE)</f>
        <v>14356.002784440099</v>
      </c>
      <c r="F30" s="3" t="s">
        <v>68</v>
      </c>
      <c r="G30" s="12" t="str">
        <f t="shared" si="4"/>
        <v>56178.5374</v>
      </c>
      <c r="H30" s="10">
        <f t="shared" si="5"/>
        <v>11982</v>
      </c>
      <c r="I30" s="61" t="s">
        <v>197</v>
      </c>
      <c r="J30" s="62" t="s">
        <v>198</v>
      </c>
      <c r="K30" s="61" t="s">
        <v>199</v>
      </c>
      <c r="L30" s="61" t="s">
        <v>200</v>
      </c>
      <c r="M30" s="62" t="s">
        <v>123</v>
      </c>
      <c r="N30" s="62" t="s">
        <v>194</v>
      </c>
      <c r="O30" s="63" t="s">
        <v>195</v>
      </c>
      <c r="P30" s="64" t="s">
        <v>196</v>
      </c>
    </row>
    <row r="31" spans="1:16" ht="12.75" customHeight="1" thickBot="1" x14ac:dyDescent="0.25">
      <c r="A31" s="10" t="str">
        <f t="shared" si="0"/>
        <v> BBS 123 </v>
      </c>
      <c r="B31" s="3" t="str">
        <f t="shared" si="1"/>
        <v>I</v>
      </c>
      <c r="C31" s="10">
        <f t="shared" si="2"/>
        <v>51766.450599999996</v>
      </c>
      <c r="D31" s="12" t="str">
        <f t="shared" si="3"/>
        <v>vis</v>
      </c>
      <c r="E31" s="60">
        <f>VLOOKUP(C31,Active!C$21:E$972,3,FALSE)</f>
        <v>-16.004015743765112</v>
      </c>
      <c r="F31" s="3" t="s">
        <v>68</v>
      </c>
      <c r="G31" s="12" t="str">
        <f t="shared" si="4"/>
        <v>51766.4506</v>
      </c>
      <c r="H31" s="10">
        <f t="shared" si="5"/>
        <v>-2390</v>
      </c>
      <c r="I31" s="61" t="s">
        <v>69</v>
      </c>
      <c r="J31" s="62" t="s">
        <v>70</v>
      </c>
      <c r="K31" s="61">
        <v>-2390</v>
      </c>
      <c r="L31" s="61" t="s">
        <v>71</v>
      </c>
      <c r="M31" s="62" t="s">
        <v>72</v>
      </c>
      <c r="N31" s="62" t="s">
        <v>73</v>
      </c>
      <c r="O31" s="63" t="s">
        <v>74</v>
      </c>
      <c r="P31" s="63" t="s">
        <v>75</v>
      </c>
    </row>
    <row r="32" spans="1:16" ht="12.75" customHeight="1" thickBot="1" x14ac:dyDescent="0.25">
      <c r="A32" s="10" t="str">
        <f t="shared" si="0"/>
        <v> BBS 123 </v>
      </c>
      <c r="B32" s="3" t="str">
        <f t="shared" si="1"/>
        <v>II</v>
      </c>
      <c r="C32" s="10">
        <f t="shared" si="2"/>
        <v>51766.604399999997</v>
      </c>
      <c r="D32" s="12" t="str">
        <f t="shared" si="3"/>
        <v>vis</v>
      </c>
      <c r="E32" s="60">
        <f>VLOOKUP(C32,Active!C$21:E$972,3,FALSE)</f>
        <v>-15.50302500036701</v>
      </c>
      <c r="F32" s="3" t="s">
        <v>68</v>
      </c>
      <c r="G32" s="12" t="str">
        <f t="shared" si="4"/>
        <v>51766.6044</v>
      </c>
      <c r="H32" s="10">
        <f t="shared" si="5"/>
        <v>-2389.5</v>
      </c>
      <c r="I32" s="61" t="s">
        <v>76</v>
      </c>
      <c r="J32" s="62" t="s">
        <v>77</v>
      </c>
      <c r="K32" s="61">
        <v>-2389.5</v>
      </c>
      <c r="L32" s="61" t="s">
        <v>78</v>
      </c>
      <c r="M32" s="62" t="s">
        <v>72</v>
      </c>
      <c r="N32" s="62" t="s">
        <v>73</v>
      </c>
      <c r="O32" s="63" t="s">
        <v>74</v>
      </c>
      <c r="P32" s="63" t="s">
        <v>75</v>
      </c>
    </row>
    <row r="33" spans="1:16" ht="12.75" customHeight="1" thickBot="1" x14ac:dyDescent="0.25">
      <c r="A33" s="10" t="str">
        <f t="shared" si="0"/>
        <v> BBS 123 </v>
      </c>
      <c r="B33" s="3" t="str">
        <f t="shared" si="1"/>
        <v>I</v>
      </c>
      <c r="C33" s="10">
        <f t="shared" si="2"/>
        <v>51771.363700000002</v>
      </c>
      <c r="D33" s="12" t="str">
        <f t="shared" si="3"/>
        <v>vis</v>
      </c>
      <c r="E33" s="60">
        <f>VLOOKUP(C33,Active!C$21:E$972,3,FALSE)</f>
        <v>0</v>
      </c>
      <c r="F33" s="3" t="s">
        <v>68</v>
      </c>
      <c r="G33" s="12" t="str">
        <f t="shared" si="4"/>
        <v>51771.3637</v>
      </c>
      <c r="H33" s="10">
        <f t="shared" si="5"/>
        <v>-2374</v>
      </c>
      <c r="I33" s="61" t="s">
        <v>79</v>
      </c>
      <c r="J33" s="62" t="s">
        <v>80</v>
      </c>
      <c r="K33" s="61">
        <v>-2374</v>
      </c>
      <c r="L33" s="61" t="s">
        <v>81</v>
      </c>
      <c r="M33" s="62" t="s">
        <v>72</v>
      </c>
      <c r="N33" s="62" t="s">
        <v>73</v>
      </c>
      <c r="O33" s="63" t="s">
        <v>74</v>
      </c>
      <c r="P33" s="63" t="s">
        <v>75</v>
      </c>
    </row>
    <row r="34" spans="1:16" ht="12.75" customHeight="1" thickBot="1" x14ac:dyDescent="0.25">
      <c r="A34" s="10" t="str">
        <f t="shared" si="0"/>
        <v> BBS 123 </v>
      </c>
      <c r="B34" s="3" t="str">
        <f t="shared" si="1"/>
        <v>II</v>
      </c>
      <c r="C34" s="10">
        <f t="shared" si="2"/>
        <v>51771.516799999998</v>
      </c>
      <c r="D34" s="12" t="str">
        <f t="shared" si="3"/>
        <v>vis</v>
      </c>
      <c r="E34" s="60">
        <f>VLOOKUP(C34,Active!C$21:E$972,3,FALSE)</f>
        <v>0.49871055144455761</v>
      </c>
      <c r="F34" s="3" t="s">
        <v>68</v>
      </c>
      <c r="G34" s="12" t="str">
        <f t="shared" si="4"/>
        <v>51771.5168</v>
      </c>
      <c r="H34" s="10">
        <f t="shared" si="5"/>
        <v>-2373.5</v>
      </c>
      <c r="I34" s="61" t="s">
        <v>82</v>
      </c>
      <c r="J34" s="62" t="s">
        <v>83</v>
      </c>
      <c r="K34" s="61">
        <v>-2373.5</v>
      </c>
      <c r="L34" s="61" t="s">
        <v>84</v>
      </c>
      <c r="M34" s="62" t="s">
        <v>72</v>
      </c>
      <c r="N34" s="62" t="s">
        <v>73</v>
      </c>
      <c r="O34" s="63" t="s">
        <v>74</v>
      </c>
      <c r="P34" s="63" t="s">
        <v>75</v>
      </c>
    </row>
    <row r="35" spans="1:16" ht="12.75" customHeight="1" thickBot="1" x14ac:dyDescent="0.25">
      <c r="A35" s="10" t="str">
        <f t="shared" si="0"/>
        <v> BBS 123 </v>
      </c>
      <c r="B35" s="3" t="str">
        <f t="shared" si="1"/>
        <v>I</v>
      </c>
      <c r="C35" s="10">
        <f t="shared" si="2"/>
        <v>51781.494400000003</v>
      </c>
      <c r="D35" s="12" t="str">
        <f t="shared" si="3"/>
        <v>vis</v>
      </c>
      <c r="E35" s="60">
        <f>VLOOKUP(C35,Active!C$21:E$972,3,FALSE)</f>
        <v>32.999914981419778</v>
      </c>
      <c r="F35" s="3" t="s">
        <v>68</v>
      </c>
      <c r="G35" s="12" t="str">
        <f t="shared" si="4"/>
        <v>51781.4944</v>
      </c>
      <c r="H35" s="10">
        <f t="shared" si="5"/>
        <v>-2341</v>
      </c>
      <c r="I35" s="61" t="s">
        <v>85</v>
      </c>
      <c r="J35" s="62" t="s">
        <v>86</v>
      </c>
      <c r="K35" s="61">
        <v>-2341</v>
      </c>
      <c r="L35" s="61" t="s">
        <v>81</v>
      </c>
      <c r="M35" s="62" t="s">
        <v>72</v>
      </c>
      <c r="N35" s="62" t="s">
        <v>73</v>
      </c>
      <c r="O35" s="63" t="s">
        <v>74</v>
      </c>
      <c r="P35" s="63" t="s">
        <v>75</v>
      </c>
    </row>
    <row r="36" spans="1:16" ht="12.75" customHeight="1" thickBot="1" x14ac:dyDescent="0.25">
      <c r="A36" s="10" t="str">
        <f t="shared" si="0"/>
        <v>OEJV 0074 </v>
      </c>
      <c r="B36" s="3" t="str">
        <f t="shared" si="1"/>
        <v>I</v>
      </c>
      <c r="C36" s="10">
        <f t="shared" si="2"/>
        <v>52053.49</v>
      </c>
      <c r="D36" s="12" t="str">
        <f t="shared" si="3"/>
        <v>vis</v>
      </c>
      <c r="E36" s="60" t="e">
        <f>VLOOKUP(C36,Active!C$21:E$972,3,FALSE)</f>
        <v>#N/A</v>
      </c>
      <c r="F36" s="3" t="s">
        <v>68</v>
      </c>
      <c r="G36" s="12" t="str">
        <f t="shared" si="4"/>
        <v>52053.490</v>
      </c>
      <c r="H36" s="10">
        <f t="shared" si="5"/>
        <v>-1455</v>
      </c>
      <c r="I36" s="61" t="s">
        <v>87</v>
      </c>
      <c r="J36" s="62" t="s">
        <v>88</v>
      </c>
      <c r="K36" s="61">
        <v>-1455</v>
      </c>
      <c r="L36" s="61" t="s">
        <v>89</v>
      </c>
      <c r="M36" s="62" t="s">
        <v>90</v>
      </c>
      <c r="N36" s="62"/>
      <c r="O36" s="63" t="s">
        <v>91</v>
      </c>
      <c r="P36" s="64" t="s">
        <v>92</v>
      </c>
    </row>
    <row r="37" spans="1:16" ht="12.75" customHeight="1" thickBot="1" x14ac:dyDescent="0.25">
      <c r="A37" s="10" t="str">
        <f t="shared" si="0"/>
        <v> BBS 126 </v>
      </c>
      <c r="B37" s="3" t="str">
        <f t="shared" si="1"/>
        <v>I</v>
      </c>
      <c r="C37" s="10">
        <f t="shared" si="2"/>
        <v>52112.433499999999</v>
      </c>
      <c r="D37" s="12" t="str">
        <f t="shared" si="3"/>
        <v>vis</v>
      </c>
      <c r="E37" s="60">
        <f>VLOOKUP(C37,Active!C$21:E$972,3,FALSE)</f>
        <v>1111.0065842170895</v>
      </c>
      <c r="F37" s="3" t="s">
        <v>68</v>
      </c>
      <c r="G37" s="12" t="str">
        <f t="shared" si="4"/>
        <v>52112.4335</v>
      </c>
      <c r="H37" s="10">
        <f t="shared" si="5"/>
        <v>-1263</v>
      </c>
      <c r="I37" s="61" t="s">
        <v>93</v>
      </c>
      <c r="J37" s="62" t="s">
        <v>94</v>
      </c>
      <c r="K37" s="61">
        <v>-1263</v>
      </c>
      <c r="L37" s="61" t="s">
        <v>95</v>
      </c>
      <c r="M37" s="62" t="s">
        <v>72</v>
      </c>
      <c r="N37" s="62" t="s">
        <v>73</v>
      </c>
      <c r="O37" s="63" t="s">
        <v>74</v>
      </c>
      <c r="P37" s="63" t="s">
        <v>96</v>
      </c>
    </row>
    <row r="38" spans="1:16" ht="12.75" customHeight="1" thickBot="1" x14ac:dyDescent="0.25">
      <c r="A38" s="10" t="str">
        <f t="shared" si="0"/>
        <v> BBS 128 </v>
      </c>
      <c r="B38" s="3" t="str">
        <f t="shared" si="1"/>
        <v>I</v>
      </c>
      <c r="C38" s="10">
        <f t="shared" si="2"/>
        <v>52443.369100000004</v>
      </c>
      <c r="D38" s="12" t="str">
        <f t="shared" si="3"/>
        <v>vis</v>
      </c>
      <c r="E38" s="60">
        <f>VLOOKUP(C38,Active!C$21:E$972,3,FALSE)</f>
        <v>2189.0018524930865</v>
      </c>
      <c r="F38" s="3" t="s">
        <v>68</v>
      </c>
      <c r="G38" s="12" t="str">
        <f t="shared" si="4"/>
        <v>52443.3691</v>
      </c>
      <c r="H38" s="10">
        <f t="shared" si="5"/>
        <v>-185</v>
      </c>
      <c r="I38" s="61" t="s">
        <v>97</v>
      </c>
      <c r="J38" s="62" t="s">
        <v>98</v>
      </c>
      <c r="K38" s="61">
        <v>-185</v>
      </c>
      <c r="L38" s="61" t="s">
        <v>99</v>
      </c>
      <c r="M38" s="62" t="s">
        <v>72</v>
      </c>
      <c r="N38" s="62" t="s">
        <v>73</v>
      </c>
      <c r="O38" s="63" t="s">
        <v>74</v>
      </c>
      <c r="P38" s="63" t="s">
        <v>100</v>
      </c>
    </row>
    <row r="39" spans="1:16" ht="12.75" customHeight="1" thickBot="1" x14ac:dyDescent="0.25">
      <c r="A39" s="10" t="str">
        <f t="shared" si="0"/>
        <v> BBS 128 </v>
      </c>
      <c r="B39" s="3" t="str">
        <f t="shared" si="1"/>
        <v>II</v>
      </c>
      <c r="C39" s="10">
        <f t="shared" si="2"/>
        <v>52443.522900000004</v>
      </c>
      <c r="D39" s="12" t="str">
        <f t="shared" si="3"/>
        <v>vis</v>
      </c>
      <c r="E39" s="60">
        <f>VLOOKUP(C39,Active!C$21:E$972,3,FALSE)</f>
        <v>2189.5028432364848</v>
      </c>
      <c r="F39" s="3" t="s">
        <v>68</v>
      </c>
      <c r="G39" s="12" t="str">
        <f t="shared" si="4"/>
        <v>52443.5229</v>
      </c>
      <c r="H39" s="10">
        <f t="shared" si="5"/>
        <v>-184.5</v>
      </c>
      <c r="I39" s="61" t="s">
        <v>101</v>
      </c>
      <c r="J39" s="62" t="s">
        <v>102</v>
      </c>
      <c r="K39" s="61">
        <v>-184.5</v>
      </c>
      <c r="L39" s="61" t="s">
        <v>103</v>
      </c>
      <c r="M39" s="62" t="s">
        <v>72</v>
      </c>
      <c r="N39" s="62" t="s">
        <v>73</v>
      </c>
      <c r="O39" s="63" t="s">
        <v>74</v>
      </c>
      <c r="P39" s="63" t="s">
        <v>100</v>
      </c>
    </row>
    <row r="40" spans="1:16" ht="12.75" customHeight="1" thickBot="1" x14ac:dyDescent="0.25">
      <c r="A40" s="10" t="str">
        <f t="shared" si="0"/>
        <v>BAVM 212 </v>
      </c>
      <c r="B40" s="3" t="str">
        <f t="shared" si="1"/>
        <v>II</v>
      </c>
      <c r="C40" s="10">
        <f t="shared" si="2"/>
        <v>55066.461300000003</v>
      </c>
      <c r="D40" s="12" t="str">
        <f t="shared" si="3"/>
        <v>vis</v>
      </c>
      <c r="E40" s="60">
        <f>VLOOKUP(C40,Active!C$21:E$972,3,FALSE)</f>
        <v>10733.507127391396</v>
      </c>
      <c r="F40" s="3" t="s">
        <v>68</v>
      </c>
      <c r="G40" s="12" t="str">
        <f t="shared" si="4"/>
        <v>55066.4613</v>
      </c>
      <c r="H40" s="10">
        <f t="shared" si="5"/>
        <v>8359.5</v>
      </c>
      <c r="I40" s="61" t="s">
        <v>160</v>
      </c>
      <c r="J40" s="62" t="s">
        <v>161</v>
      </c>
      <c r="K40" s="61" t="s">
        <v>162</v>
      </c>
      <c r="L40" s="61" t="s">
        <v>163</v>
      </c>
      <c r="M40" s="62" t="s">
        <v>123</v>
      </c>
      <c r="N40" s="62" t="s">
        <v>124</v>
      </c>
      <c r="O40" s="63" t="s">
        <v>125</v>
      </c>
      <c r="P40" s="64" t="s">
        <v>164</v>
      </c>
    </row>
    <row r="41" spans="1:16" x14ac:dyDescent="0.2">
      <c r="B41" s="3"/>
      <c r="E41" s="60"/>
      <c r="F41" s="3"/>
    </row>
    <row r="42" spans="1:16" x14ac:dyDescent="0.2">
      <c r="B42" s="3"/>
      <c r="E42" s="60"/>
      <c r="F42" s="3"/>
    </row>
    <row r="43" spans="1:16" x14ac:dyDescent="0.2">
      <c r="B43" s="3"/>
      <c r="E43" s="60"/>
      <c r="F43" s="3"/>
    </row>
    <row r="44" spans="1:16" x14ac:dyDescent="0.2">
      <c r="B44" s="3"/>
      <c r="E44" s="60"/>
      <c r="F44" s="3"/>
    </row>
    <row r="45" spans="1:16" x14ac:dyDescent="0.2">
      <c r="B45" s="3"/>
      <c r="E45" s="60"/>
      <c r="F45" s="3"/>
    </row>
    <row r="46" spans="1:16" x14ac:dyDescent="0.2">
      <c r="B46" s="3"/>
      <c r="E46" s="60"/>
      <c r="F46" s="3"/>
    </row>
    <row r="47" spans="1:16" x14ac:dyDescent="0.2">
      <c r="B47" s="3"/>
      <c r="E47" s="60"/>
      <c r="F47" s="3"/>
    </row>
    <row r="48" spans="1:16" x14ac:dyDescent="0.2">
      <c r="B48" s="3"/>
      <c r="E48" s="60"/>
      <c r="F48" s="3"/>
    </row>
    <row r="49" spans="2:6" x14ac:dyDescent="0.2">
      <c r="B49" s="3"/>
      <c r="E49" s="60"/>
      <c r="F49" s="3"/>
    </row>
    <row r="50" spans="2:6" x14ac:dyDescent="0.2">
      <c r="B50" s="3"/>
      <c r="E50" s="60"/>
      <c r="F50" s="3"/>
    </row>
    <row r="51" spans="2:6" x14ac:dyDescent="0.2">
      <c r="B51" s="3"/>
      <c r="E51" s="60"/>
      <c r="F51" s="3"/>
    </row>
    <row r="52" spans="2:6" x14ac:dyDescent="0.2">
      <c r="B52" s="3"/>
      <c r="E52" s="60"/>
      <c r="F52" s="3"/>
    </row>
    <row r="53" spans="2:6" x14ac:dyDescent="0.2">
      <c r="B53" s="3"/>
      <c r="E53" s="60"/>
      <c r="F53" s="3"/>
    </row>
    <row r="54" spans="2:6" x14ac:dyDescent="0.2">
      <c r="B54" s="3"/>
      <c r="E54" s="60"/>
      <c r="F54" s="3"/>
    </row>
    <row r="55" spans="2:6" x14ac:dyDescent="0.2">
      <c r="B55" s="3"/>
      <c r="E55" s="60"/>
      <c r="F55" s="3"/>
    </row>
    <row r="56" spans="2:6" x14ac:dyDescent="0.2">
      <c r="B56" s="3"/>
      <c r="E56" s="60"/>
      <c r="F56" s="3"/>
    </row>
    <row r="57" spans="2:6" x14ac:dyDescent="0.2">
      <c r="B57" s="3"/>
      <c r="E57" s="60"/>
      <c r="F57" s="3"/>
    </row>
    <row r="58" spans="2:6" x14ac:dyDescent="0.2">
      <c r="B58" s="3"/>
      <c r="E58" s="60"/>
      <c r="F58" s="3"/>
    </row>
    <row r="59" spans="2:6" x14ac:dyDescent="0.2">
      <c r="B59" s="3"/>
      <c r="E59" s="60"/>
      <c r="F59" s="3"/>
    </row>
    <row r="60" spans="2:6" x14ac:dyDescent="0.2">
      <c r="B60" s="3"/>
      <c r="E60" s="60"/>
      <c r="F60" s="3"/>
    </row>
    <row r="61" spans="2:6" x14ac:dyDescent="0.2">
      <c r="B61" s="3"/>
      <c r="E61" s="60"/>
      <c r="F61" s="3"/>
    </row>
    <row r="62" spans="2:6" x14ac:dyDescent="0.2">
      <c r="B62" s="3"/>
      <c r="E62" s="60"/>
      <c r="F62" s="3"/>
    </row>
    <row r="63" spans="2:6" x14ac:dyDescent="0.2">
      <c r="B63" s="3"/>
      <c r="E63" s="60"/>
      <c r="F63" s="3"/>
    </row>
    <row r="64" spans="2:6" x14ac:dyDescent="0.2">
      <c r="B64" s="3"/>
      <c r="E64" s="60"/>
      <c r="F64" s="3"/>
    </row>
    <row r="65" spans="2:6" x14ac:dyDescent="0.2">
      <c r="B65" s="3"/>
      <c r="E65" s="60"/>
      <c r="F65" s="3"/>
    </row>
    <row r="66" spans="2:6" x14ac:dyDescent="0.2">
      <c r="B66" s="3"/>
      <c r="E66" s="60"/>
      <c r="F66" s="3"/>
    </row>
    <row r="67" spans="2:6" x14ac:dyDescent="0.2">
      <c r="B67" s="3"/>
      <c r="E67" s="60"/>
      <c r="F67" s="3"/>
    </row>
    <row r="68" spans="2:6" x14ac:dyDescent="0.2">
      <c r="B68" s="3"/>
      <c r="E68" s="60"/>
      <c r="F68" s="3"/>
    </row>
    <row r="69" spans="2:6" x14ac:dyDescent="0.2">
      <c r="B69" s="3"/>
      <c r="E69" s="60"/>
      <c r="F69" s="3"/>
    </row>
    <row r="70" spans="2:6" x14ac:dyDescent="0.2">
      <c r="B70" s="3"/>
      <c r="E70" s="60"/>
      <c r="F70" s="3"/>
    </row>
    <row r="71" spans="2:6" x14ac:dyDescent="0.2">
      <c r="B71" s="3"/>
      <c r="E71" s="60"/>
      <c r="F71" s="3"/>
    </row>
    <row r="72" spans="2:6" x14ac:dyDescent="0.2">
      <c r="B72" s="3"/>
      <c r="E72" s="60"/>
      <c r="F72" s="3"/>
    </row>
    <row r="73" spans="2:6" x14ac:dyDescent="0.2">
      <c r="B73" s="3"/>
      <c r="E73" s="60"/>
      <c r="F73" s="3"/>
    </row>
    <row r="74" spans="2:6" x14ac:dyDescent="0.2">
      <c r="B74" s="3"/>
      <c r="E74" s="60"/>
      <c r="F74" s="3"/>
    </row>
    <row r="75" spans="2:6" x14ac:dyDescent="0.2">
      <c r="B75" s="3"/>
      <c r="E75" s="60"/>
      <c r="F75" s="3"/>
    </row>
    <row r="76" spans="2:6" x14ac:dyDescent="0.2">
      <c r="B76" s="3"/>
      <c r="E76" s="60"/>
      <c r="F76" s="3"/>
    </row>
    <row r="77" spans="2:6" x14ac:dyDescent="0.2">
      <c r="B77" s="3"/>
      <c r="E77" s="60"/>
      <c r="F77" s="3"/>
    </row>
    <row r="78" spans="2:6" x14ac:dyDescent="0.2">
      <c r="B78" s="3"/>
      <c r="E78" s="60"/>
      <c r="F78" s="3"/>
    </row>
    <row r="79" spans="2:6" x14ac:dyDescent="0.2">
      <c r="B79" s="3"/>
      <c r="E79" s="60"/>
      <c r="F79" s="3"/>
    </row>
    <row r="80" spans="2:6" x14ac:dyDescent="0.2">
      <c r="B80" s="3"/>
      <c r="E80" s="60"/>
      <c r="F80" s="3"/>
    </row>
    <row r="81" spans="2:6" x14ac:dyDescent="0.2">
      <c r="B81" s="3"/>
      <c r="E81" s="60"/>
      <c r="F81" s="3"/>
    </row>
    <row r="82" spans="2:6" x14ac:dyDescent="0.2">
      <c r="B82" s="3"/>
      <c r="E82" s="60"/>
      <c r="F82" s="3"/>
    </row>
    <row r="83" spans="2:6" x14ac:dyDescent="0.2">
      <c r="B83" s="3"/>
      <c r="E83" s="60"/>
      <c r="F83" s="3"/>
    </row>
    <row r="84" spans="2:6" x14ac:dyDescent="0.2">
      <c r="B84" s="3"/>
      <c r="E84" s="60"/>
      <c r="F84" s="3"/>
    </row>
    <row r="85" spans="2:6" x14ac:dyDescent="0.2">
      <c r="B85" s="3"/>
      <c r="E85" s="60"/>
      <c r="F85" s="3"/>
    </row>
    <row r="86" spans="2:6" x14ac:dyDescent="0.2">
      <c r="B86" s="3"/>
      <c r="E86" s="60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</sheetData>
  <phoneticPr fontId="7" type="noConversion"/>
  <hyperlinks>
    <hyperlink ref="P36" r:id="rId1" display="http://var.astro.cz/oejv/issues/oejv0074.pdf"/>
    <hyperlink ref="P12" r:id="rId2" display="http://www.konkoly.hu/cgi-bin/IBVS?5583"/>
    <hyperlink ref="P13" r:id="rId3" display="http://www.konkoly.hu/cgi-bin/IBVS?5653"/>
    <hyperlink ref="P14" r:id="rId4" display="http://www.konkoly.hu/cgi-bin/IBVS?5713"/>
    <hyperlink ref="P15" r:id="rId5" display="http://www.bav-astro.de/sfs/BAVM_link.php?BAVMnr=183"/>
    <hyperlink ref="P16" r:id="rId6" display="http://www.bav-astro.de/sfs/BAVM_link.php?BAVMnr=183"/>
    <hyperlink ref="P18" r:id="rId7" display="http://www.bav-astro.de/sfs/BAVM_link.php?BAVMnr=183"/>
    <hyperlink ref="P19" r:id="rId8" display="http://www.bav-astro.de/sfs/BAVM_link.php?BAVMnr=183"/>
    <hyperlink ref="P20" r:id="rId9" display="http://www.bav-astro.de/sfs/BAVM_link.php?BAVMnr=186"/>
    <hyperlink ref="P21" r:id="rId10" display="http://www.konkoly.hu/cgi-bin/IBVS?5837"/>
    <hyperlink ref="P22" r:id="rId11" display="http://www.bav-astro.de/sfs/BAVM_link.php?BAVMnr=201"/>
    <hyperlink ref="P40" r:id="rId12" display="http://www.bav-astro.de/sfs/BAVM_link.php?BAVMnr=212"/>
    <hyperlink ref="P23" r:id="rId13" display="http://www.konkoly.hu/cgi-bin/IBVS?5920"/>
    <hyperlink ref="P24" r:id="rId14" display="http://www.konkoly.hu/cgi-bin/IBVS?5920"/>
    <hyperlink ref="P25" r:id="rId15" display="http://www.konkoly.hu/cgi-bin/IBVS?5920"/>
    <hyperlink ref="P26" r:id="rId16" display="http://www.bav-astro.de/sfs/BAVM_link.php?BAVMnr=215"/>
    <hyperlink ref="P27" r:id="rId17" display="http://www.bav-astro.de/sfs/BAVM_link.php?BAVMnr=215"/>
    <hyperlink ref="P28" r:id="rId18" display="http://www.bav-astro.de/sfs/BAVM_link.php?BAVMnr=220"/>
    <hyperlink ref="P29" r:id="rId19" display="http://www.bav-astro.de/sfs/BAVM_link.php?BAVMnr=231"/>
    <hyperlink ref="P30" r:id="rId20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2024-02-06T03:22:53Z</dcterms:modified>
</cp:coreProperties>
</file>