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1F2F96F-C490-4125-8B61-DCD9CFDA42A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F11" i="1"/>
  <c r="Q22" i="1"/>
  <c r="G11" i="1"/>
  <c r="E14" i="1"/>
  <c r="C17" i="1"/>
  <c r="C21" i="1"/>
  <c r="A21" i="1"/>
  <c r="C7" i="1"/>
  <c r="E23" i="1"/>
  <c r="F23" i="1"/>
  <c r="C8" i="1"/>
  <c r="E21" i="1"/>
  <c r="F21" i="1"/>
  <c r="G21" i="1"/>
  <c r="H21" i="1"/>
  <c r="Q21" i="1"/>
  <c r="G23" i="1"/>
  <c r="H23" i="1"/>
  <c r="E22" i="1"/>
  <c r="F22" i="1"/>
  <c r="G22" i="1"/>
  <c r="I22" i="1"/>
  <c r="C12" i="1"/>
  <c r="C16" i="1" l="1"/>
  <c r="D18" i="1" s="1"/>
  <c r="E15" i="1"/>
  <c r="C11" i="1"/>
  <c r="O21" i="1" l="1"/>
  <c r="O23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<sst xmlns="http://schemas.openxmlformats.org/spreadsheetml/2006/main" count="53" uniqueCount="49">
  <si>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</si>
  <si>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</si>
  <si>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</si>
  <si>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</si>
  <si>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</si>
  <si>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</si>
  <si>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</si>
  <si>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</si>
  <si>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</si>
  <si>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</si>
  <si>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</si>
  <si>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</si>
  <si>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</si>
  <si>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</si>
  <si>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</si>
  <si>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</si>
  <si>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</si>
  <si>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</si>
  <si>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</si>
  <si>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</si>
  <si>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</si>
  <si>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</si>
  <si>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</si>
  <si>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</si>
  <si>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</si>
  <si>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</si>
  <si>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</si>
  <si>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</si>
  <si>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</si>
  <si>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</si>
  <si>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</si>
  <si>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</si>
  <si>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</si>
  <si>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</si>
  <si>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</si>
  <si>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</si>
  <si>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Cyg</t>
  </si>
  <si>
    <t>EA</t>
  </si>
  <si>
    <t>IBVS 5686 Eph.</t>
  </si>
  <si>
    <t>IBVS 5686</t>
  </si>
  <si>
    <t>G3172-0169_Cyg.xls</t>
  </si>
  <si>
    <t>V2480 Cyg / GSC 3172-0169</t>
  </si>
  <si>
    <t>Add cycle</t>
  </si>
  <si>
    <t>Old Cycle</t>
  </si>
  <si>
    <t>OEJV 0137</t>
  </si>
  <si>
    <t>I</t>
  </si>
  <si>
    <t>OEJV</t>
  </si>
  <si>
    <t>IBVS 5997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</si>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</sst>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V2480 Cyg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5706</c:v>
                </c:pt>
                <c:pt idx="2">
                  <c:v>6682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2">
                  <c:v>3.9659999994910322E-2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19-47C2-B682-A805ECAB41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5706</c:v>
                </c:pt>
                <c:pt idx="2">
                  <c:v>6682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3.2209999997576233E-2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19-47C2-B682-A805ECAB41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5706</c:v>
                </c:pt>
                <c:pt idx="2">
                  <c:v>6682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19-47C2-B682-A805ECAB41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5706</c:v>
                </c:pt>
                <c:pt idx="2">
                  <c:v>6682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19-47C2-B682-A805ECAB411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5706</c:v>
                </c:pt>
                <c:pt idx="2">
                  <c:v>6682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19-47C2-B682-A805ECAB41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5706</c:v>
                </c:pt>
                <c:pt idx="2">
                  <c:v>6682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19-47C2-B682-A805ECAB41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5706</c:v>
                </c:pt>
                <c:pt idx="2">
                  <c:v>6682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19-47C2-B682-A805ECAB41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5706</c:v>
                </c:pt>
                <c:pt idx="2">
                  <c:v>6682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-1.3826734164666676E-4</c:v>
                </c:pt>
                <c:pt idx="1">
                  <c:v>3.3156621285366242E-2</c:v>
                </c:pt>
                <c:pt idx="2">
                  <c:v>3.885164604876698E-2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19-47C2-B682-A805ECAB4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8816016"/>
        <c:axId val="1"/>
      </c:scatterChart>
      <c:valAx>
        <c:axId val="878816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8816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5051BB5-2207-9B86-D59D-199134869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30"/>
      <c r="F1" s="32" t="s">
        <v>36</v>
      </c>
      <c r="G1" s="30" t="s">
        <v>37</v>
      </c>
      <c r="H1" s="33" t="s">
        <v>38</v>
      </c>
      <c r="I1" s="31">
        <v>51282.436000000002</v>
      </c>
      <c r="J1" s="31">
        <v>0.66927000000000003</v>
      </c>
      <c r="K1" s="34" t="s">
        <v>39</v>
      </c>
      <c r="L1" s="35" t="s">
        <v>40</v>
      </c>
    </row>
    <row r="2" spans="1:12" x14ac:dyDescent="0.2">
      <c r="A2" t="s">
        <v>22</v>
      </c>
      <c r="B2" t="s">
        <v>37</v>
      </c>
      <c r="C2" s="9"/>
      <c r="D2" s="9"/>
    </row>
    <row r="3" spans="1:12" ht="13.5" thickBot="1" x14ac:dyDescent="0.25"/>
    <row r="4" spans="1:12" ht="14.25" thickTop="1" thickBot="1" x14ac:dyDescent="0.25">
      <c r="A4" s="29" t="s">
        <v>38</v>
      </c>
      <c r="C4" s="7">
        <v>51282.436000000002</v>
      </c>
      <c r="D4" s="8">
        <v>0.66927000000000003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51282.436000000002</v>
      </c>
    </row>
    <row r="8" spans="1:12" x14ac:dyDescent="0.2">
      <c r="A8" t="s">
        <v>2</v>
      </c>
      <c r="C8">
        <f>+D4</f>
        <v>0.66927000000000003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-1.3826734164666676E-4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5.8350663559433773E-6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6" t="s">
        <v>42</v>
      </c>
      <c r="E13" s="12">
        <v>1</v>
      </c>
    </row>
    <row r="14" spans="1:12" x14ac:dyDescent="0.2">
      <c r="A14" s="11"/>
      <c r="B14" s="11"/>
      <c r="C14" s="11"/>
      <c r="D14" s="16" t="s">
        <v>31</v>
      </c>
      <c r="E14" s="17">
        <f ca="1">NOW()+15018.5+$C$9/24</f>
        <v>60346.693980902775</v>
      </c>
    </row>
    <row r="15" spans="1:12" x14ac:dyDescent="0.2">
      <c r="A15" s="14" t="s">
        <v>16</v>
      </c>
      <c r="B15" s="11"/>
      <c r="C15" s="15">
        <f ca="1">(C7+C11)+(C8+C12)*INT(MAX(F21:F3533))</f>
        <v>55754.536991646048</v>
      </c>
      <c r="D15" s="16" t="s">
        <v>43</v>
      </c>
      <c r="E15" s="17">
        <f ca="1">ROUND(2*(E14-$C$7)/$C$8,0)/2+E13</f>
        <v>13544.5</v>
      </c>
    </row>
    <row r="16" spans="1:12" x14ac:dyDescent="0.2">
      <c r="A16" s="18" t="s">
        <v>3</v>
      </c>
      <c r="B16" s="11"/>
      <c r="C16" s="19">
        <f ca="1">+C8+C12</f>
        <v>0.66927583506635602</v>
      </c>
      <c r="D16" s="16" t="s">
        <v>32</v>
      </c>
      <c r="E16" s="26">
        <f ca="1">ROUND(2*(E14-$C$15)/$C$16,0)/2+E13</f>
        <v>6862.5</v>
      </c>
    </row>
    <row r="17" spans="1:17" ht="13.5" thickBot="1" x14ac:dyDescent="0.25">
      <c r="A17" s="16" t="s">
        <v>28</v>
      </c>
      <c r="B17" s="11"/>
      <c r="C17" s="11">
        <f>COUNT(C21:C2191)</f>
        <v>3</v>
      </c>
      <c r="D17" s="16" t="s">
        <v>33</v>
      </c>
      <c r="E17" s="20">
        <f ca="1">+$C$15+$C$16*E16-15018.5-$C$9/24</f>
        <v>45329.338243122249</v>
      </c>
    </row>
    <row r="18" spans="1:17" ht="14.25" thickTop="1" thickBot="1" x14ac:dyDescent="0.25">
      <c r="A18" s="18" t="s">
        <v>4</v>
      </c>
      <c r="B18" s="11"/>
      <c r="C18" s="21">
        <f ca="1">+C15</f>
        <v>55754.536991646048</v>
      </c>
      <c r="D18" s="22">
        <f ca="1">+C16</f>
        <v>0.66927583506635602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46</v>
      </c>
      <c r="J20" s="6" t="s">
        <v>48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 x14ac:dyDescent="0.2">
      <c r="A21" t="str">
        <f>$K$1</f>
        <v>IBVS 5686</v>
      </c>
      <c r="C21" s="9">
        <f>+$C$4</f>
        <v>51282.436000000002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-1.3826734164666676E-4</v>
      </c>
      <c r="Q21" s="2">
        <f>+C21-15018.5</f>
        <v>36263.936000000002</v>
      </c>
    </row>
    <row r="22" spans="1:17" x14ac:dyDescent="0.2">
      <c r="A22" s="36" t="s">
        <v>44</v>
      </c>
      <c r="B22" s="37" t="s">
        <v>45</v>
      </c>
      <c r="C22" s="38">
        <v>55101.322829999997</v>
      </c>
      <c r="D22" s="38">
        <v>2.0000000000000001E-4</v>
      </c>
      <c r="E22">
        <f>+(C22-C$7)/C$8</f>
        <v>5706.0481270638093</v>
      </c>
      <c r="F22">
        <f>ROUND(2*E22,0)/2</f>
        <v>5706</v>
      </c>
      <c r="G22">
        <f>+C22-(C$7+F22*C$8)</f>
        <v>3.2209999997576233E-2</v>
      </c>
      <c r="I22">
        <f>+G22</f>
        <v>3.2209999997576233E-2</v>
      </c>
      <c r="O22">
        <f ca="1">+C$11+C$12*$F22</f>
        <v>3.3156621285366242E-2</v>
      </c>
      <c r="Q22" s="2">
        <f>+C22-15018.5</f>
        <v>40082.822829999997</v>
      </c>
    </row>
    <row r="23" spans="1:17" x14ac:dyDescent="0.2">
      <c r="A23" s="39" t="s">
        <v>47</v>
      </c>
      <c r="B23" s="40" t="s">
        <v>45</v>
      </c>
      <c r="C23" s="39">
        <v>55754.537799999998</v>
      </c>
      <c r="D23" s="39">
        <v>1E-3</v>
      </c>
      <c r="E23">
        <f>+(C23-C$7)/C$8</f>
        <v>6682.0592585951808</v>
      </c>
      <c r="F23">
        <f>ROUND(2*E23,0)/2</f>
        <v>6682</v>
      </c>
      <c r="G23">
        <f>+C23-(C$7+F23*C$8)</f>
        <v>3.9659999994910322E-2</v>
      </c>
      <c r="H23">
        <f>+G23</f>
        <v>3.9659999994910322E-2</v>
      </c>
      <c r="O23">
        <f ca="1">+C$11+C$12*$F23</f>
        <v>3.885164604876698E-2</v>
      </c>
      <c r="Q23" s="2">
        <f>+C23-15018.5</f>
        <v>40736.037799999998</v>
      </c>
    </row>
    <row r="24" spans="1:17" x14ac:dyDescent="0.2">
      <c r="Q24" s="2"/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2024-02-06T03:39:19Z</dcterms:modified>
</cp:coreProperties>
</file>