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437DC02-7F4D-4E4C-BF26-32D7F2D024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7" i="1"/>
  <c r="Q26" i="1"/>
  <c r="Q25" i="1"/>
  <c r="E23" i="1"/>
  <c r="F23" i="1"/>
  <c r="Q23" i="1"/>
  <c r="Q24" i="1"/>
  <c r="Q22" i="1"/>
  <c r="C21" i="1"/>
  <c r="A21" i="1"/>
  <c r="C7" i="1"/>
  <c r="E27" i="1"/>
  <c r="F27" i="1"/>
  <c r="C8" i="1"/>
  <c r="E21" i="1"/>
  <c r="F21" i="1"/>
  <c r="G21" i="1"/>
  <c r="K21" i="1"/>
  <c r="F17" i="1"/>
  <c r="C17" i="1"/>
  <c r="Q21" i="1"/>
  <c r="E22" i="1"/>
  <c r="F22" i="1"/>
  <c r="G22" i="1"/>
  <c r="E24" i="1"/>
  <c r="F24" i="1"/>
  <c r="G24" i="1"/>
  <c r="K24" i="1"/>
  <c r="G25" i="1"/>
  <c r="J25" i="1"/>
  <c r="E26" i="1"/>
  <c r="F26" i="1"/>
  <c r="G26" i="1"/>
  <c r="J26" i="1"/>
  <c r="G27" i="1"/>
  <c r="K27" i="1"/>
  <c r="G23" i="1"/>
  <c r="K23" i="1"/>
  <c r="E25" i="1"/>
  <c r="F25" i="1"/>
  <c r="K22" i="1"/>
  <c r="C12" i="1"/>
  <c r="C11" i="1"/>
  <c r="O23" i="1" l="1"/>
  <c r="C15" i="1"/>
  <c r="O22" i="1"/>
  <c r="O27" i="1"/>
  <c r="O24" i="1"/>
  <c r="O25" i="1"/>
  <c r="O21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<sst xmlns="http://schemas.openxmlformats.org/spreadsheetml/2006/main" count="64" uniqueCount="50">
  <si>
    <t>IBVS 6244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</si>
  <si>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</si>
  <si>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</si>
  <si>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</si>
  <si>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</si>
  <si>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</si>
  <si>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</si>
  <si>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</si>
  <si>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</si>
  <si>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</si>
  <si>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</si>
  <si>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</si>
  <si>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</si>
  <si>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</si>
  <si>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</si>
  <si>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</si>
  <si>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</si>
  <si>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</si>
  <si>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</si>
  <si>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</si>
  <si>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</si>
  <si>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</si>
  <si>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</si>
  <si>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</si>
  <si>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</si>
  <si>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</si>
  <si>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</si>
  <si>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</si>
  <si>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</si>
  <si>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</si>
  <si>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</si>
  <si>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</si>
  <si>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</si>
  <si>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</si>
  <si>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</si>
  <si>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</si>
  <si>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</si>
  <si>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Cyg</t>
  </si>
  <si>
    <t>EA</t>
  </si>
  <si>
    <t>IBVS 5686 Eph.</t>
  </si>
  <si>
    <t>IBVS 5686</t>
  </si>
  <si>
    <t>G3173-1826_Cyg.xls</t>
  </si>
  <si>
    <t>V2486 Cyg / GSC 3173-1826</t>
  </si>
  <si>
    <t>IBVS 6033</t>
  </si>
  <si>
    <t>I</t>
  </si>
  <si>
    <t>IBVS 6114</t>
  </si>
  <si>
    <t>II</t>
  </si>
  <si>
    <t>IBVS 6149</t>
  </si>
  <si>
    <t>IBVS 6157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</si>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</sst>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V2486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3369</c:v>
                </c:pt>
                <c:pt idx="2">
                  <c:v>3910.5</c:v>
                </c:pt>
                <c:pt idx="3">
                  <c:v>3912</c:v>
                </c:pt>
                <c:pt idx="4">
                  <c:v>4227</c:v>
                </c:pt>
                <c:pt idx="5">
                  <c:v>4467.5</c:v>
                </c:pt>
                <c:pt idx="6">
                  <c:v>5045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0-4335-B082-7806D0D196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3369</c:v>
                </c:pt>
                <c:pt idx="2">
                  <c:v>3910.5</c:v>
                </c:pt>
                <c:pt idx="3">
                  <c:v>3912</c:v>
                </c:pt>
                <c:pt idx="4">
                  <c:v>4227</c:v>
                </c:pt>
                <c:pt idx="5">
                  <c:v>4467.5</c:v>
                </c:pt>
                <c:pt idx="6">
                  <c:v>5045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F0-4335-B082-7806D0D196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3369</c:v>
                </c:pt>
                <c:pt idx="2">
                  <c:v>3910.5</c:v>
                </c:pt>
                <c:pt idx="3">
                  <c:v>3912</c:v>
                </c:pt>
                <c:pt idx="4">
                  <c:v>4227</c:v>
                </c:pt>
                <c:pt idx="5">
                  <c:v>4467.5</c:v>
                </c:pt>
                <c:pt idx="6">
                  <c:v>5045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0.12563999999838416</c:v>
                </c:pt>
                <c:pt idx="5">
                  <c:v>0.13859999999840511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F0-4335-B082-7806D0D196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3369</c:v>
                </c:pt>
                <c:pt idx="2">
                  <c:v>3910.5</c:v>
                </c:pt>
                <c:pt idx="3">
                  <c:v>3912</c:v>
                </c:pt>
                <c:pt idx="4">
                  <c:v>4227</c:v>
                </c:pt>
                <c:pt idx="5">
                  <c:v>4467.5</c:v>
                </c:pt>
                <c:pt idx="6">
                  <c:v>5045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7.1080000001529697E-2</c:v>
                </c:pt>
                <c:pt idx="2">
                  <c:v>0.10957000000053085</c:v>
                </c:pt>
                <c:pt idx="3">
                  <c:v>0.10885000000416767</c:v>
                </c:pt>
                <c:pt idx="6">
                  <c:v>0.14070000000356231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F0-4335-B082-7806D0D196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3369</c:v>
                </c:pt>
                <c:pt idx="2">
                  <c:v>3910.5</c:v>
                </c:pt>
                <c:pt idx="3">
                  <c:v>3912</c:v>
                </c:pt>
                <c:pt idx="4">
                  <c:v>4227</c:v>
                </c:pt>
                <c:pt idx="5">
                  <c:v>4467.5</c:v>
                </c:pt>
                <c:pt idx="6">
                  <c:v>5045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F0-4335-B082-7806D0D196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3369</c:v>
                </c:pt>
                <c:pt idx="2">
                  <c:v>3910.5</c:v>
                </c:pt>
                <c:pt idx="3">
                  <c:v>3912</c:v>
                </c:pt>
                <c:pt idx="4">
                  <c:v>4227</c:v>
                </c:pt>
                <c:pt idx="5">
                  <c:v>4467.5</c:v>
                </c:pt>
                <c:pt idx="6">
                  <c:v>5045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F0-4335-B082-7806D0D196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1.67E-3</c:v>
                  </c:pt>
                  <c:pt idx="3">
                    <c:v>1.4999999999999999E-4</c:v>
                  </c:pt>
                  <c:pt idx="4">
                    <c:v>1E-3</c:v>
                  </c:pt>
                  <c:pt idx="5">
                    <c:v>0.01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3369</c:v>
                </c:pt>
                <c:pt idx="2">
                  <c:v>3910.5</c:v>
                </c:pt>
                <c:pt idx="3">
                  <c:v>3912</c:v>
                </c:pt>
                <c:pt idx="4">
                  <c:v>4227</c:v>
                </c:pt>
                <c:pt idx="5">
                  <c:v>4467.5</c:v>
                </c:pt>
                <c:pt idx="6">
                  <c:v>5045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F0-4335-B082-7806D0D196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3369</c:v>
                </c:pt>
                <c:pt idx="2">
                  <c:v>3910.5</c:v>
                </c:pt>
                <c:pt idx="3">
                  <c:v>3912</c:v>
                </c:pt>
                <c:pt idx="4">
                  <c:v>4227</c:v>
                </c:pt>
                <c:pt idx="5">
                  <c:v>4467.5</c:v>
                </c:pt>
                <c:pt idx="6">
                  <c:v>5045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-5.8346094763545409E-2</c:v>
                </c:pt>
                <c:pt idx="1">
                  <c:v>8.2802528218784782E-2</c:v>
                </c:pt>
                <c:pt idx="2">
                  <c:v>0.10548937278540152</c:v>
                </c:pt>
                <c:pt idx="3">
                  <c:v>0.1055522172301844</c:v>
                </c:pt>
                <c:pt idx="4">
                  <c:v>0.1187495506345875</c:v>
                </c:pt>
                <c:pt idx="5">
                  <c:v>0.12882560994810793</c:v>
                </c:pt>
                <c:pt idx="6">
                  <c:v>0.15302072118951363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F0-4335-B082-7806D0D19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99632"/>
        <c:axId val="1"/>
      </c:scatterChart>
      <c:valAx>
        <c:axId val="68469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9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4BD8AC-CB0A-ABB7-3D3A-5370F09CE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29"/>
      <c r="F1" s="31" t="s">
        <v>37</v>
      </c>
      <c r="G1" s="29" t="s">
        <v>38</v>
      </c>
      <c r="H1" s="32" t="s">
        <v>39</v>
      </c>
      <c r="I1" s="30">
        <v>51518.644</v>
      </c>
      <c r="J1" s="30">
        <v>1.27268</v>
      </c>
      <c r="K1" s="33" t="s">
        <v>40</v>
      </c>
      <c r="L1" s="34" t="s">
        <v>41</v>
      </c>
    </row>
    <row r="2" spans="1:12" x14ac:dyDescent="0.2">
      <c r="A2" t="s">
        <v>26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8" t="s">
        <v>39</v>
      </c>
      <c r="C4" s="7">
        <v>51518.644</v>
      </c>
      <c r="D4" s="8">
        <v>1.27268</v>
      </c>
    </row>
    <row r="5" spans="1:12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12" x14ac:dyDescent="0.2">
      <c r="A6" s="4" t="s">
        <v>4</v>
      </c>
    </row>
    <row r="7" spans="1:12" x14ac:dyDescent="0.2">
      <c r="A7" t="s">
        <v>5</v>
      </c>
      <c r="C7">
        <f>+C4</f>
        <v>51518.644</v>
      </c>
    </row>
    <row r="8" spans="1:12" x14ac:dyDescent="0.2">
      <c r="A8" t="s">
        <v>6</v>
      </c>
      <c r="C8">
        <f>+D4</f>
        <v>1.27268</v>
      </c>
    </row>
    <row r="9" spans="1:12" x14ac:dyDescent="0.2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12" x14ac:dyDescent="0.2">
      <c r="A11" s="11" t="s">
        <v>18</v>
      </c>
      <c r="B11" s="11"/>
      <c r="C11" s="23">
        <f ca="1">INTERCEPT(INDIRECT($D$9):G992,INDIRECT($C$9):F992)</f>
        <v>-5.8346094763545409E-2</v>
      </c>
      <c r="D11" s="13"/>
      <c r="E11" s="11"/>
    </row>
    <row r="12" spans="1:12" x14ac:dyDescent="0.2">
      <c r="A12" s="11" t="s">
        <v>19</v>
      </c>
      <c r="B12" s="11"/>
      <c r="C12" s="23">
        <f ca="1">SLOPE(INDIRECT($D$9):G992,INDIRECT($C$9):F992)</f>
        <v>4.1896296521914573E-5</v>
      </c>
      <c r="D12" s="13"/>
      <c r="E12" s="11"/>
    </row>
    <row r="13" spans="1:12" x14ac:dyDescent="0.2">
      <c r="A13" s="11" t="s">
        <v>21</v>
      </c>
      <c r="B13" s="11"/>
      <c r="C13" s="13" t="s">
        <v>16</v>
      </c>
    </row>
    <row r="14" spans="1:12" x14ac:dyDescent="0.2">
      <c r="A14" s="11"/>
      <c r="B14" s="11"/>
      <c r="C14" s="11"/>
    </row>
    <row r="15" spans="1:12" x14ac:dyDescent="0.2">
      <c r="A15" s="14" t="s">
        <v>20</v>
      </c>
      <c r="B15" s="11"/>
      <c r="C15" s="15">
        <f ca="1">(C7+C11)+(C8+C12)*INT(MAX(F21:F3533))</f>
        <v>57939.467620721196</v>
      </c>
      <c r="E15" s="13"/>
      <c r="F15" s="11"/>
    </row>
    <row r="16" spans="1:12" x14ac:dyDescent="0.2">
      <c r="A16" s="18" t="s">
        <v>7</v>
      </c>
      <c r="B16" s="11"/>
      <c r="C16" s="19">
        <f ca="1">+C8+C12</f>
        <v>1.2727218962965219</v>
      </c>
      <c r="E16" s="11"/>
      <c r="F16" s="11"/>
    </row>
    <row r="17" spans="1:18" ht="13.5" thickBot="1" x14ac:dyDescent="0.25">
      <c r="A17" s="16" t="s">
        <v>30</v>
      </c>
      <c r="B17" s="11"/>
      <c r="C17" s="11">
        <f>COUNT(C21:C2191)</f>
        <v>7</v>
      </c>
      <c r="E17" s="16" t="s">
        <v>33</v>
      </c>
      <c r="F17" s="17">
        <f ca="1">TODAY()+15018.5-B5/24</f>
        <v>60346.5</v>
      </c>
    </row>
    <row r="18" spans="1:18" ht="14.25" thickTop="1" thickBot="1" x14ac:dyDescent="0.25">
      <c r="A18" s="18" t="s">
        <v>8</v>
      </c>
      <c r="B18" s="11"/>
      <c r="C18" s="21">
        <f ca="1">+C15</f>
        <v>57939.467620721196</v>
      </c>
      <c r="D18" s="22">
        <f ca="1">+C16</f>
        <v>1.2727218962965219</v>
      </c>
      <c r="E18" s="16" t="s">
        <v>34</v>
      </c>
      <c r="F18" s="17">
        <f ca="1">ROUND(2*(F17-C15)/C16,0)/2+1</f>
        <v>1892</v>
      </c>
    </row>
    <row r="19" spans="1:18" ht="13.5" thickTop="1" x14ac:dyDescent="0.2">
      <c r="E19" s="16" t="s">
        <v>35</v>
      </c>
      <c r="F19" s="20">
        <f ca="1">+C15+C16*F18-15018.5-C5/24</f>
        <v>45329.353281847551</v>
      </c>
    </row>
    <row r="20" spans="1:18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3</v>
      </c>
      <c r="I20" s="6" t="s">
        <v>49</v>
      </c>
      <c r="J20" s="6" t="s">
        <v>1</v>
      </c>
      <c r="K20" s="6" t="s">
        <v>2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8" x14ac:dyDescent="0.2">
      <c r="A21" t="str">
        <f>$K$1</f>
        <v>IBVS 5686</v>
      </c>
      <c r="C21" s="9">
        <f>+$C$4</f>
        <v>51518.644</v>
      </c>
      <c r="D21" s="9" t="s">
        <v>16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K21">
        <f>+G21</f>
        <v>0</v>
      </c>
      <c r="O21">
        <f t="shared" ref="O21:O26" ca="1" si="3">+C$11+C$12*$F21</f>
        <v>-5.8346094763545409E-2</v>
      </c>
      <c r="Q21" s="2">
        <f t="shared" ref="Q21:Q26" si="4">+C21-15018.5</f>
        <v>36500.144</v>
      </c>
      <c r="R21" t="s">
        <v>2</v>
      </c>
    </row>
    <row r="22" spans="1:18" x14ac:dyDescent="0.2">
      <c r="A22" s="35" t="s">
        <v>43</v>
      </c>
      <c r="B22" s="36" t="s">
        <v>44</v>
      </c>
      <c r="C22" s="37">
        <v>55806.374000000003</v>
      </c>
      <c r="D22" s="37">
        <v>3.7000000000000002E-3</v>
      </c>
      <c r="E22">
        <f t="shared" si="0"/>
        <v>3369.0558506458838</v>
      </c>
      <c r="F22">
        <f t="shared" si="1"/>
        <v>3369</v>
      </c>
      <c r="G22">
        <f t="shared" si="2"/>
        <v>7.1080000001529697E-2</v>
      </c>
      <c r="K22">
        <f>+G22</f>
        <v>7.1080000001529697E-2</v>
      </c>
      <c r="O22">
        <f t="shared" ca="1" si="3"/>
        <v>8.2802528218784782E-2</v>
      </c>
      <c r="Q22" s="2">
        <f t="shared" si="4"/>
        <v>40787.874000000003</v>
      </c>
      <c r="R22" t="s">
        <v>2</v>
      </c>
    </row>
    <row r="23" spans="1:18" x14ac:dyDescent="0.2">
      <c r="A23" s="38" t="s">
        <v>45</v>
      </c>
      <c r="B23" s="39" t="s">
        <v>46</v>
      </c>
      <c r="C23" s="38">
        <v>56495.56871</v>
      </c>
      <c r="D23" s="38">
        <v>1.67E-3</v>
      </c>
      <c r="E23">
        <f t="shared" si="0"/>
        <v>3910.5860939120589</v>
      </c>
      <c r="F23">
        <f t="shared" si="1"/>
        <v>3910.5</v>
      </c>
      <c r="G23">
        <f t="shared" si="2"/>
        <v>0.10957000000053085</v>
      </c>
      <c r="K23">
        <f>+G23</f>
        <v>0.10957000000053085</v>
      </c>
      <c r="O23">
        <f t="shared" ca="1" si="3"/>
        <v>0.10548937278540152</v>
      </c>
      <c r="Q23" s="2">
        <f t="shared" si="4"/>
        <v>41477.06871</v>
      </c>
      <c r="R23" t="s">
        <v>2</v>
      </c>
    </row>
    <row r="24" spans="1:18" x14ac:dyDescent="0.2">
      <c r="A24" s="38" t="s">
        <v>45</v>
      </c>
      <c r="B24" s="39" t="s">
        <v>44</v>
      </c>
      <c r="C24" s="38">
        <v>56497.477010000002</v>
      </c>
      <c r="D24" s="38">
        <v>1.4999999999999999E-4</v>
      </c>
      <c r="E24">
        <f t="shared" si="0"/>
        <v>3912.0855281767622</v>
      </c>
      <c r="F24">
        <f t="shared" si="1"/>
        <v>3912</v>
      </c>
      <c r="G24">
        <f t="shared" si="2"/>
        <v>0.10885000000416767</v>
      </c>
      <c r="K24">
        <f>+G24</f>
        <v>0.10885000000416767</v>
      </c>
      <c r="O24">
        <f t="shared" ca="1" si="3"/>
        <v>0.1055522172301844</v>
      </c>
      <c r="Q24" s="2">
        <f t="shared" si="4"/>
        <v>41478.977010000002</v>
      </c>
      <c r="R24" t="s">
        <v>2</v>
      </c>
    </row>
    <row r="25" spans="1:18" x14ac:dyDescent="0.2">
      <c r="A25" s="37" t="s">
        <v>47</v>
      </c>
      <c r="B25" s="36" t="s">
        <v>44</v>
      </c>
      <c r="C25" s="37">
        <v>56898.387999999999</v>
      </c>
      <c r="D25" s="37">
        <v>1E-3</v>
      </c>
      <c r="E25" s="42">
        <f t="shared" si="0"/>
        <v>4227.0987208096294</v>
      </c>
      <c r="F25">
        <f t="shared" si="1"/>
        <v>4227</v>
      </c>
      <c r="G25">
        <f t="shared" si="2"/>
        <v>0.12563999999838416</v>
      </c>
      <c r="J25">
        <f>+G25</f>
        <v>0.12563999999838416</v>
      </c>
      <c r="O25">
        <f t="shared" ca="1" si="3"/>
        <v>0.1187495506345875</v>
      </c>
      <c r="Q25" s="2">
        <f t="shared" si="4"/>
        <v>41879.887999999999</v>
      </c>
      <c r="R25" t="s">
        <v>1</v>
      </c>
    </row>
    <row r="26" spans="1:18" x14ac:dyDescent="0.2">
      <c r="A26" s="40" t="s">
        <v>48</v>
      </c>
      <c r="B26" s="41"/>
      <c r="C26" s="40">
        <v>57204.480499999998</v>
      </c>
      <c r="D26" s="40">
        <v>0.01</v>
      </c>
      <c r="E26" s="42">
        <f t="shared" si="0"/>
        <v>4467.6089040450051</v>
      </c>
      <c r="F26">
        <f t="shared" si="1"/>
        <v>4467.5</v>
      </c>
      <c r="G26">
        <f t="shared" si="2"/>
        <v>0.13859999999840511</v>
      </c>
      <c r="J26">
        <f>+G26</f>
        <v>0.13859999999840511</v>
      </c>
      <c r="O26">
        <f t="shared" ca="1" si="3"/>
        <v>0.12882560994810793</v>
      </c>
      <c r="Q26" s="2">
        <f t="shared" si="4"/>
        <v>42185.980499999998</v>
      </c>
      <c r="R26" t="s">
        <v>1</v>
      </c>
    </row>
    <row r="27" spans="1:18" x14ac:dyDescent="0.2">
      <c r="A27" s="43" t="s">
        <v>0</v>
      </c>
      <c r="B27" s="44" t="s">
        <v>44</v>
      </c>
      <c r="C27" s="44">
        <v>57939.455300000001</v>
      </c>
      <c r="D27" s="44">
        <v>5.9999999999999995E-4</v>
      </c>
      <c r="E27" s="42">
        <f>+(C27-C$7)/C$8</f>
        <v>5045.1105541062961</v>
      </c>
      <c r="F27">
        <f t="shared" si="1"/>
        <v>5045</v>
      </c>
      <c r="G27">
        <f>+C27-(C$7+F27*C$8)</f>
        <v>0.14070000000356231</v>
      </c>
      <c r="K27">
        <f>+G27</f>
        <v>0.14070000000356231</v>
      </c>
      <c r="O27">
        <f ca="1">+C$11+C$12*$F27</f>
        <v>0.15302072118951363</v>
      </c>
      <c r="Q27" s="2">
        <f>+C27-15018.5</f>
        <v>42920.955300000001</v>
      </c>
      <c r="R27" t="s">
        <v>2</v>
      </c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64559" r:id="rId1" display="http://vsolj.cetus-net.org/bulletin.html"/>
    <hyperlink ref="H64552" r:id="rId2" display="https://www.aavso.org/ejaavso"/>
    <hyperlink ref="AP703" r:id="rId3" display="http://cdsbib.u-strasbg.fr/cgi-bin/cdsbib?1990RMxAA..21..381G"/>
    <hyperlink ref="AP707" r:id="rId4" display="http://cdsbib.u-strasbg.fr/cgi-bin/cdsbib?1990RMxAA..21..381G"/>
    <hyperlink ref="AP706" r:id="rId5" display="http://cdsbib.u-strasbg.fr/cgi-bin/cdsbib?1990RMxAA..21..381G"/>
    <hyperlink ref="AP687" r:id="rId6" display="http://cdsbib.u-strasbg.fr/cgi-bin/cdsbib?1990RMxAA..21..381G"/>
    <hyperlink ref="I64559" r:id="rId7" display="http://vsolj.cetus-net.org/bulletin.html"/>
    <hyperlink ref="AQ843" r:id="rId8" display="http://cdsbib.u-strasbg.fr/cgi-bin/cdsbib?1990RMxAA..21..381G"/>
    <hyperlink ref="AQ55609" r:id="rId9" display="http://cdsbib.u-strasbg.fr/cgi-bin/cdsbib?1990RMxAA..21..381G"/>
    <hyperlink ref="AQ844" r:id="rId10" display="http://cdsbib.u-strasbg.fr/cgi-bin/cdsbib?1990RMxAA..21..381G"/>
    <hyperlink ref="H64556" r:id="rId11" display="https://www.aavso.org/ejaavso"/>
    <hyperlink ref="H1729" r:id="rId12" display="http://vsolj.cetus-net.org/bulletin.html"/>
    <hyperlink ref="AP2973" r:id="rId13" display="http://cdsbib.u-strasbg.fr/cgi-bin/cdsbib?1990RMxAA..21..381G"/>
    <hyperlink ref="AP2976" r:id="rId14" display="http://cdsbib.u-strasbg.fr/cgi-bin/cdsbib?1990RMxAA..21..381G"/>
    <hyperlink ref="AP2974" r:id="rId15" display="http://cdsbib.u-strasbg.fr/cgi-bin/cdsbib?1990RMxAA..21..381G"/>
    <hyperlink ref="AP2958" r:id="rId16" display="http://cdsbib.u-strasbg.fr/cgi-bin/cdsbib?1990RMxAA..21..381G"/>
    <hyperlink ref="I1729" r:id="rId17" display="http://vsolj.cetus-net.org/bulletin.html"/>
    <hyperlink ref="AQ3187" r:id="rId18" display="http://cdsbib.u-strasbg.fr/cgi-bin/cdsbib?1990RMxAA..21..381G"/>
    <hyperlink ref="AQ65424" r:id="rId19" display="http://cdsbib.u-strasbg.fr/cgi-bin/cdsbib?1990RMxAA..21..381G"/>
    <hyperlink ref="AQ319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2024-02-06T03:41:04Z</dcterms:modified>
</cp:coreProperties>
</file>