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97AACDB5-72F9-4DE7-A1F2-06FC3EA7997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 s="1"/>
  <c r="G25" i="1" s="1"/>
  <c r="K25" i="1" s="1"/>
  <c r="E9" i="1"/>
  <c r="D9" i="1"/>
  <c r="Q30" i="1"/>
  <c r="Q22" i="1"/>
  <c r="Q23" i="1"/>
  <c r="Q24" i="1"/>
  <c r="Q25" i="1"/>
  <c r="Q26" i="1"/>
  <c r="Q27" i="1"/>
  <c r="Q28" i="1"/>
  <c r="Q29" i="1"/>
  <c r="F16" i="1"/>
  <c r="F17" i="1" s="1"/>
  <c r="C17" i="1"/>
  <c r="Q21" i="1"/>
  <c r="E29" i="1"/>
  <c r="F29" i="1" s="1"/>
  <c r="G29" i="1" s="1"/>
  <c r="K29" i="1" s="1"/>
  <c r="E22" i="1"/>
  <c r="F22" i="1"/>
  <c r="G22" i="1" s="1"/>
  <c r="K22" i="1" s="1"/>
  <c r="E27" i="1"/>
  <c r="F27" i="1"/>
  <c r="G27" i="1" s="1"/>
  <c r="K27" i="1" s="1"/>
  <c r="E24" i="1"/>
  <c r="F24" i="1" s="1"/>
  <c r="G24" i="1" s="1"/>
  <c r="K24" i="1" s="1"/>
  <c r="E23" i="1"/>
  <c r="F23" i="1"/>
  <c r="G23" i="1" s="1"/>
  <c r="K23" i="1" s="1"/>
  <c r="E21" i="1"/>
  <c r="F21" i="1"/>
  <c r="G21" i="1" s="1"/>
  <c r="I21" i="1" s="1"/>
  <c r="E26" i="1"/>
  <c r="F26" i="1"/>
  <c r="G26" i="1" s="1"/>
  <c r="K26" i="1" s="1"/>
  <c r="E28" i="1"/>
  <c r="F28" i="1" s="1"/>
  <c r="G28" i="1" s="1"/>
  <c r="K28" i="1" s="1"/>
  <c r="E30" i="1"/>
  <c r="F30" i="1"/>
  <c r="G30" i="1" s="1"/>
  <c r="K30" i="1" s="1"/>
  <c r="C11" i="1"/>
  <c r="C12" i="1"/>
  <c r="C16" i="1" l="1"/>
  <c r="D18" i="1" s="1"/>
  <c r="O24" i="1"/>
  <c r="O27" i="1"/>
  <c r="O28" i="1"/>
  <c r="O22" i="1"/>
  <c r="O26" i="1"/>
  <c r="O25" i="1"/>
  <c r="O23" i="1"/>
  <c r="O30" i="1"/>
  <c r="C15" i="1"/>
  <c r="O29" i="1"/>
  <c r="O21" i="1"/>
  <c r="C18" i="1" l="1"/>
  <c r="F18" i="1"/>
  <c r="F19" i="1" s="1"/>
</calcChain>
</file>

<file path=xl/sharedStrings.xml><?xml version="1.0" encoding="utf-8"?>
<sst xmlns="http://schemas.openxmlformats.org/spreadsheetml/2006/main" count="68" uniqueCount="51">
  <si>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</si>
  <si>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</si>
  <si>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</si>
  <si>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</si>
  <si>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</si>
  <si>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</si>
  <si>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</si>
  <si>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</si>
  <si>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</si>
  <si>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</si>
  <si>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</si>
  <si>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</si>
  <si>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</si>
  <si>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</si>
  <si>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</si>
  <si>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</si>
  <si>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</si>
  <si>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</si>
  <si>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</si>
  <si>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</si>
  <si>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</si>
  <si>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</si>
  <si>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</si>
  <si>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</si>
  <si>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</si>
  <si>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</si>
  <si>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</si>
  <si>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</si>
  <si>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</si>
  <si>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</si>
  <si>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</si>
  <si>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</si>
  <si>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</si>
  <si>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</si>
  <si>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</si>
  <si>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</si>
  <si>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</si>
  <si>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</si>
  <si>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</si>
  <si>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</si>
  <si>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</si>
  <si>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</si>
  <si>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V2524 Cyg</t>
  </si>
  <si>
    <t>2013a</t>
  </si>
  <si>
    <t xml:space="preserve"> V2524 Cyg </t>
  </si>
  <si>
    <t>EW</t>
  </si>
  <si>
    <t>V2524 Cyg / GSC na</t>
  </si>
  <si>
    <t>GCVS</t>
  </si>
  <si>
    <t>IBVS 6149</t>
  </si>
  <si>
    <t>IBVS 6152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</si>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</sst>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3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35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28" fillId="7" borderId="1" applyNumberFormat="0" applyAlignment="0" applyProtection="0"/>
    <xf numFmtId="0" fontId="29" fillId="0" borderId="4" applyNumberFormat="0" applyFill="0" applyAlignment="0" applyProtection="0"/>
    <xf numFmtId="0" fontId="30" fillId="22" borderId="0" applyNumberFormat="0" applyBorder="0" applyAlignment="0" applyProtection="0"/>
    <xf numFmtId="0" fontId="5" fillId="0" borderId="0"/>
    <xf numFmtId="0" fontId="16" fillId="23" borderId="5" applyNumberFormat="0" applyFont="0" applyAlignment="0" applyProtection="0"/>
    <xf numFmtId="0" fontId="31" fillId="20" borderId="6" applyNumberFormat="0" applyAlignment="0" applyProtection="0"/>
    <xf numFmtId="0" fontId="32" fillId="0" borderId="0" applyNumberFormat="0" applyFill="0" applyBorder="0" applyAlignment="0" applyProtection="0"/>
    <xf numFmtId="0" fontId="35" fillId="0" borderId="7" applyNumberFormat="0" applyFont="0" applyFill="0" applyAlignment="0" applyProtection="0"/>
    <xf numFmtId="0" fontId="33" fillId="0" borderId="0" applyNumberFormat="0" applyFill="0" applyBorder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5" fillId="24" borderId="5" xfId="0" applyFont="1" applyFill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6" fillId="24" borderId="5" xfId="0" applyFont="1" applyFill="1" applyBorder="1" applyAlignment="1">
      <alignment vertical="center"/>
    </xf>
    <xf numFmtId="0" fontId="18" fillId="0" borderId="5" xfId="0" applyNumberFormat="1" applyFont="1" applyBorder="1" applyAlignment="1">
      <alignment horizontal="left" vertical="center"/>
    </xf>
    <xf numFmtId="0" fontId="16" fillId="0" borderId="5" xfId="0" applyNumberFormat="1" applyFont="1" applyBorder="1" applyAlignment="1">
      <alignment horizontal="left" vertical="center"/>
    </xf>
    <xf numFmtId="0" fontId="16" fillId="25" borderId="5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9" fillId="0" borderId="0" xfId="0" applyFont="1" applyBorder="1" applyAlignment="1">
      <alignment horizontal="left" wrapText="1"/>
    </xf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center"/>
    </xf>
    <xf numFmtId="0" fontId="34" fillId="0" borderId="0" xfId="41" applyFont="1" applyAlignment="1">
      <alignment wrapText="1"/>
    </xf>
    <xf numFmtId="0" fontId="34" fillId="0" borderId="0" xfId="41" applyFont="1" applyAlignment="1">
      <alignment horizontal="center" wrapText="1"/>
    </xf>
    <xf numFmtId="0" fontId="34" fillId="0" borderId="0" xfId="41" applyFont="1" applyAlignment="1">
      <alignment horizontal="left" wrapText="1"/>
    </xf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V2524 Cyg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4.0000000000000002E-4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8.0000000000000004E-4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4.0000000000000002E-4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9525.5</c:v>
                </c:pt>
                <c:pt idx="2">
                  <c:v>9529.5</c:v>
                </c:pt>
                <c:pt idx="3">
                  <c:v>9530</c:v>
                </c:pt>
                <c:pt idx="4">
                  <c:v>9536.5</c:v>
                </c:pt>
                <c:pt idx="5">
                  <c:v>9574</c:v>
                </c:pt>
                <c:pt idx="6">
                  <c:v>9574.5</c:v>
                </c:pt>
                <c:pt idx="7">
                  <c:v>11975</c:v>
                </c:pt>
                <c:pt idx="8">
                  <c:v>11979</c:v>
                </c:pt>
                <c:pt idx="9">
                  <c:v>13428.5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A65-4940-90EB-F64F156BE34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4.0000000000000002E-4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4.0000000000000002E-4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9525.5</c:v>
                </c:pt>
                <c:pt idx="2">
                  <c:v>9529.5</c:v>
                </c:pt>
                <c:pt idx="3">
                  <c:v>9530</c:v>
                </c:pt>
                <c:pt idx="4">
                  <c:v>9536.5</c:v>
                </c:pt>
                <c:pt idx="5">
                  <c:v>9574</c:v>
                </c:pt>
                <c:pt idx="6">
                  <c:v>9574.5</c:v>
                </c:pt>
                <c:pt idx="7">
                  <c:v>11975</c:v>
                </c:pt>
                <c:pt idx="8">
                  <c:v>11979</c:v>
                </c:pt>
                <c:pt idx="9">
                  <c:v>13428.5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A65-4940-90EB-F64F156BE34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4.0000000000000002E-4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4.0000000000000002E-4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9525.5</c:v>
                </c:pt>
                <c:pt idx="2">
                  <c:v>9529.5</c:v>
                </c:pt>
                <c:pt idx="3">
                  <c:v>9530</c:v>
                </c:pt>
                <c:pt idx="4">
                  <c:v>9536.5</c:v>
                </c:pt>
                <c:pt idx="5">
                  <c:v>9574</c:v>
                </c:pt>
                <c:pt idx="6">
                  <c:v>9574.5</c:v>
                </c:pt>
                <c:pt idx="7">
                  <c:v>11975</c:v>
                </c:pt>
                <c:pt idx="8">
                  <c:v>11979</c:v>
                </c:pt>
                <c:pt idx="9">
                  <c:v>13428.5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A65-4940-90EB-F64F156BE34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4.0000000000000002E-4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4.0000000000000002E-4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9525.5</c:v>
                </c:pt>
                <c:pt idx="2">
                  <c:v>9529.5</c:v>
                </c:pt>
                <c:pt idx="3">
                  <c:v>9530</c:v>
                </c:pt>
                <c:pt idx="4">
                  <c:v>9536.5</c:v>
                </c:pt>
                <c:pt idx="5">
                  <c:v>9574</c:v>
                </c:pt>
                <c:pt idx="6">
                  <c:v>9574.5</c:v>
                </c:pt>
                <c:pt idx="7">
                  <c:v>11975</c:v>
                </c:pt>
                <c:pt idx="8">
                  <c:v>11979</c:v>
                </c:pt>
                <c:pt idx="9">
                  <c:v>13428.5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7.4229999954695813E-3</c:v>
                </c:pt>
                <c:pt idx="2">
                  <c:v>7.9069999992498197E-3</c:v>
                </c:pt>
                <c:pt idx="3">
                  <c:v>7.0799999957671389E-3</c:v>
                </c:pt>
                <c:pt idx="4">
                  <c:v>7.529000002250541E-3</c:v>
                </c:pt>
                <c:pt idx="5">
                  <c:v>9.2040000017732382E-3</c:v>
                </c:pt>
                <c:pt idx="6">
                  <c:v>6.9770000045537017E-3</c:v>
                </c:pt>
                <c:pt idx="7">
                  <c:v>4.965000000083819E-2</c:v>
                </c:pt>
                <c:pt idx="8">
                  <c:v>5.2133999997749925E-2</c:v>
                </c:pt>
                <c:pt idx="9">
                  <c:v>7.1661000001768116E-2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A65-4940-90EB-F64F156BE34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4.0000000000000002E-4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4.0000000000000002E-4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9525.5</c:v>
                </c:pt>
                <c:pt idx="2">
                  <c:v>9529.5</c:v>
                </c:pt>
                <c:pt idx="3">
                  <c:v>9530</c:v>
                </c:pt>
                <c:pt idx="4">
                  <c:v>9536.5</c:v>
                </c:pt>
                <c:pt idx="5">
                  <c:v>9574</c:v>
                </c:pt>
                <c:pt idx="6">
                  <c:v>9574.5</c:v>
                </c:pt>
                <c:pt idx="7">
                  <c:v>11975</c:v>
                </c:pt>
                <c:pt idx="8">
                  <c:v>11979</c:v>
                </c:pt>
                <c:pt idx="9">
                  <c:v>13428.5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A65-4940-90EB-F64F156BE34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4.0000000000000002E-4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4.0000000000000002E-4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9525.5</c:v>
                </c:pt>
                <c:pt idx="2">
                  <c:v>9529.5</c:v>
                </c:pt>
                <c:pt idx="3">
                  <c:v>9530</c:v>
                </c:pt>
                <c:pt idx="4">
                  <c:v>9536.5</c:v>
                </c:pt>
                <c:pt idx="5">
                  <c:v>9574</c:v>
                </c:pt>
                <c:pt idx="6">
                  <c:v>9574.5</c:v>
                </c:pt>
                <c:pt idx="7">
                  <c:v>11975</c:v>
                </c:pt>
                <c:pt idx="8">
                  <c:v>11979</c:v>
                </c:pt>
                <c:pt idx="9">
                  <c:v>13428.5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A65-4940-90EB-F64F156BE34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4.0000000000000002E-4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4.0000000000000002E-4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9525.5</c:v>
                </c:pt>
                <c:pt idx="2">
                  <c:v>9529.5</c:v>
                </c:pt>
                <c:pt idx="3">
                  <c:v>9530</c:v>
                </c:pt>
                <c:pt idx="4">
                  <c:v>9536.5</c:v>
                </c:pt>
                <c:pt idx="5">
                  <c:v>9574</c:v>
                </c:pt>
                <c:pt idx="6">
                  <c:v>9574.5</c:v>
                </c:pt>
                <c:pt idx="7">
                  <c:v>11975</c:v>
                </c:pt>
                <c:pt idx="8">
                  <c:v>11979</c:v>
                </c:pt>
                <c:pt idx="9">
                  <c:v>13428.5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A65-4940-90EB-F64F156BE34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9525.5</c:v>
                </c:pt>
                <c:pt idx="2">
                  <c:v>9529.5</c:v>
                </c:pt>
                <c:pt idx="3">
                  <c:v>9530</c:v>
                </c:pt>
                <c:pt idx="4">
                  <c:v>9536.5</c:v>
                </c:pt>
                <c:pt idx="5">
                  <c:v>9574</c:v>
                </c:pt>
                <c:pt idx="6">
                  <c:v>9574.5</c:v>
                </c:pt>
                <c:pt idx="7">
                  <c:v>11975</c:v>
                </c:pt>
                <c:pt idx="8">
                  <c:v>11979</c:v>
                </c:pt>
                <c:pt idx="9">
                  <c:v>13428.5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-0.15409265760434701</c:v>
                </c:pt>
                <c:pt idx="1">
                  <c:v>7.569769670012827E-3</c:v>
                </c:pt>
                <c:pt idx="2">
                  <c:v>7.6376558396729355E-3</c:v>
                </c:pt>
                <c:pt idx="3">
                  <c:v>7.6461416108804525E-3</c:v>
                </c:pt>
                <c:pt idx="4">
                  <c:v>7.7564566365781462E-3</c:v>
                </c:pt>
                <c:pt idx="5">
                  <c:v>8.3928894771417295E-3</c:v>
                </c:pt>
                <c:pt idx="6">
                  <c:v>8.4013752483492465E-3</c:v>
                </c:pt>
                <c:pt idx="7">
                  <c:v>4.9141562815626649E-2</c:v>
                </c:pt>
                <c:pt idx="8">
                  <c:v>4.9209448985286758E-2</c:v>
                </c:pt>
                <c:pt idx="9">
                  <c:v>7.3809699715871452E-2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A65-4940-90EB-F64F156BE34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9525.5</c:v>
                </c:pt>
                <c:pt idx="2">
                  <c:v>9529.5</c:v>
                </c:pt>
                <c:pt idx="3">
                  <c:v>9530</c:v>
                </c:pt>
                <c:pt idx="4">
                  <c:v>9536.5</c:v>
                </c:pt>
                <c:pt idx="5">
                  <c:v>9574</c:v>
                </c:pt>
                <c:pt idx="6">
                  <c:v>9574.5</c:v>
                </c:pt>
                <c:pt idx="7">
                  <c:v>11975</c:v>
                </c:pt>
                <c:pt idx="8">
                  <c:v>11979</c:v>
                </c:pt>
                <c:pt idx="9">
                  <c:v>13428.5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A65-4940-90EB-F64F156BE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7394016"/>
        <c:axId val="1"/>
      </c:scatterChart>
      <c:valAx>
        <c:axId val="8873940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73940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997FB82-BB57-9E78-D299-80D6EAB3BA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" t="s">
        <v>46</v>
      </c>
      <c r="F1" s="31" t="s">
        <v>42</v>
      </c>
      <c r="G1" s="32" t="s">
        <v>43</v>
      </c>
      <c r="H1" s="33"/>
      <c r="I1" s="34" t="s">
        <v>14</v>
      </c>
      <c r="J1" s="35" t="s">
        <v>44</v>
      </c>
      <c r="K1" s="36">
        <v>20.133299999999998</v>
      </c>
      <c r="L1" s="37">
        <v>58.362490000000001</v>
      </c>
      <c r="M1" s="38">
        <v>51536.82</v>
      </c>
      <c r="N1" s="38">
        <v>0.450654</v>
      </c>
      <c r="O1" s="34" t="s">
        <v>45</v>
      </c>
    </row>
    <row r="2" spans="1:15" x14ac:dyDescent="0.2">
      <c r="A2" t="s">
        <v>24</v>
      </c>
      <c r="B2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1</v>
      </c>
      <c r="C4" s="27">
        <v>51536.82</v>
      </c>
      <c r="D4" s="28">
        <v>0.450654</v>
      </c>
    </row>
    <row r="5" spans="1:15" ht="13.5" thickTop="1" x14ac:dyDescent="0.2">
      <c r="A5" s="9" t="s">
        <v>29</v>
      </c>
      <c r="B5" s="10"/>
      <c r="C5" s="11">
        <v>-9.5</v>
      </c>
      <c r="D5" s="10" t="s">
        <v>30</v>
      </c>
      <c r="E5" s="10"/>
    </row>
    <row r="6" spans="1:15" x14ac:dyDescent="0.2">
      <c r="A6" s="5" t="s">
        <v>2</v>
      </c>
    </row>
    <row r="7" spans="1:15" x14ac:dyDescent="0.2">
      <c r="A7" t="s">
        <v>3</v>
      </c>
      <c r="C7" s="48">
        <v>51536.82</v>
      </c>
      <c r="D7" s="29" t="s">
        <v>47</v>
      </c>
    </row>
    <row r="8" spans="1:15" x14ac:dyDescent="0.2">
      <c r="A8" t="s">
        <v>4</v>
      </c>
      <c r="C8" s="48">
        <v>0.450654</v>
      </c>
      <c r="D8" s="29" t="s">
        <v>47</v>
      </c>
    </row>
    <row r="9" spans="1:15" x14ac:dyDescent="0.2">
      <c r="A9" s="24" t="s">
        <v>33</v>
      </c>
      <c r="C9" s="25">
        <v>22</v>
      </c>
      <c r="D9" s="22" t="str">
        <f>"F"&amp;C9</f>
        <v>F22</v>
      </c>
      <c r="E9" s="23" t="str">
        <f>"G"&amp;C9</f>
        <v>G22</v>
      </c>
    </row>
    <row r="10" spans="1:15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15" x14ac:dyDescent="0.2">
      <c r="A11" s="10" t="s">
        <v>16</v>
      </c>
      <c r="B11" s="10"/>
      <c r="C11" s="21">
        <f ca="1">INTERCEPT(INDIRECT($E$9):G992,INDIRECT($D$9):F992)</f>
        <v>-0.15409265760434701</v>
      </c>
      <c r="D11" s="3"/>
      <c r="E11" s="10"/>
    </row>
    <row r="12" spans="1:15" x14ac:dyDescent="0.2">
      <c r="A12" s="10" t="s">
        <v>17</v>
      </c>
      <c r="B12" s="10"/>
      <c r="C12" s="21">
        <f ca="1">SLOPE(INDIRECT($E$9):G992,INDIRECT($D$9):F992)</f>
        <v>1.6971542415029115E-5</v>
      </c>
      <c r="D12" s="3"/>
      <c r="E12" s="10"/>
    </row>
    <row r="13" spans="1:15" x14ac:dyDescent="0.2">
      <c r="A13" s="10" t="s">
        <v>19</v>
      </c>
      <c r="B13" s="10"/>
      <c r="C13" s="3" t="s">
        <v>14</v>
      </c>
    </row>
    <row r="14" spans="1:15" x14ac:dyDescent="0.2">
      <c r="A14" s="10"/>
      <c r="B14" s="10"/>
      <c r="C14" s="10"/>
    </row>
    <row r="15" spans="1:15" x14ac:dyDescent="0.2">
      <c r="A15" s="12" t="s">
        <v>18</v>
      </c>
      <c r="B15" s="10"/>
      <c r="C15" s="13">
        <f ca="1">(C7+C11)+(C8+C12)*INT(MAX(F21:F3533))</f>
        <v>57588.275713213945</v>
      </c>
      <c r="E15" s="14" t="s">
        <v>35</v>
      </c>
      <c r="F15" s="39">
        <v>1</v>
      </c>
    </row>
    <row r="16" spans="1:15" x14ac:dyDescent="0.2">
      <c r="A16" s="16" t="s">
        <v>5</v>
      </c>
      <c r="B16" s="10"/>
      <c r="C16" s="17">
        <f ca="1">+C8+C12</f>
        <v>0.45067097154241503</v>
      </c>
      <c r="E16" s="14" t="s">
        <v>31</v>
      </c>
      <c r="F16" s="40">
        <f ca="1">NOW()+15018.5+$C$5/24</f>
        <v>60346.699384837957</v>
      </c>
    </row>
    <row r="17" spans="1:21" ht="13.5" thickBot="1" x14ac:dyDescent="0.25">
      <c r="A17" s="14" t="s">
        <v>28</v>
      </c>
      <c r="B17" s="10"/>
      <c r="C17" s="10">
        <f>COUNT(C21:C2191)</f>
        <v>10</v>
      </c>
      <c r="E17" s="14" t="s">
        <v>36</v>
      </c>
      <c r="F17" s="15">
        <f ca="1">ROUND(2*(F16-$C$7)/$C$8,0)/2+F15</f>
        <v>19550</v>
      </c>
    </row>
    <row r="18" spans="1:21" ht="14.25" thickTop="1" thickBot="1" x14ac:dyDescent="0.25">
      <c r="A18" s="16" t="s">
        <v>6</v>
      </c>
      <c r="B18" s="10"/>
      <c r="C18" s="19">
        <f ca="1">+C15</f>
        <v>57588.275713213945</v>
      </c>
      <c r="D18" s="20">
        <f ca="1">+C16</f>
        <v>0.45067097154241503</v>
      </c>
      <c r="E18" s="14" t="s">
        <v>37</v>
      </c>
      <c r="F18" s="23">
        <f ca="1">ROUND(2*(F16-$C$15)/$C$16,0)/2+F15</f>
        <v>6121.5</v>
      </c>
    </row>
    <row r="19" spans="1:21" ht="13.5" thickTop="1" x14ac:dyDescent="0.2">
      <c r="E19" s="14" t="s">
        <v>32</v>
      </c>
      <c r="F19" s="18">
        <f ca="1">+$C$15+$C$16*F18-15018.5-$C$5/24</f>
        <v>45328.953898844171</v>
      </c>
    </row>
    <row r="20" spans="1:21" ht="13.5" thickBot="1" x14ac:dyDescent="0.25">
      <c r="A20" s="4" t="s">
        <v>7</v>
      </c>
      <c r="B20" s="4" t="s">
        <v>8</v>
      </c>
      <c r="C20" s="4" t="s">
        <v>9</v>
      </c>
      <c r="D20" s="4" t="s">
        <v>13</v>
      </c>
      <c r="E20" s="4" t="s">
        <v>10</v>
      </c>
      <c r="F20" s="4" t="s">
        <v>11</v>
      </c>
      <c r="G20" s="4" t="s">
        <v>12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  <c r="U20" s="26" t="s">
        <v>34</v>
      </c>
    </row>
    <row r="21" spans="1:21" x14ac:dyDescent="0.2">
      <c r="A21" t="s">
        <v>47</v>
      </c>
      <c r="C21" s="8">
        <v>51536.82</v>
      </c>
      <c r="D21" s="8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-0.15409265760434701</v>
      </c>
      <c r="Q21" s="2">
        <f>+C21-15018.5</f>
        <v>36518.32</v>
      </c>
    </row>
    <row r="22" spans="1:21" x14ac:dyDescent="0.2">
      <c r="A22" s="41" t="s">
        <v>48</v>
      </c>
      <c r="B22" s="42" t="s">
        <v>50</v>
      </c>
      <c r="C22" s="43">
        <v>55829.532099999997</v>
      </c>
      <c r="D22" s="43">
        <v>4.0000000000000002E-4</v>
      </c>
      <c r="E22">
        <f t="shared" ref="E22:E29" si="0">+(C22-C$7)/C$8</f>
        <v>9525.5164716167983</v>
      </c>
      <c r="F22">
        <f t="shared" ref="F22:F30" si="1">ROUND(2*E22,0)/2</f>
        <v>9525.5</v>
      </c>
      <c r="G22">
        <f t="shared" ref="G22:G29" si="2">+C22-(C$7+F22*C$8)</f>
        <v>7.4229999954695813E-3</v>
      </c>
      <c r="K22">
        <f t="shared" ref="K22:K29" si="3">+G22</f>
        <v>7.4229999954695813E-3</v>
      </c>
      <c r="O22">
        <f t="shared" ref="O22:O29" ca="1" si="4">+C$11+C$12*$F22</f>
        <v>7.569769670012827E-3</v>
      </c>
      <c r="Q22" s="2">
        <f t="shared" ref="Q22:Q29" si="5">+C22-15018.5</f>
        <v>40811.032099999997</v>
      </c>
    </row>
    <row r="23" spans="1:21" x14ac:dyDescent="0.2">
      <c r="A23" s="41" t="s">
        <v>48</v>
      </c>
      <c r="B23" s="42" t="s">
        <v>50</v>
      </c>
      <c r="C23" s="43">
        <v>55831.335200000001</v>
      </c>
      <c r="D23" s="43">
        <v>5.9999999999999995E-4</v>
      </c>
      <c r="E23">
        <f t="shared" si="0"/>
        <v>9529.5175456114921</v>
      </c>
      <c r="F23">
        <f t="shared" si="1"/>
        <v>9529.5</v>
      </c>
      <c r="G23">
        <f t="shared" si="2"/>
        <v>7.9069999992498197E-3</v>
      </c>
      <c r="K23">
        <f t="shared" si="3"/>
        <v>7.9069999992498197E-3</v>
      </c>
      <c r="O23">
        <f t="shared" ca="1" si="4"/>
        <v>7.6376558396729355E-3</v>
      </c>
      <c r="Q23" s="2">
        <f t="shared" si="5"/>
        <v>40812.835200000001</v>
      </c>
    </row>
    <row r="24" spans="1:21" x14ac:dyDescent="0.2">
      <c r="A24" s="41" t="s">
        <v>48</v>
      </c>
      <c r="B24" s="42" t="s">
        <v>50</v>
      </c>
      <c r="C24" s="43">
        <v>55831.559699999998</v>
      </c>
      <c r="D24" s="43">
        <v>5.9999999999999995E-4</v>
      </c>
      <c r="E24">
        <f t="shared" si="0"/>
        <v>9530.0157105007347</v>
      </c>
      <c r="F24">
        <f t="shared" si="1"/>
        <v>9530</v>
      </c>
      <c r="G24">
        <f t="shared" si="2"/>
        <v>7.0799999957671389E-3</v>
      </c>
      <c r="K24">
        <f t="shared" si="3"/>
        <v>7.0799999957671389E-3</v>
      </c>
      <c r="O24">
        <f t="shared" ca="1" si="4"/>
        <v>7.6461416108804525E-3</v>
      </c>
      <c r="Q24" s="2">
        <f t="shared" si="5"/>
        <v>40813.059699999998</v>
      </c>
    </row>
    <row r="25" spans="1:21" x14ac:dyDescent="0.2">
      <c r="A25" s="41" t="s">
        <v>48</v>
      </c>
      <c r="B25" s="42" t="s">
        <v>50</v>
      </c>
      <c r="C25" s="43">
        <v>55834.489399999999</v>
      </c>
      <c r="D25" s="43">
        <v>4.0000000000000002E-4</v>
      </c>
      <c r="E25">
        <f t="shared" si="0"/>
        <v>9536.5167068305145</v>
      </c>
      <c r="F25">
        <f t="shared" si="1"/>
        <v>9536.5</v>
      </c>
      <c r="G25">
        <f t="shared" si="2"/>
        <v>7.529000002250541E-3</v>
      </c>
      <c r="K25">
        <f t="shared" si="3"/>
        <v>7.529000002250541E-3</v>
      </c>
      <c r="O25">
        <f t="shared" ca="1" si="4"/>
        <v>7.7564566365781462E-3</v>
      </c>
      <c r="Q25" s="2">
        <f t="shared" si="5"/>
        <v>40815.989399999999</v>
      </c>
    </row>
    <row r="26" spans="1:21" x14ac:dyDescent="0.2">
      <c r="A26" s="43" t="s">
        <v>48</v>
      </c>
      <c r="B26" s="42" t="s">
        <v>50</v>
      </c>
      <c r="C26" s="43">
        <v>55851.390599999999</v>
      </c>
      <c r="D26" s="43">
        <v>5.0000000000000001E-4</v>
      </c>
      <c r="E26">
        <f t="shared" si="0"/>
        <v>9574.020423650958</v>
      </c>
      <c r="F26">
        <f t="shared" si="1"/>
        <v>9574</v>
      </c>
      <c r="G26">
        <f t="shared" si="2"/>
        <v>9.2040000017732382E-3</v>
      </c>
      <c r="K26">
        <f t="shared" si="3"/>
        <v>9.2040000017732382E-3</v>
      </c>
      <c r="O26">
        <f t="shared" ca="1" si="4"/>
        <v>8.3928894771417295E-3</v>
      </c>
      <c r="Q26" s="2">
        <f t="shared" si="5"/>
        <v>40832.890599999999</v>
      </c>
    </row>
    <row r="27" spans="1:21" x14ac:dyDescent="0.2">
      <c r="A27" s="43" t="s">
        <v>48</v>
      </c>
      <c r="B27" s="42" t="s">
        <v>50</v>
      </c>
      <c r="C27" s="43">
        <v>55851.613700000002</v>
      </c>
      <c r="D27" s="43">
        <v>4.0000000000000002E-4</v>
      </c>
      <c r="E27">
        <f t="shared" si="0"/>
        <v>9574.5154819440231</v>
      </c>
      <c r="F27">
        <f t="shared" si="1"/>
        <v>9574.5</v>
      </c>
      <c r="G27">
        <f t="shared" si="2"/>
        <v>6.9770000045537017E-3</v>
      </c>
      <c r="K27">
        <f t="shared" si="3"/>
        <v>6.9770000045537017E-3</v>
      </c>
      <c r="O27">
        <f t="shared" ca="1" si="4"/>
        <v>8.4013752483492465E-3</v>
      </c>
      <c r="Q27" s="2">
        <f t="shared" si="5"/>
        <v>40833.113700000002</v>
      </c>
    </row>
    <row r="28" spans="1:21" x14ac:dyDescent="0.2">
      <c r="A28" s="43" t="s">
        <v>49</v>
      </c>
      <c r="B28" s="44"/>
      <c r="C28" s="43">
        <v>56933.451300000001</v>
      </c>
      <c r="D28" s="43">
        <v>4.0000000000000002E-4</v>
      </c>
      <c r="E28">
        <f t="shared" si="0"/>
        <v>11975.110173214929</v>
      </c>
      <c r="F28">
        <f t="shared" si="1"/>
        <v>11975</v>
      </c>
      <c r="G28">
        <f t="shared" si="2"/>
        <v>4.965000000083819E-2</v>
      </c>
      <c r="K28">
        <f t="shared" si="3"/>
        <v>4.965000000083819E-2</v>
      </c>
      <c r="O28">
        <f t="shared" ca="1" si="4"/>
        <v>4.9141562815626649E-2</v>
      </c>
      <c r="Q28" s="2">
        <f t="shared" si="5"/>
        <v>41914.951300000001</v>
      </c>
    </row>
    <row r="29" spans="1:21" x14ac:dyDescent="0.2">
      <c r="A29" s="43" t="s">
        <v>49</v>
      </c>
      <c r="B29" s="44"/>
      <c r="C29" s="43">
        <v>56935.256399999998</v>
      </c>
      <c r="D29" s="43">
        <v>4.0000000000000002E-4</v>
      </c>
      <c r="E29">
        <f t="shared" si="0"/>
        <v>11979.115685204168</v>
      </c>
      <c r="F29">
        <f t="shared" si="1"/>
        <v>11979</v>
      </c>
      <c r="G29">
        <f t="shared" si="2"/>
        <v>5.2133999997749925E-2</v>
      </c>
      <c r="K29">
        <f t="shared" si="3"/>
        <v>5.2133999997749925E-2</v>
      </c>
      <c r="O29">
        <f t="shared" ca="1" si="4"/>
        <v>4.9209448985286758E-2</v>
      </c>
      <c r="Q29" s="2">
        <f t="shared" si="5"/>
        <v>41916.756399999998</v>
      </c>
    </row>
    <row r="30" spans="1:21" x14ac:dyDescent="0.2">
      <c r="A30" s="45" t="s">
        <v>0</v>
      </c>
      <c r="B30" s="46" t="s">
        <v>50</v>
      </c>
      <c r="C30" s="47">
        <v>57588.498899999999</v>
      </c>
      <c r="D30" s="47">
        <v>8.0000000000000004E-4</v>
      </c>
      <c r="E30">
        <f>+(C30-C$7)/C$8</f>
        <v>13428.659015564044</v>
      </c>
      <c r="F30">
        <f t="shared" si="1"/>
        <v>13428.5</v>
      </c>
      <c r="G30">
        <f>+C30-(C$7+F30*C$8)</f>
        <v>7.1661000001768116E-2</v>
      </c>
      <c r="K30">
        <f>+G30</f>
        <v>7.1661000001768116E-2</v>
      </c>
      <c r="O30">
        <f ca="1">+C$11+C$12*$F30</f>
        <v>7.3809699715871452E-2</v>
      </c>
      <c r="Q30" s="2">
        <f>+C30-15018.5</f>
        <v>42569.998899999999</v>
      </c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hyperlinks>
    <hyperlink ref="H827" r:id="rId1" display="http://vsolj.cetus-net.org/bulletin.html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2024-02-06T03:47:06Z</dcterms:modified>
</cp:coreProperties>
</file>