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25A3025-30B7-4359-A310-D8D0B706B3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Q22" i="1"/>
  <c r="E23" i="1"/>
  <c r="F23" i="1" s="1"/>
  <c r="D9" i="1"/>
  <c r="E9" i="1"/>
  <c r="F16" i="1"/>
  <c r="C17" i="1"/>
  <c r="Q21" i="1"/>
  <c r="E22" i="1" l="1"/>
  <c r="F22" i="1" s="1"/>
  <c r="G22" i="1" s="1"/>
  <c r="J22" i="1" s="1"/>
  <c r="F17" i="1"/>
  <c r="E21" i="1"/>
  <c r="F21" i="1" s="1"/>
  <c r="G21" i="1" s="1"/>
  <c r="G23" i="1"/>
  <c r="J23" i="1" s="1"/>
  <c r="C11" i="1"/>
  <c r="C12" i="1"/>
  <c r="O24" i="1" l="1"/>
  <c r="C16" i="1"/>
  <c r="D18" i="1" s="1"/>
  <c r="O22" i="1"/>
  <c r="O23" i="1"/>
  <c r="O21" i="1"/>
  <c r="C15" i="1"/>
  <c r="I21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<sst xmlns="http://schemas.openxmlformats.org/spreadsheetml/2006/main" count="55" uniqueCount="51">
  <si>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</si>
  <si>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</si>
  <si>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</si>
  <si>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</si>
  <si>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</si>
  <si>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</si>
  <si>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</si>
  <si>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</si>
  <si>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</si>
  <si>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</si>
  <si>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</si>
  <si>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</si>
  <si>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</si>
  <si>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</si>
  <si>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</si>
  <si>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</si>
  <si>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</si>
  <si>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</si>
  <si>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</si>
  <si>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</si>
  <si>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</si>
  <si>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</si>
  <si>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</si>
  <si>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</si>
  <si>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</si>
  <si>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</si>
  <si>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</si>
  <si>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</si>
  <si>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</si>
  <si>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</si>
  <si>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</si>
  <si>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</si>
  <si>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</si>
  <si>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</si>
  <si>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</si>
  <si>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</si>
  <si>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</si>
  <si>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</si>
  <si>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</si>
  <si>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</si>
  <si>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</si>
  <si>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V2562 Cyg</t>
  </si>
  <si>
    <t>G3175-0287</t>
  </si>
  <si>
    <t xml:space="preserve"> V2562 Cyg </t>
  </si>
  <si>
    <t>EB</t>
  </si>
  <si>
    <t>V2562 Cyg / GSC 3175-0287</t>
  </si>
  <si>
    <t>GCVS</t>
  </si>
  <si>
    <t>IBVS 6152</t>
  </si>
  <si>
    <t>IBVS 6157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</si>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</sst>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3" borderId="1" xfId="0" applyFont="1" applyFill="1" applyBorder="1">
      <alignment vertical="top"/>
    </xf>
    <xf numFmtId="0" fontId="1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V2562 Cyg - O-C Diagr.</a:t>
            </a:r>
          </a:p>
        </c:rich>
      </c:tx>
      <c:layout>
        <c:manualLayout>
          <c:xMode val="edge"/>
          <c:yMode val="edge"/>
          <c:x val="0.397935779816513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5779816513761"/>
          <c:y val="0.14035127795846455"/>
          <c:w val="0.8635321100917431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C6-4154-AD6E-E4059092C3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C6-4154-AD6E-E4059092C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0.13315000000147847</c:v>
                </c:pt>
                <c:pt idx="2">
                  <c:v>0.13769999999931315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C6-4154-AD6E-E4059092C3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0.19040000000677537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C6-4154-AD6E-E4059092C3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C6-4154-AD6E-E4059092C3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C6-4154-AD6E-E4059092C3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1.52E-2</c:v>
                  </c:pt>
                  <c:pt idx="2">
                    <c:v>9.7000000000000003E-3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C6-4154-AD6E-E4059092C3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2.9591951794476212E-4</c:v>
                </c:pt>
                <c:pt idx="1">
                  <c:v>0.13184268808405053</c:v>
                </c:pt>
                <c:pt idx="2">
                  <c:v>0.13809531290452903</c:v>
                </c:pt>
                <c:pt idx="3">
                  <c:v>0.19101607950104271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C6-4154-AD6E-E4059092C3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2177.5</c:v>
                </c:pt>
                <c:pt idx="2">
                  <c:v>2281</c:v>
                </c:pt>
                <c:pt idx="3">
                  <c:v>3157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C6-4154-AD6E-E4059092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56600"/>
        <c:axId val="1"/>
      </c:scatterChart>
      <c:valAx>
        <c:axId val="749456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56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128440366972475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20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14C7A8-6803-B93F-3886-365EA359E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45</v>
      </c>
      <c r="F1" s="38" t="s">
        <v>41</v>
      </c>
      <c r="G1" s="31">
        <v>0</v>
      </c>
      <c r="H1" s="39"/>
      <c r="I1" s="32" t="s">
        <v>42</v>
      </c>
      <c r="J1" s="40" t="s">
        <v>43</v>
      </c>
      <c r="K1" s="33">
        <v>20.551938</v>
      </c>
      <c r="L1" s="34">
        <v>42.43318</v>
      </c>
      <c r="M1" s="35">
        <v>51511.6</v>
      </c>
      <c r="N1" s="35">
        <v>2.4931000000000001</v>
      </c>
      <c r="O1" s="32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51511.6</v>
      </c>
      <c r="D4" s="28">
        <v>2.4931000000000001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51511.6</v>
      </c>
      <c r="D7" s="29" t="s">
        <v>46</v>
      </c>
    </row>
    <row r="8" spans="1:15" x14ac:dyDescent="0.2">
      <c r="A8" t="s">
        <v>3</v>
      </c>
      <c r="C8" s="47">
        <v>2.4931000000000001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2.9591951794476212E-4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6.0411834014285071E-5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59382.507716079504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2.4931604118340145</v>
      </c>
      <c r="E16" s="14" t="s">
        <v>30</v>
      </c>
      <c r="F16" s="37">
        <f ca="1">NOW()+15018.5+$C$5/24</f>
        <v>60346.711277777773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3545</v>
      </c>
    </row>
    <row r="18" spans="1:21" ht="14.25" thickTop="1" thickBot="1" x14ac:dyDescent="0.25">
      <c r="A18" s="16" t="s">
        <v>5</v>
      </c>
      <c r="B18" s="10"/>
      <c r="C18" s="19">
        <f ca="1">+C15</f>
        <v>59382.507716079504</v>
      </c>
      <c r="D18" s="20">
        <f ca="1">+C16</f>
        <v>2.4931604118340145</v>
      </c>
      <c r="E18" s="14" t="s">
        <v>36</v>
      </c>
      <c r="F18" s="23">
        <f ca="1">ROUND(2*(F16-$C$15)/$C$16,0)/2+F15</f>
        <v>387.5</v>
      </c>
    </row>
    <row r="19" spans="1:21" ht="13.5" thickTop="1" x14ac:dyDescent="0.2">
      <c r="E19" s="14" t="s">
        <v>31</v>
      </c>
      <c r="F19" s="18">
        <f ca="1">+$C$15+$C$16*F18-15018.5-$C$5/24</f>
        <v>45330.503208998518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">
        <v>46</v>
      </c>
      <c r="C21" s="8">
        <v>51511.6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2.9591951794476212E-4</v>
      </c>
      <c r="Q21" s="2">
        <f>+C21-15018.5</f>
        <v>36493.1</v>
      </c>
      <c r="R21" s="2"/>
      <c r="S21" s="2"/>
      <c r="T21" s="2"/>
    </row>
    <row r="22" spans="1:21" x14ac:dyDescent="0.2">
      <c r="A22" s="41" t="s">
        <v>47</v>
      </c>
      <c r="B22" s="42"/>
      <c r="C22" s="41">
        <v>56940.458400000003</v>
      </c>
      <c r="D22" s="41">
        <v>1.52E-2</v>
      </c>
      <c r="E22">
        <f>+(C22-C$7)/C$8</f>
        <v>2177.5534074044381</v>
      </c>
      <c r="F22">
        <f>ROUND(2*E22,0)/2</f>
        <v>2177.5</v>
      </c>
      <c r="G22">
        <f>+C22-(C$7+F22*C$8)</f>
        <v>0.13315000000147847</v>
      </c>
      <c r="J22">
        <f>+G22</f>
        <v>0.13315000000147847</v>
      </c>
      <c r="O22">
        <f ca="1">+C$11+C$12*$F22</f>
        <v>0.13184268808405053</v>
      </c>
      <c r="Q22" s="2">
        <f>+C22-15018.5</f>
        <v>41921.958400000003</v>
      </c>
      <c r="R22" s="2"/>
      <c r="S22" s="2"/>
      <c r="T22" s="2"/>
    </row>
    <row r="23" spans="1:21" x14ac:dyDescent="0.2">
      <c r="A23" s="43" t="s">
        <v>48</v>
      </c>
      <c r="B23" s="44"/>
      <c r="C23" s="43">
        <v>57198.498800000001</v>
      </c>
      <c r="D23" s="43">
        <v>9.7000000000000003E-3</v>
      </c>
      <c r="E23">
        <f>+(C23-C$7)/C$8</f>
        <v>2281.0552324415398</v>
      </c>
      <c r="F23">
        <f>ROUND(2*E23,0)/2</f>
        <v>2281</v>
      </c>
      <c r="G23">
        <f>+C23-(C$7+F23*C$8)</f>
        <v>0.13769999999931315</v>
      </c>
      <c r="J23">
        <f>+G23</f>
        <v>0.13769999999931315</v>
      </c>
      <c r="O23">
        <f ca="1">+C$11+C$12*$F23</f>
        <v>0.13809531290452903</v>
      </c>
      <c r="Q23" s="2">
        <f>+C23-15018.5</f>
        <v>42179.998800000001</v>
      </c>
      <c r="R23" s="2"/>
      <c r="S23" s="2"/>
      <c r="T23" s="2"/>
    </row>
    <row r="24" spans="1:21" x14ac:dyDescent="0.2">
      <c r="A24" s="45" t="s">
        <v>49</v>
      </c>
      <c r="B24" s="46" t="s">
        <v>50</v>
      </c>
      <c r="C24" s="48">
        <v>59382.507100000003</v>
      </c>
      <c r="D24" s="49">
        <v>2.9999999999999997E-4</v>
      </c>
      <c r="E24">
        <f>+(C24-C$7)/C$8</f>
        <v>3157.0763707833635</v>
      </c>
      <c r="F24">
        <f>ROUND(2*E24,0)/2</f>
        <v>3157</v>
      </c>
      <c r="G24">
        <f>+C24-(C$7+F24*C$8)</f>
        <v>0.19040000000677537</v>
      </c>
      <c r="K24">
        <f>+G24</f>
        <v>0.19040000000677537</v>
      </c>
      <c r="O24">
        <f ca="1">+C$11+C$12*$F24</f>
        <v>0.19101607950104271</v>
      </c>
      <c r="Q24" s="2">
        <f>+C24-15018.5</f>
        <v>44364.007100000003</v>
      </c>
      <c r="R24" s="2"/>
      <c r="S24" s="2"/>
      <c r="T24" s="2"/>
    </row>
    <row r="25" spans="1:21" x14ac:dyDescent="0.2">
      <c r="C25" s="8"/>
      <c r="D25" s="8"/>
      <c r="Q25" s="2"/>
      <c r="R25" s="2"/>
      <c r="S25" s="2"/>
      <c r="T25" s="2"/>
    </row>
    <row r="26" spans="1:21" x14ac:dyDescent="0.2">
      <c r="C26" s="8"/>
      <c r="D26" s="8"/>
      <c r="Q26" s="2"/>
      <c r="R26" s="2"/>
      <c r="S26" s="2"/>
      <c r="T26" s="2"/>
    </row>
    <row r="27" spans="1:21" x14ac:dyDescent="0.2">
      <c r="C27" s="8"/>
      <c r="D27" s="8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2024-02-06T04:04:14Z</dcterms:modified>
</cp:coreProperties>
</file>