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525A3025-30B7-4359-A310-D8D0B706B3A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4" i="1" l="1"/>
  <c r="F24" i="1" s="1"/>
  <c r="G24" i="1" s="1"/>
  <c r="K24" i="1" s="1"/>
  <c r="Q24" i="1"/>
  <c r="Q23" i="1"/>
  <c r="Q22" i="1"/>
  <c r="E23" i="1"/>
  <c r="F23" i="1" s="1"/>
  <c r="D9" i="1"/>
  <c r="E9" i="1"/>
  <c r="F16" i="1"/>
  <c r="C17" i="1"/>
  <c r="Q21" i="1"/>
  <c r="E22" i="1" l="1"/>
  <c r="F22" i="1" s="1"/>
  <c r="G22" i="1" s="1"/>
  <c r="J22" i="1" s="1"/>
  <c r="F17" i="1"/>
  <c r="E21" i="1"/>
  <c r="F21" i="1" s="1"/>
  <c r="G21" i="1" s="1"/>
  <c r="G23" i="1"/>
  <c r="J23" i="1" s="1"/>
  <c r="C11" i="1"/>
  <c r="C12" i="1"/>
  <c r="O24" i="1" l="1"/>
  <c r="C16" i="1"/>
  <c r="D18" i="1" s="1"/>
  <c r="O22" i="1"/>
  <c r="O23" i="1"/>
  <c r="O21" i="1"/>
  <c r="C15" i="1"/>
  <c r="I21" i="1"/>
  <c r="C18" i="1" l="1"/>
  <c r="F18" i="1"/>
  <c r="F19" i="1" s="1"/>
</calcChain>
</file>

<file path=xl/sharedStrings.xml><?xml version="1.0" encoding="utf-8"?>
<sst xmlns="http://schemas.openxmlformats.org/spreadsheetml/2006/main" count="55" uniqueCount="51">
  <si>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</si>
  <si>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</si>
  <si>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</si>
  <si>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</si>
  <si>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</si>
  <si>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</si>
  <si>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</si>
  <si>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</si>
  <si>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</si>
  <si>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</si>
  <si>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</si>
  <si>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</si>
  <si>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</si>
  <si>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</si>
  <si>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</si>
  <si>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</si>
  <si>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</si>
  <si>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</si>
  <si>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</si>
  <si>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</si>
  <si>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</si>
  <si>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</si>
  <si>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</si>
  <si>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</si>
  <si>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</si>
  <si>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</si>
  <si>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</si>
  <si>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</si>
  <si>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</si>
  <si>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</si>
  <si>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</si>
  <si>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</si>
  <si>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</si>
  <si>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</si>
  <si>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</si>
  <si>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</si>
  <si>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</si>
  <si>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</si>
  <si>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</si>
  <si>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</si>
  <si>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</si>
  <si>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V2562 Cyg</t>
  </si>
  <si>
    <t>G3175-0287</t>
  </si>
  <si>
    <t xml:space="preserve"> V2562 Cyg </t>
  </si>
  <si>
    <t>EB</t>
  </si>
  <si>
    <t>V2562 Cyg / GSC 3175-0287</t>
  </si>
  <si>
    <t>GCVS</t>
  </si>
  <si>
    <t>IBVS 6152</t>
  </si>
  <si>
    <t>IBVS 6157</t>
  </si>
  <si>
    <t>JBAV, 60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</si>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</sst>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21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2" applyNumberFormat="0" applyFont="0" applyFill="0" applyAlignment="0" applyProtection="0"/>
  </cellStyleXfs>
  <cellXfs count="5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5" fillId="0" borderId="0" xfId="0" applyFont="1" applyAlignment="1"/>
    <xf numFmtId="0" fontId="5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13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0" fontId="16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15" fillId="2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14" fillId="3" borderId="1" xfId="0" applyFont="1" applyFill="1" applyBorder="1">
      <alignment vertical="top"/>
    </xf>
    <xf numFmtId="0" fontId="17" fillId="0" borderId="1" xfId="0" applyFont="1" applyBorder="1" applyAlignment="1">
      <alignment horizontal="center" vertical="center"/>
    </xf>
    <xf numFmtId="0" fontId="11" fillId="3" borderId="1" xfId="0" applyFont="1" applyFill="1" applyBorder="1" applyAlignment="1">
      <alignment horizontal="left"/>
    </xf>
    <xf numFmtId="0" fontId="16" fillId="0" borderId="0" xfId="0" applyFont="1" applyAlignment="1">
      <alignment horizontal="left" wrapText="1"/>
    </xf>
    <xf numFmtId="0" fontId="16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0" fontId="0" fillId="0" borderId="0" xfId="0" applyAlignment="1">
      <alignment horizontal="right"/>
    </xf>
    <xf numFmtId="165" fontId="20" fillId="0" borderId="0" xfId="0" applyNumberFormat="1" applyFont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V2562 Cyg - O-C Diagr.</a:t>
            </a:r>
          </a:p>
        </c:rich>
      </c:tx>
      <c:layout>
        <c:manualLayout>
          <c:xMode val="edge"/>
          <c:yMode val="edge"/>
          <c:x val="0.3979357798165137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5779816513761"/>
          <c:y val="0.14035127795846455"/>
          <c:w val="0.86353211009174313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1.52E-2</c:v>
                  </c:pt>
                  <c:pt idx="2">
                    <c:v>9.7000000000000003E-3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1.52E-2</c:v>
                  </c:pt>
                  <c:pt idx="2">
                    <c:v>9.7000000000000003E-3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2177.5</c:v>
                </c:pt>
                <c:pt idx="2">
                  <c:v>2281</c:v>
                </c:pt>
                <c:pt idx="3">
                  <c:v>3157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6C6-4154-AD6E-E4059092C3E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1.52E-2</c:v>
                  </c:pt>
                  <c:pt idx="2">
                    <c:v>9.7000000000000003E-3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1.52E-2</c:v>
                  </c:pt>
                  <c:pt idx="2">
                    <c:v>9.7000000000000003E-3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2177.5</c:v>
                </c:pt>
                <c:pt idx="2">
                  <c:v>2281</c:v>
                </c:pt>
                <c:pt idx="3">
                  <c:v>3157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6C6-4154-AD6E-E4059092C3E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1.52E-2</c:v>
                  </c:pt>
                  <c:pt idx="2">
                    <c:v>9.7000000000000003E-3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1.52E-2</c:v>
                  </c:pt>
                  <c:pt idx="2">
                    <c:v>9.7000000000000003E-3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2177.5</c:v>
                </c:pt>
                <c:pt idx="2">
                  <c:v>2281</c:v>
                </c:pt>
                <c:pt idx="3">
                  <c:v>3157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1">
                  <c:v>0.13315000000147847</c:v>
                </c:pt>
                <c:pt idx="2">
                  <c:v>0.13769999999931315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6C6-4154-AD6E-E4059092C3E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1.52E-2</c:v>
                  </c:pt>
                  <c:pt idx="2">
                    <c:v>9.7000000000000003E-3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1.52E-2</c:v>
                  </c:pt>
                  <c:pt idx="2">
                    <c:v>9.7000000000000003E-3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2177.5</c:v>
                </c:pt>
                <c:pt idx="2">
                  <c:v>2281</c:v>
                </c:pt>
                <c:pt idx="3">
                  <c:v>3157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3">
                  <c:v>0.19040000000677537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6C6-4154-AD6E-E4059092C3E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1.52E-2</c:v>
                  </c:pt>
                  <c:pt idx="2">
                    <c:v>9.7000000000000003E-3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1.52E-2</c:v>
                  </c:pt>
                  <c:pt idx="2">
                    <c:v>9.7000000000000003E-3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2177.5</c:v>
                </c:pt>
                <c:pt idx="2">
                  <c:v>2281</c:v>
                </c:pt>
                <c:pt idx="3">
                  <c:v>3157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6C6-4154-AD6E-E4059092C3E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1.52E-2</c:v>
                  </c:pt>
                  <c:pt idx="2">
                    <c:v>9.7000000000000003E-3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1.52E-2</c:v>
                  </c:pt>
                  <c:pt idx="2">
                    <c:v>9.7000000000000003E-3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2177.5</c:v>
                </c:pt>
                <c:pt idx="2">
                  <c:v>2281</c:v>
                </c:pt>
                <c:pt idx="3">
                  <c:v>3157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6C6-4154-AD6E-E4059092C3E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1.52E-2</c:v>
                  </c:pt>
                  <c:pt idx="2">
                    <c:v>9.7000000000000003E-3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1.52E-2</c:v>
                  </c:pt>
                  <c:pt idx="2">
                    <c:v>9.7000000000000003E-3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2177.5</c:v>
                </c:pt>
                <c:pt idx="2">
                  <c:v>2281</c:v>
                </c:pt>
                <c:pt idx="3">
                  <c:v>3157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6C6-4154-AD6E-E4059092C3E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2177.5</c:v>
                </c:pt>
                <c:pt idx="2">
                  <c:v>2281</c:v>
                </c:pt>
                <c:pt idx="3">
                  <c:v>3157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2.9591951794476212E-4</c:v>
                </c:pt>
                <c:pt idx="1">
                  <c:v>0.13184268808405053</c:v>
                </c:pt>
                <c:pt idx="2">
                  <c:v>0.13809531290452903</c:v>
                </c:pt>
                <c:pt idx="3">
                  <c:v>0.19101607950104271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6C6-4154-AD6E-E4059092C3ED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2177.5</c:v>
                </c:pt>
                <c:pt idx="2">
                  <c:v>2281</c:v>
                </c:pt>
                <c:pt idx="3">
                  <c:v>3157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6C6-4154-AD6E-E4059092C3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9456600"/>
        <c:axId val="1"/>
      </c:scatterChart>
      <c:valAx>
        <c:axId val="7494566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0825688073395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4724770642201837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94566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9128440366972475"/>
          <c:y val="0.92397937099967764"/>
          <c:w val="0.54472477064220182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20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EF14C7A8-6803-B93F-3886-365EA359EF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12" sqref="F12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20" width="9.85546875" customWidth="1"/>
  </cols>
  <sheetData>
    <row r="1" spans="1:15" ht="20.25" x14ac:dyDescent="0.3">
      <c r="A1" s="1" t="s">
        <v>45</v>
      </c>
      <c r="F1" s="38" t="s">
        <v>41</v>
      </c>
      <c r="G1" s="31">
        <v>0</v>
      </c>
      <c r="H1" s="39"/>
      <c r="I1" s="32" t="s">
        <v>42</v>
      </c>
      <c r="J1" s="40" t="s">
        <v>43</v>
      </c>
      <c r="K1" s="33">
        <v>20.551938</v>
      </c>
      <c r="L1" s="34">
        <v>42.43318</v>
      </c>
      <c r="M1" s="35">
        <v>51511.6</v>
      </c>
      <c r="N1" s="35">
        <v>2.4931000000000001</v>
      </c>
      <c r="O1" s="32" t="s">
        <v>44</v>
      </c>
    </row>
    <row r="2" spans="1:15" x14ac:dyDescent="0.2">
      <c r="A2" t="s">
        <v>23</v>
      </c>
      <c r="B2" t="s">
        <v>44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>
        <v>51511.6</v>
      </c>
      <c r="D4" s="28">
        <v>2.4931000000000001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47">
        <v>51511.6</v>
      </c>
      <c r="D7" s="29" t="s">
        <v>46</v>
      </c>
    </row>
    <row r="8" spans="1:15" x14ac:dyDescent="0.2">
      <c r="A8" t="s">
        <v>3</v>
      </c>
      <c r="C8" s="47">
        <v>2.4931000000000001</v>
      </c>
      <c r="D8" s="29" t="s">
        <v>46</v>
      </c>
    </row>
    <row r="9" spans="1:15" x14ac:dyDescent="0.2">
      <c r="A9" s="24" t="s">
        <v>32</v>
      </c>
      <c r="C9" s="25">
        <v>21</v>
      </c>
      <c r="D9" s="22" t="str">
        <f>"F"&amp;C9</f>
        <v>F21</v>
      </c>
      <c r="E9" s="23" t="str">
        <f>"G"&amp;C9</f>
        <v>G21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INTERCEPT(INDIRECT($E$9):G992,INDIRECT($D$9):F992)</f>
        <v>2.9591951794476212E-4</v>
      </c>
      <c r="D11" s="3"/>
      <c r="E11" s="10"/>
    </row>
    <row r="12" spans="1:15" x14ac:dyDescent="0.2">
      <c r="A12" s="10" t="s">
        <v>16</v>
      </c>
      <c r="B12" s="10"/>
      <c r="C12" s="21">
        <f ca="1">SLOPE(INDIRECT($E$9):G992,INDIRECT($D$9):F992)</f>
        <v>6.0411834014285071E-5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</row>
    <row r="15" spans="1:15" x14ac:dyDescent="0.2">
      <c r="A15" s="12" t="s">
        <v>17</v>
      </c>
      <c r="B15" s="10"/>
      <c r="C15" s="13">
        <f ca="1">(C7+C11)+(C8+C12)*INT(MAX(F21:F3533))</f>
        <v>59382.507716079504</v>
      </c>
      <c r="E15" s="14" t="s">
        <v>34</v>
      </c>
      <c r="F15" s="36">
        <v>1</v>
      </c>
    </row>
    <row r="16" spans="1:15" x14ac:dyDescent="0.2">
      <c r="A16" s="16" t="s">
        <v>4</v>
      </c>
      <c r="B16" s="10"/>
      <c r="C16" s="17">
        <f ca="1">+C8+C12</f>
        <v>2.4931604118340145</v>
      </c>
      <c r="E16" s="14" t="s">
        <v>30</v>
      </c>
      <c r="F16" s="37">
        <f ca="1">NOW()+15018.5+$C$5/24</f>
        <v>60346.711277777773</v>
      </c>
    </row>
    <row r="17" spans="1:21" ht="13.5" thickBot="1" x14ac:dyDescent="0.25">
      <c r="A17" s="14" t="s">
        <v>27</v>
      </c>
      <c r="B17" s="10"/>
      <c r="C17" s="10">
        <f>COUNT(C21:C2191)</f>
        <v>4</v>
      </c>
      <c r="E17" s="14" t="s">
        <v>35</v>
      </c>
      <c r="F17" s="15">
        <f ca="1">ROUND(2*(F16-$C$7)/$C$8,0)/2+F15</f>
        <v>3545</v>
      </c>
    </row>
    <row r="18" spans="1:21" ht="14.25" thickTop="1" thickBot="1" x14ac:dyDescent="0.25">
      <c r="A18" s="16" t="s">
        <v>5</v>
      </c>
      <c r="B18" s="10"/>
      <c r="C18" s="19">
        <f ca="1">+C15</f>
        <v>59382.507716079504</v>
      </c>
      <c r="D18" s="20">
        <f ca="1">+C16</f>
        <v>2.4931604118340145</v>
      </c>
      <c r="E18" s="14" t="s">
        <v>36</v>
      </c>
      <c r="F18" s="23">
        <f ca="1">ROUND(2*(F16-$C$15)/$C$16,0)/2+F15</f>
        <v>387.5</v>
      </c>
    </row>
    <row r="19" spans="1:21" ht="13.5" thickTop="1" x14ac:dyDescent="0.2">
      <c r="E19" s="14" t="s">
        <v>31</v>
      </c>
      <c r="F19" s="18">
        <f ca="1">+$C$15+$C$16*F18-15018.5-$C$5/24</f>
        <v>45330.503208998518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37</v>
      </c>
      <c r="I20" s="7" t="s">
        <v>38</v>
      </c>
      <c r="J20" s="7" t="s">
        <v>39</v>
      </c>
      <c r="K20" s="7" t="s">
        <v>40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R20" s="4"/>
      <c r="S20" s="4"/>
      <c r="T20" s="4"/>
      <c r="U20" s="26" t="s">
        <v>33</v>
      </c>
    </row>
    <row r="21" spans="1:21" x14ac:dyDescent="0.2">
      <c r="A21" t="s">
        <v>46</v>
      </c>
      <c r="C21" s="8">
        <v>51511.6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2.9591951794476212E-4</v>
      </c>
      <c r="Q21" s="2">
        <f>+C21-15018.5</f>
        <v>36493.1</v>
      </c>
      <c r="R21" s="2"/>
      <c r="S21" s="2"/>
      <c r="T21" s="2"/>
    </row>
    <row r="22" spans="1:21" x14ac:dyDescent="0.2">
      <c r="A22" s="41" t="s">
        <v>47</v>
      </c>
      <c r="B22" s="42"/>
      <c r="C22" s="41">
        <v>56940.458400000003</v>
      </c>
      <c r="D22" s="41">
        <v>1.52E-2</v>
      </c>
      <c r="E22">
        <f>+(C22-C$7)/C$8</f>
        <v>2177.5534074044381</v>
      </c>
      <c r="F22">
        <f>ROUND(2*E22,0)/2</f>
        <v>2177.5</v>
      </c>
      <c r="G22">
        <f>+C22-(C$7+F22*C$8)</f>
        <v>0.13315000000147847</v>
      </c>
      <c r="J22">
        <f>+G22</f>
        <v>0.13315000000147847</v>
      </c>
      <c r="O22">
        <f ca="1">+C$11+C$12*$F22</f>
        <v>0.13184268808405053</v>
      </c>
      <c r="Q22" s="2">
        <f>+C22-15018.5</f>
        <v>41921.958400000003</v>
      </c>
      <c r="R22" s="2"/>
      <c r="S22" s="2"/>
      <c r="T22" s="2"/>
    </row>
    <row r="23" spans="1:21" x14ac:dyDescent="0.2">
      <c r="A23" s="43" t="s">
        <v>48</v>
      </c>
      <c r="B23" s="44"/>
      <c r="C23" s="43">
        <v>57198.498800000001</v>
      </c>
      <c r="D23" s="43">
        <v>9.7000000000000003E-3</v>
      </c>
      <c r="E23">
        <f>+(C23-C$7)/C$8</f>
        <v>2281.0552324415398</v>
      </c>
      <c r="F23">
        <f>ROUND(2*E23,0)/2</f>
        <v>2281</v>
      </c>
      <c r="G23">
        <f>+C23-(C$7+F23*C$8)</f>
        <v>0.13769999999931315</v>
      </c>
      <c r="J23">
        <f>+G23</f>
        <v>0.13769999999931315</v>
      </c>
      <c r="O23">
        <f ca="1">+C$11+C$12*$F23</f>
        <v>0.13809531290452903</v>
      </c>
      <c r="Q23" s="2">
        <f>+C23-15018.5</f>
        <v>42179.998800000001</v>
      </c>
      <c r="R23" s="2"/>
      <c r="S23" s="2"/>
      <c r="T23" s="2"/>
    </row>
    <row r="24" spans="1:21" x14ac:dyDescent="0.2">
      <c r="A24" s="45" t="s">
        <v>49</v>
      </c>
      <c r="B24" s="46" t="s">
        <v>50</v>
      </c>
      <c r="C24" s="48">
        <v>59382.507100000003</v>
      </c>
      <c r="D24" s="49">
        <v>2.9999999999999997E-4</v>
      </c>
      <c r="E24">
        <f>+(C24-C$7)/C$8</f>
        <v>3157.0763707833635</v>
      </c>
      <c r="F24">
        <f>ROUND(2*E24,0)/2</f>
        <v>3157</v>
      </c>
      <c r="G24">
        <f>+C24-(C$7+F24*C$8)</f>
        <v>0.19040000000677537</v>
      </c>
      <c r="K24">
        <f>+G24</f>
        <v>0.19040000000677537</v>
      </c>
      <c r="O24">
        <f ca="1">+C$11+C$12*$F24</f>
        <v>0.19101607950104271</v>
      </c>
      <c r="Q24" s="2">
        <f>+C24-15018.5</f>
        <v>44364.007100000003</v>
      </c>
      <c r="R24" s="2"/>
      <c r="S24" s="2"/>
      <c r="T24" s="2"/>
    </row>
    <row r="25" spans="1:21" x14ac:dyDescent="0.2">
      <c r="C25" s="8"/>
      <c r="D25" s="8"/>
      <c r="Q25" s="2"/>
      <c r="R25" s="2"/>
      <c r="S25" s="2"/>
      <c r="T25" s="2"/>
    </row>
    <row r="26" spans="1:21" x14ac:dyDescent="0.2">
      <c r="C26" s="8"/>
      <c r="D26" s="8"/>
      <c r="Q26" s="2"/>
      <c r="R26" s="2"/>
      <c r="S26" s="2"/>
      <c r="T26" s="2"/>
    </row>
    <row r="27" spans="1:21" x14ac:dyDescent="0.2">
      <c r="C27" s="8"/>
      <c r="D27" s="8"/>
      <c r="Q27" s="2"/>
      <c r="R27" s="2"/>
      <c r="S27" s="2"/>
      <c r="T27" s="2"/>
    </row>
    <row r="28" spans="1:21" x14ac:dyDescent="0.2">
      <c r="C28" s="8"/>
      <c r="D28" s="8"/>
      <c r="Q28" s="2"/>
      <c r="R28" s="2"/>
      <c r="S28" s="2"/>
      <c r="T28" s="2"/>
    </row>
    <row r="29" spans="1:21" x14ac:dyDescent="0.2">
      <c r="C29" s="8"/>
      <c r="D29" s="8"/>
      <c r="Q29" s="2"/>
      <c r="R29" s="2"/>
      <c r="S29" s="2"/>
      <c r="T29" s="2"/>
    </row>
    <row r="30" spans="1:21" x14ac:dyDescent="0.2">
      <c r="C30" s="8"/>
      <c r="D30" s="8"/>
      <c r="Q30" s="2"/>
      <c r="R30" s="2"/>
      <c r="S30" s="2"/>
      <c r="T30" s="2"/>
    </row>
    <row r="31" spans="1:21" x14ac:dyDescent="0.2">
      <c r="C31" s="8"/>
      <c r="D31" s="8"/>
      <c r="Q31" s="2"/>
      <c r="R31" s="2"/>
      <c r="S31" s="2"/>
      <c r="T31" s="2"/>
    </row>
    <row r="32" spans="1:21" x14ac:dyDescent="0.2">
      <c r="C32" s="8"/>
      <c r="D32" s="8"/>
      <c r="Q32" s="2"/>
      <c r="R32" s="2"/>
      <c r="S32" s="2"/>
      <c r="T32" s="2"/>
    </row>
    <row r="33" spans="3:20" x14ac:dyDescent="0.2">
      <c r="C33" s="8"/>
      <c r="D33" s="8"/>
      <c r="Q33" s="2"/>
      <c r="R33" s="2"/>
      <c r="S33" s="2"/>
      <c r="T33" s="2"/>
    </row>
    <row r="34" spans="3:20" x14ac:dyDescent="0.2">
      <c r="C34" s="8"/>
      <c r="D34" s="8"/>
    </row>
    <row r="35" spans="3:20" x14ac:dyDescent="0.2">
      <c r="C35" s="8"/>
      <c r="D35" s="8"/>
    </row>
    <row r="36" spans="3:20" x14ac:dyDescent="0.2">
      <c r="C36" s="8"/>
      <c r="D36" s="8"/>
    </row>
    <row r="37" spans="3:20" x14ac:dyDescent="0.2">
      <c r="C37" s="8"/>
      <c r="D37" s="8"/>
    </row>
    <row r="38" spans="3:20" x14ac:dyDescent="0.2">
      <c r="C38" s="8"/>
      <c r="D38" s="8"/>
    </row>
    <row r="39" spans="3:20" x14ac:dyDescent="0.2">
      <c r="C39" s="8"/>
      <c r="D39" s="8"/>
    </row>
    <row r="40" spans="3:20" x14ac:dyDescent="0.2">
      <c r="C40" s="8"/>
      <c r="D40" s="8"/>
    </row>
    <row r="41" spans="3:20" x14ac:dyDescent="0.2">
      <c r="C41" s="8"/>
      <c r="D41" s="8"/>
    </row>
    <row r="42" spans="3:20" x14ac:dyDescent="0.2">
      <c r="C42" s="8"/>
      <c r="D42" s="8"/>
    </row>
    <row r="43" spans="3:20" x14ac:dyDescent="0.2">
      <c r="C43" s="8"/>
      <c r="D43" s="8"/>
    </row>
    <row r="44" spans="3:20" x14ac:dyDescent="0.2">
      <c r="C44" s="8"/>
      <c r="D44" s="8"/>
    </row>
    <row r="45" spans="3:20" x14ac:dyDescent="0.2">
      <c r="C45" s="8"/>
      <c r="D45" s="8"/>
    </row>
    <row r="46" spans="3:20" x14ac:dyDescent="0.2">
      <c r="C46" s="8"/>
      <c r="D46" s="8"/>
    </row>
    <row r="47" spans="3:20" x14ac:dyDescent="0.2">
      <c r="C47" s="8"/>
      <c r="D47" s="8"/>
    </row>
    <row r="48" spans="3:20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2024-02-06T04:04:14Z</dcterms:modified>
</cp:coreProperties>
</file>