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A2164DF-1494-4E72-8869-90D970257C9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E22" i="1"/>
  <c r="F22" i="1" s="1"/>
  <c r="G22" i="1" s="1"/>
  <c r="K22" i="1" s="1"/>
  <c r="D9" i="1"/>
  <c r="E9" i="1"/>
  <c r="F16" i="1"/>
  <c r="C17" i="1"/>
  <c r="Q21" i="1"/>
  <c r="E23" i="1"/>
  <c r="F23" i="1"/>
  <c r="G23" i="1" s="1"/>
  <c r="K23" i="1" s="1"/>
  <c r="E21" i="1"/>
  <c r="F21" i="1" s="1"/>
  <c r="G21" i="1" s="1"/>
  <c r="I21" i="1" s="1"/>
  <c r="C11" i="1"/>
  <c r="C12" i="1"/>
  <c r="C16" i="1" l="1"/>
  <c r="D18" i="1" s="1"/>
  <c r="O23" i="1"/>
  <c r="O21" i="1"/>
  <c r="C15" i="1"/>
  <c r="F18" i="1" s="1"/>
  <c r="O22" i="1"/>
  <c r="F17" i="1"/>
  <c r="C18" i="1" l="1"/>
  <c r="F19" i="1"/>
</calcChain>
</file>

<file path=xl/sharedStrings.xml><?xml version="1.0" encoding="utf-8"?>
<sst xmlns="http://schemas.openxmlformats.org/spreadsheetml/2006/main" count="57" uniqueCount="51">
  <si>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</si>
  <si>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</si>
  <si>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</si>
  <si>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</si>
  <si>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</si>
  <si>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</si>
  <si>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</si>
  <si>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</si>
  <si>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</si>
  <si>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</si>
  <si>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</si>
  <si>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</si>
  <si>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</si>
  <si>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</si>
  <si>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</si>
  <si>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</si>
  <si>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</si>
  <si>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</si>
  <si>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</si>
  <si>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</si>
  <si>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</si>
  <si>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</si>
  <si>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</si>
  <si>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</si>
  <si>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</si>
  <si>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</si>
  <si>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</si>
  <si>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</si>
  <si>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</si>
  <si>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</si>
  <si>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</si>
  <si>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</si>
  <si>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</si>
  <si>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</si>
  <si>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</si>
  <si>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</si>
  <si>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</si>
  <si>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</si>
  <si>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</si>
  <si>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</si>
  <si>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</si>
  <si>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</si>
  <si>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V2618 Cyg</t>
  </si>
  <si>
    <t>G3181-0654</t>
  </si>
  <si>
    <t xml:space="preserve"> V2618 Cyg </t>
  </si>
  <si>
    <t>EA</t>
  </si>
  <si>
    <t>pr_6</t>
  </si>
  <si>
    <t xml:space="preserve">OB </t>
  </si>
  <si>
    <t>GCVS</t>
  </si>
  <si>
    <t>OEJV 0179</t>
  </si>
  <si>
    <t>V2618 Cyg / GSC 3181-0654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</si>
</sst>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5" borderId="5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15" fillId="25" borderId="5" xfId="0" applyFont="1" applyFill="1" applyBorder="1" applyAlignment="1">
      <alignment horizontal="left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17" fillId="0" borderId="0" xfId="41" applyFont="1"/>
    <xf numFmtId="0" fontId="17" fillId="0" borderId="0" xfId="41" applyFont="1" applyAlignment="1">
      <alignment horizontal="center"/>
    </xf>
    <xf numFmtId="0" fontId="17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V2618 Cyg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4.7999999999999996E-3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4.7999999999999996E-3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</c:v>
                </c:pt>
                <c:pt idx="2">
                  <c:v>132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70-4CFB-BFA3-6909C9CAA58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4.7999999999999996E-3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4.7999999999999996E-3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</c:v>
                </c:pt>
                <c:pt idx="2">
                  <c:v>132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70-4CFB-BFA3-6909C9CAA58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4.7999999999999996E-3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4.7999999999999996E-3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</c:v>
                </c:pt>
                <c:pt idx="2">
                  <c:v>132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70-4CFB-BFA3-6909C9CAA58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4.7999999999999996E-3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4.7999999999999996E-3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</c:v>
                </c:pt>
                <c:pt idx="2">
                  <c:v>132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-0.20305999999982305</c:v>
                </c:pt>
                <c:pt idx="2">
                  <c:v>-0.19271999999909895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B70-4CFB-BFA3-6909C9CAA58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4.7999999999999996E-3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4.7999999999999996E-3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</c:v>
                </c:pt>
                <c:pt idx="2">
                  <c:v>132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B70-4CFB-BFA3-6909C9CAA58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4.7999999999999996E-3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4.7999999999999996E-3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</c:v>
                </c:pt>
                <c:pt idx="2">
                  <c:v>132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B70-4CFB-BFA3-6909C9CAA58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4.7999999999999996E-3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4.7999999999999996E-3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</c:v>
                </c:pt>
                <c:pt idx="2">
                  <c:v>132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B70-4CFB-BFA3-6909C9CAA58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</c:v>
                </c:pt>
                <c:pt idx="2">
                  <c:v>132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-0.197889999999461</c:v>
                </c:pt>
                <c:pt idx="2">
                  <c:v>-0.197889999999461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B70-4CFB-BFA3-6909C9CAA58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</c:v>
                </c:pt>
                <c:pt idx="2">
                  <c:v>132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B70-4CFB-BFA3-6909C9CAA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455416"/>
        <c:axId val="1"/>
      </c:scatterChart>
      <c:valAx>
        <c:axId val="686455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6455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04511278195488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90C14BA-DDF3-F75E-3FE5-777A78A29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50</v>
      </c>
      <c r="F1" s="37" t="s">
        <v>42</v>
      </c>
      <c r="G1" s="31">
        <v>2010</v>
      </c>
      <c r="H1" s="38"/>
      <c r="I1" s="39" t="s">
        <v>43</v>
      </c>
      <c r="J1" s="40" t="s">
        <v>44</v>
      </c>
      <c r="K1" s="41">
        <v>21.1904045</v>
      </c>
      <c r="L1" s="33">
        <v>43.454868000000005</v>
      </c>
      <c r="M1" s="34">
        <v>51338.75</v>
      </c>
      <c r="N1" s="34">
        <v>47.615000000000002</v>
      </c>
      <c r="O1" s="32" t="s">
        <v>45</v>
      </c>
      <c r="P1" s="42">
        <v>10.56</v>
      </c>
      <c r="Q1" s="42">
        <v>11.1</v>
      </c>
      <c r="R1" s="43" t="s">
        <v>46</v>
      </c>
      <c r="S1" s="32" t="s">
        <v>47</v>
      </c>
    </row>
    <row r="2" spans="1:19" x14ac:dyDescent="0.2">
      <c r="A2" t="s">
        <v>24</v>
      </c>
      <c r="B2" t="s">
        <v>45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1</v>
      </c>
      <c r="C4" s="27">
        <v>51338.75</v>
      </c>
      <c r="D4" s="28">
        <v>47.615000000000002</v>
      </c>
    </row>
    <row r="5" spans="1:19" ht="13.5" thickTop="1" x14ac:dyDescent="0.2">
      <c r="A5" s="9" t="s">
        <v>29</v>
      </c>
      <c r="B5" s="10"/>
      <c r="C5" s="11">
        <v>-9.5</v>
      </c>
      <c r="D5" s="10" t="s">
        <v>30</v>
      </c>
      <c r="E5" s="10"/>
    </row>
    <row r="6" spans="1:19" x14ac:dyDescent="0.2">
      <c r="A6" s="5" t="s">
        <v>2</v>
      </c>
    </row>
    <row r="7" spans="1:19" x14ac:dyDescent="0.2">
      <c r="A7" t="s">
        <v>3</v>
      </c>
      <c r="C7" s="47">
        <v>51338.75</v>
      </c>
      <c r="D7" s="29" t="s">
        <v>48</v>
      </c>
    </row>
    <row r="8" spans="1:19" x14ac:dyDescent="0.2">
      <c r="A8" t="s">
        <v>4</v>
      </c>
      <c r="C8" s="47">
        <v>47.615000000000002</v>
      </c>
      <c r="D8" s="29" t="s">
        <v>48</v>
      </c>
    </row>
    <row r="9" spans="1:19" x14ac:dyDescent="0.2">
      <c r="A9" s="24" t="s">
        <v>33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19" x14ac:dyDescent="0.2">
      <c r="A11" s="10" t="s">
        <v>16</v>
      </c>
      <c r="B11" s="10"/>
      <c r="C11" s="21">
        <f ca="1">INTERCEPT(INDIRECT($E$9):G992,INDIRECT($D$9):F992)</f>
        <v>0</v>
      </c>
      <c r="D11" s="3"/>
      <c r="E11" s="10"/>
    </row>
    <row r="12" spans="1:19" x14ac:dyDescent="0.2">
      <c r="A12" s="10" t="s">
        <v>17</v>
      </c>
      <c r="B12" s="10"/>
      <c r="C12" s="21">
        <f ca="1">SLOPE(INDIRECT($E$9):G992,INDIRECT($D$9):F992)</f>
        <v>-1.4991666666625833E-3</v>
      </c>
      <c r="D12" s="3"/>
      <c r="E12" s="10"/>
    </row>
    <row r="13" spans="1:19" x14ac:dyDescent="0.2">
      <c r="A13" s="10" t="s">
        <v>19</v>
      </c>
      <c r="B13" s="10"/>
      <c r="C13" s="3" t="s">
        <v>14</v>
      </c>
    </row>
    <row r="14" spans="1:19" x14ac:dyDescent="0.2">
      <c r="A14" s="10"/>
      <c r="B14" s="10"/>
      <c r="C14" s="10"/>
    </row>
    <row r="15" spans="1:19" x14ac:dyDescent="0.2">
      <c r="A15" s="12" t="s">
        <v>18</v>
      </c>
      <c r="B15" s="10"/>
      <c r="C15" s="13">
        <f ca="1">(C7+C11)+(C8+C12)*INT(MAX(F21:F3533))</f>
        <v>57623.732109999997</v>
      </c>
      <c r="E15" s="14" t="s">
        <v>35</v>
      </c>
      <c r="F15" s="35">
        <v>1</v>
      </c>
    </row>
    <row r="16" spans="1:19" x14ac:dyDescent="0.2">
      <c r="A16" s="16" t="s">
        <v>5</v>
      </c>
      <c r="B16" s="10"/>
      <c r="C16" s="17">
        <f ca="1">+C8+C12</f>
        <v>47.61350083333334</v>
      </c>
      <c r="E16" s="14" t="s">
        <v>31</v>
      </c>
      <c r="F16" s="36">
        <f ca="1">NOW()+15018.5+$C$5/24</f>
        <v>60346.713101967587</v>
      </c>
    </row>
    <row r="17" spans="1:21" ht="13.5" thickBot="1" x14ac:dyDescent="0.25">
      <c r="A17" s="14" t="s">
        <v>28</v>
      </c>
      <c r="B17" s="10"/>
      <c r="C17" s="10">
        <f>COUNT(C21:C2191)</f>
        <v>3</v>
      </c>
      <c r="E17" s="14" t="s">
        <v>36</v>
      </c>
      <c r="F17" s="15">
        <f ca="1">ROUND(2*(F16-$C$7)/$C$8,0)/2+F15</f>
        <v>190</v>
      </c>
    </row>
    <row r="18" spans="1:21" ht="14.25" thickTop="1" thickBot="1" x14ac:dyDescent="0.25">
      <c r="A18" s="16" t="s">
        <v>6</v>
      </c>
      <c r="B18" s="10"/>
      <c r="C18" s="19">
        <f ca="1">+C15</f>
        <v>57623.732109999997</v>
      </c>
      <c r="D18" s="20">
        <f ca="1">+C16</f>
        <v>47.61350083333334</v>
      </c>
      <c r="E18" s="14" t="s">
        <v>37</v>
      </c>
      <c r="F18" s="23">
        <f ca="1">ROUND(2*(F16-$C$15)/$C$16,0)/2+F15</f>
        <v>58</v>
      </c>
    </row>
    <row r="19" spans="1:21" ht="13.5" thickTop="1" x14ac:dyDescent="0.2">
      <c r="E19" s="14" t="s">
        <v>32</v>
      </c>
      <c r="F19" s="18">
        <f ca="1">+$C$15+$C$16*F18-15018.5-$C$5/24</f>
        <v>45367.210991666667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6" t="s">
        <v>34</v>
      </c>
    </row>
    <row r="21" spans="1:21" x14ac:dyDescent="0.2">
      <c r="A21" t="s">
        <v>48</v>
      </c>
      <c r="C21" s="8">
        <v>51338.75</v>
      </c>
      <c r="D21" s="8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36320.25</v>
      </c>
    </row>
    <row r="22" spans="1:21" x14ac:dyDescent="0.2">
      <c r="A22" s="44" t="s">
        <v>49</v>
      </c>
      <c r="B22" s="45" t="s">
        <v>0</v>
      </c>
      <c r="C22" s="46">
        <v>57623.72694</v>
      </c>
      <c r="D22" s="46">
        <v>4.7999999999999996E-3</v>
      </c>
      <c r="E22">
        <f>+(C22-C$7)/C$8</f>
        <v>131.99573537750709</v>
      </c>
      <c r="F22">
        <f>ROUND(2*E22,0)/2</f>
        <v>132</v>
      </c>
      <c r="G22">
        <f>+C22-(C$7+F22*C$8)</f>
        <v>-0.20305999999982305</v>
      </c>
      <c r="K22">
        <f>+G22</f>
        <v>-0.20305999999982305</v>
      </c>
      <c r="O22">
        <f ca="1">+C$11+C$12*$F22</f>
        <v>-0.197889999999461</v>
      </c>
      <c r="Q22" s="2">
        <f>+C22-15018.5</f>
        <v>42605.22694</v>
      </c>
    </row>
    <row r="23" spans="1:21" x14ac:dyDescent="0.2">
      <c r="A23" s="44" t="s">
        <v>49</v>
      </c>
      <c r="B23" s="45" t="s">
        <v>0</v>
      </c>
      <c r="C23" s="46">
        <v>57623.737280000001</v>
      </c>
      <c r="D23" s="46">
        <v>1.6999999999999999E-3</v>
      </c>
      <c r="E23">
        <f>+(C23-C$7)/C$8</f>
        <v>131.99595253596559</v>
      </c>
      <c r="F23">
        <f>ROUND(2*E23,0)/2</f>
        <v>132</v>
      </c>
      <c r="G23">
        <f>+C23-(C$7+F23*C$8)</f>
        <v>-0.19271999999909895</v>
      </c>
      <c r="K23">
        <f>+G23</f>
        <v>-0.19271999999909895</v>
      </c>
      <c r="O23">
        <f ca="1">+C$11+C$12*$F23</f>
        <v>-0.197889999999461</v>
      </c>
      <c r="Q23" s="2">
        <f>+C23-15018.5</f>
        <v>42605.237280000001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798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2024-02-06T04:06:52Z</dcterms:modified>
</cp:coreProperties>
</file>