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830C7C7-E8E6-43BD-B33C-A01307D256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2" i="1"/>
  <c r="E21" i="1"/>
  <c r="F21" i="1"/>
  <c r="G21" i="1"/>
  <c r="I21" i="1" s="1"/>
  <c r="C9" i="1"/>
  <c r="D9" i="1"/>
  <c r="F16" i="1"/>
  <c r="C17" i="1"/>
  <c r="Q21" i="1"/>
  <c r="E22" i="1"/>
  <c r="F22" i="1"/>
  <c r="G22" i="1" s="1"/>
  <c r="K22" i="1" s="1"/>
  <c r="E23" i="1"/>
  <c r="F23" i="1"/>
  <c r="G23" i="1"/>
  <c r="K23" i="1"/>
  <c r="C11" i="1"/>
  <c r="C12" i="1"/>
  <c r="C16" i="1" l="1"/>
  <c r="D18" i="1" s="1"/>
  <c r="O22" i="1"/>
  <c r="O23" i="1"/>
  <c r="O21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<sst xmlns="http://schemas.openxmlformats.org/spreadsheetml/2006/main" count="56" uniqueCount="50">
  <si>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</si>
  <si>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</si>
  <si>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</si>
  <si>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</si>
  <si>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</si>
  <si>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</si>
  <si>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</si>
  <si>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</si>
  <si>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</si>
  <si>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</si>
  <si>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</si>
  <si>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</si>
  <si>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</si>
  <si>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</si>
  <si>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</si>
  <si>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</si>
  <si>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</si>
  <si>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</si>
  <si>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</si>
  <si>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</si>
  <si>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</si>
  <si>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</si>
  <si>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</si>
  <si>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</si>
  <si>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</si>
  <si>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</si>
  <si>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</si>
  <si>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</si>
  <si>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</si>
  <si>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</si>
  <si>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</si>
  <si>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</si>
  <si>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</si>
  <si>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</si>
  <si>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</si>
  <si>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</si>
  <si>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</si>
  <si>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</si>
  <si>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</si>
  <si>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</si>
  <si>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</si>
  <si>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V2626 Cyg</t>
  </si>
  <si>
    <t>2013a</t>
  </si>
  <si>
    <t xml:space="preserve"> V2626 Cyg </t>
  </si>
  <si>
    <t>V2626 Cyg / GSC na</t>
  </si>
  <si>
    <t>GCVS</t>
  </si>
  <si>
    <t>OEJV 0168</t>
  </si>
  <si>
    <t>I</t>
  </si>
  <si>
    <t>JAVSO..44..164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</si>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</sst>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CourierNewPSMT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>
      <alignment vertical="top"/>
    </xf>
    <xf numFmtId="0" fontId="12" fillId="2" borderId="1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V2626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59-4150-BA27-0B2C37D204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-0.2289600000003702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59-4150-BA27-0B2C37D204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59-4150-BA27-0B2C37D204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-3.2570000003033783E-2</c:v>
                </c:pt>
                <c:pt idx="2">
                  <c:v>-2.9199999997217674E-2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59-4150-BA27-0B2C37D204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59-4150-BA27-0B2C37D204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59-4150-BA27-0B2C37D204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59-4150-BA27-0B2C37D204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-0.16302846869665383</c:v>
                </c:pt>
                <c:pt idx="1">
                  <c:v>-3.2570000003033783E-2</c:v>
                </c:pt>
                <c:pt idx="2">
                  <c:v>-2.9199999997217674E-2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59-4150-BA27-0B2C37D2042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27931</c:v>
                </c:pt>
                <c:pt idx="2">
                  <c:v>28652.5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59-4150-BA27-0B2C37D2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280880"/>
        <c:axId val="1"/>
      </c:scatterChart>
      <c:valAx>
        <c:axId val="69928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28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551A8FD-B91B-0805-3DCC-F7CD094F6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4" t="s">
        <v>41</v>
      </c>
      <c r="G1" s="31" t="s">
        <v>42</v>
      </c>
      <c r="H1" s="35"/>
      <c r="I1" s="36" t="s">
        <v>13</v>
      </c>
      <c r="J1" s="37" t="s">
        <v>43</v>
      </c>
      <c r="K1" s="38">
        <v>21.2318</v>
      </c>
      <c r="L1" s="39">
        <v>35.411059999999999</v>
      </c>
      <c r="M1" s="40">
        <v>44074.32</v>
      </c>
      <c r="N1" s="40">
        <v>0.45791999999999999</v>
      </c>
      <c r="O1" s="41" t="s">
        <v>13</v>
      </c>
    </row>
    <row r="2" spans="1:15">
      <c r="A2" t="s">
        <v>23</v>
      </c>
      <c r="B2" t="s">
        <v>13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44074.32</v>
      </c>
      <c r="D4" s="28">
        <v>0.45791999999999999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8">
        <v>44074.32</v>
      </c>
      <c r="D7" s="29" t="s">
        <v>45</v>
      </c>
    </row>
    <row r="8" spans="1:15">
      <c r="A8" t="s">
        <v>3</v>
      </c>
      <c r="C8" s="48">
        <v>0.45791999999999999</v>
      </c>
      <c r="D8" s="29" t="s">
        <v>45</v>
      </c>
    </row>
    <row r="9" spans="1:15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INTERCEPT(INDIRECT($D$9):G992,INDIRECT($C$9):F992)</f>
        <v>-0.16303080410899326</v>
      </c>
      <c r="D11" s="3"/>
      <c r="E11" s="10"/>
    </row>
    <row r="12" spans="1:15">
      <c r="A12" s="10" t="s">
        <v>16</v>
      </c>
      <c r="B12" s="10"/>
      <c r="C12" s="21">
        <f ca="1">SLOPE(INDIRECT($D$9):G992,INDIRECT($C$9):F992)</f>
        <v>4.6708246788858069E-6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57194.614637664592</v>
      </c>
      <c r="E15" s="14" t="s">
        <v>34</v>
      </c>
      <c r="F15" s="32">
        <v>1</v>
      </c>
    </row>
    <row r="16" spans="1:15">
      <c r="A16" s="16" t="s">
        <v>4</v>
      </c>
      <c r="B16" s="10"/>
      <c r="C16" s="17">
        <f ca="1">+C8+C12</f>
        <v>0.45792467082467886</v>
      </c>
      <c r="E16" s="14" t="s">
        <v>30</v>
      </c>
      <c r="F16" s="33">
        <f ca="1">NOW()+15018.5+$C$5/24</f>
        <v>60346.714001388886</v>
      </c>
    </row>
    <row r="17" spans="1:18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35536.5</v>
      </c>
    </row>
    <row r="18" spans="1:18" ht="14.25" thickTop="1" thickBot="1">
      <c r="A18" s="16" t="s">
        <v>5</v>
      </c>
      <c r="B18" s="10"/>
      <c r="C18" s="19">
        <f ca="1">+C15</f>
        <v>57194.614637664592</v>
      </c>
      <c r="D18" s="20">
        <f ca="1">+C16</f>
        <v>0.45792467082467886</v>
      </c>
      <c r="E18" s="14" t="s">
        <v>36</v>
      </c>
      <c r="F18" s="23">
        <f ca="1">ROUND(2*(F16-$C$15)/$C$16,0)/2+F15</f>
        <v>6884.5</v>
      </c>
    </row>
    <row r="19" spans="1:18" ht="13.5" thickTop="1">
      <c r="E19" s="14" t="s">
        <v>31</v>
      </c>
      <c r="F19" s="18">
        <f ca="1">+$C$15+$C$16*F18-15018.5-$C$5/24</f>
        <v>45329.092867290427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45</v>
      </c>
      <c r="C21" s="8">
        <v>44074.32</v>
      </c>
      <c r="D21" s="8" t="s">
        <v>13</v>
      </c>
      <c r="E21">
        <f>+(C21-C$7)/C$8</f>
        <v>0</v>
      </c>
      <c r="F21">
        <f>ROUND(2*E21,0)/2+0.5</f>
        <v>0.5</v>
      </c>
      <c r="G21">
        <f>+C21-(C$7+F21*C$8)</f>
        <v>-0.2289600000003702</v>
      </c>
      <c r="I21">
        <f>+G21</f>
        <v>-0.2289600000003702</v>
      </c>
      <c r="O21">
        <f ca="1">+C$11+C$12*$F21</f>
        <v>-0.16302846869665383</v>
      </c>
      <c r="Q21" s="2">
        <f>+C21-15018.5</f>
        <v>29055.82</v>
      </c>
    </row>
    <row r="22" spans="1:18">
      <c r="A22" s="42" t="s">
        <v>46</v>
      </c>
      <c r="B22" s="43" t="s">
        <v>47</v>
      </c>
      <c r="C22" s="44">
        <v>56864.450949999999</v>
      </c>
      <c r="D22" s="42">
        <v>5.9999999999999995E-4</v>
      </c>
      <c r="E22">
        <f>+(C22-C$7)/C$8</f>
        <v>27930.928874039131</v>
      </c>
      <c r="F22">
        <f>ROUND(2*E22,0)/2</f>
        <v>27931</v>
      </c>
      <c r="G22">
        <f>+C22-(C$7+F22*C$8)</f>
        <v>-3.2570000003033783E-2</v>
      </c>
      <c r="K22">
        <f>+G22</f>
        <v>-3.2570000003033783E-2</v>
      </c>
      <c r="O22">
        <f ca="1">+C$11+C$12*$F22</f>
        <v>-3.2570000003033783E-2</v>
      </c>
      <c r="Q22" s="2">
        <f>+C22-15018.5</f>
        <v>41845.950949999999</v>
      </c>
    </row>
    <row r="23" spans="1:18">
      <c r="A23" s="45" t="s">
        <v>48</v>
      </c>
      <c r="B23" s="46" t="s">
        <v>49</v>
      </c>
      <c r="C23" s="47">
        <v>57194.8436</v>
      </c>
      <c r="D23" s="47">
        <v>5.0000000000000001E-4</v>
      </c>
      <c r="E23">
        <f>+(C23-C$7)/C$8</f>
        <v>28652.436233403216</v>
      </c>
      <c r="F23">
        <f>ROUND(2*E23,0)/2</f>
        <v>28652.5</v>
      </c>
      <c r="G23">
        <f>+C23-(C$7+F23*C$8)</f>
        <v>-2.9199999997217674E-2</v>
      </c>
      <c r="K23">
        <f>+G23</f>
        <v>-2.9199999997217674E-2</v>
      </c>
      <c r="O23">
        <f ca="1">+C$11+C$12*$F23</f>
        <v>-2.9199999997217674E-2</v>
      </c>
      <c r="Q23" s="2">
        <f>+C23-15018.5</f>
        <v>42176.3436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2024-02-06T04:08:09Z</dcterms:modified>
</cp:coreProperties>
</file>