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F74CA993-5ECF-4E8E-AA1F-DFCD4428D887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D9" i="1" l="1"/>
  <c r="C9" i="1"/>
  <c r="Q23" i="1"/>
  <c r="Q22" i="1"/>
  <c r="E23" i="1"/>
  <c r="F23" i="1"/>
  <c r="G23" i="1" s="1"/>
  <c r="K23" i="1" s="1"/>
  <c r="F16" i="1"/>
  <c r="F17" i="1" s="1"/>
  <c r="C17" i="1"/>
  <c r="Q21" i="1"/>
  <c r="E22" i="1"/>
  <c r="F22" i="1" s="1"/>
  <c r="G22" i="1" s="1"/>
  <c r="K22" i="1" s="1"/>
  <c r="E21" i="1"/>
  <c r="F21" i="1"/>
  <c r="G21" i="1" s="1"/>
  <c r="I21" i="1" s="1"/>
  <c r="C12" i="1"/>
  <c r="C11" i="1"/>
  <c r="O21" i="1" l="1"/>
  <c r="O22" i="1"/>
  <c r="C15" i="1"/>
  <c r="O23" i="1"/>
  <c r="C16" i="1"/>
  <c r="D18" i="1" s="1"/>
  <c r="C18" i="1" l="1"/>
  <c r="F18" i="1"/>
  <c r="F19" i="1" s="1"/>
</calcChain>
</file>

<file path=xl/sharedStrings.xml><?xml version="1.0" encoding="utf-8"?>
<sst xmlns="http://schemas.openxmlformats.org/spreadsheetml/2006/main" count="58" uniqueCount="52">
  <si>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</si>
  <si>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</si>
  <si>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</si>
  <si>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</si>
  <si>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</si>
  <si>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</si>
  <si>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</si>
  <si>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</si>
  <si>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</si>
  <si>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</si>
  <si>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</si>
  <si>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</si>
  <si>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</si>
  <si>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</si>
  <si>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</si>
  <si>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</si>
  <si>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</si>
  <si>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</si>
  <si>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</si>
  <si>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</si>
  <si>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</si>
  <si>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</si>
  <si>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</si>
  <si>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</si>
  <si>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</si>
  <si>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</si>
  <si>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</si>
  <si>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</si>
  <si>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</si>
  <si>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</si>
  <si>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</si>
  <si>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</si>
  <si>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</si>
  <si>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</si>
  <si>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</si>
  <si>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</si>
  <si>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</si>
  <si>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pg</t>
  </si>
  <si>
    <t>vis</t>
  </si>
  <si>
    <t>PE</t>
  </si>
  <si>
    <t>CCD</t>
  </si>
  <si>
    <t>V2628 Cyg</t>
  </si>
  <si>
    <t>2018B</t>
  </si>
  <si>
    <t>EW</t>
  </si>
  <si>
    <t>pr_0</t>
  </si>
  <si>
    <t>---</t>
  </si>
  <si>
    <t>GCVS</t>
  </si>
  <si>
    <t>JAVSO..44..164</t>
  </si>
  <si>
    <t>II</t>
  </si>
  <si>
    <t>OEJV 0211</t>
  </si>
  <si>
    <t>I</t>
  </si>
  <si>
    <t>V2628 Cyg / GSC 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</si>
</sst>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20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color indexed="30"/>
      <name val="Arial"/>
      <family val="2"/>
    </font>
    <font>
      <sz val="10"/>
      <color indexed="17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9">
    <xf numFmtId="0" fontId="0" fillId="0" borderId="0">
      <alignment vertical="top"/>
    </xf>
    <xf numFmtId="3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2" fontId="17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0"/>
    <xf numFmtId="0" fontId="17" fillId="0" borderId="2" applyNumberFormat="0" applyFont="0" applyFill="0" applyAlignment="0" applyProtection="0"/>
  </cellStyleXfs>
  <cellXfs count="50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6" fillId="0" borderId="0" xfId="0" applyFont="1" applyAlignment="1"/>
    <xf numFmtId="0" fontId="6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4" fillId="0" borderId="3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16" fillId="0" borderId="1" xfId="0" applyFont="1" applyBorder="1" applyAlignment="1">
      <alignment horizontal="center" vertical="center"/>
    </xf>
    <xf numFmtId="0" fontId="12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center"/>
    </xf>
    <xf numFmtId="0" fontId="5" fillId="2" borderId="1" xfId="0" applyFont="1" applyFill="1" applyBorder="1" applyAlignment="1">
      <alignment horizontal="left" vertical="center"/>
    </xf>
    <xf numFmtId="0" fontId="1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0" borderId="1" xfId="0" applyNumberFormat="1" applyFont="1" applyBorder="1" applyAlignment="1">
      <alignment horizontal="left" vertical="center"/>
    </xf>
    <xf numFmtId="0" fontId="5" fillId="3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16" fillId="3" borderId="1" xfId="0" applyFont="1" applyFill="1" applyBorder="1" applyAlignment="1">
      <alignment vertical="center"/>
    </xf>
    <xf numFmtId="0" fontId="0" fillId="0" borderId="1" xfId="0" quotePrefix="1" applyBorder="1">
      <alignment vertical="top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left"/>
    </xf>
    <xf numFmtId="0" fontId="19" fillId="0" borderId="0" xfId="7" applyFont="1"/>
    <xf numFmtId="0" fontId="19" fillId="0" borderId="0" xfId="7" applyFont="1" applyAlignment="1">
      <alignment horizontal="center"/>
    </xf>
    <xf numFmtId="0" fontId="19" fillId="0" borderId="0" xfId="7" applyFont="1" applyAlignment="1">
      <alignment horizontal="left"/>
    </xf>
    <xf numFmtId="0" fontId="0" fillId="3" borderId="0" xfId="0" applyFill="1" applyAlignment="1"/>
    <xf numFmtId="0" fontId="0" fillId="0" borderId="0" xfId="0" applyAlignment="1">
      <alignment horizontal="right"/>
    </xf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Normal_A" xfId="7"/>
    <cellStyle name="Total" xfId="8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V2628 Cyg - O-C Diagr.</a:t>
            </a:r>
          </a:p>
        </c:rich>
      </c:tx>
      <c:layout>
        <c:manualLayout>
          <c:xMode val="edge"/>
          <c:yMode val="edge"/>
          <c:x val="0.3669172932330827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035127795846455"/>
          <c:w val="0.84661654135338349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1E-4</c:v>
                  </c:pt>
                  <c:pt idx="2">
                    <c:v>4.0000000000000002E-4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1E-4</c:v>
                  </c:pt>
                  <c:pt idx="2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0.5</c:v>
                </c:pt>
                <c:pt idx="1">
                  <c:v>38354.5</c:v>
                </c:pt>
                <c:pt idx="2">
                  <c:v>40537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BC6-43F6-977C-2EC81D3A09C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0.5</c:v>
                </c:pt>
                <c:pt idx="1">
                  <c:v>38354.5</c:v>
                </c:pt>
                <c:pt idx="2">
                  <c:v>40537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-0.17631000000255881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BC6-43F6-977C-2EC81D3A09C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0.5</c:v>
                </c:pt>
                <c:pt idx="1">
                  <c:v>38354.5</c:v>
                </c:pt>
                <c:pt idx="2">
                  <c:v>40537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BC6-43F6-977C-2EC81D3A09C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0.5</c:v>
                </c:pt>
                <c:pt idx="1">
                  <c:v>38354.5</c:v>
                </c:pt>
                <c:pt idx="2">
                  <c:v>40537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7.3100000008707866E-3</c:v>
                </c:pt>
                <c:pt idx="2">
                  <c:v>1.6119999811053276E-2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BC6-43F6-977C-2EC81D3A09C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0.5</c:v>
                </c:pt>
                <c:pt idx="1">
                  <c:v>38354.5</c:v>
                </c:pt>
                <c:pt idx="2">
                  <c:v>40537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BC6-43F6-977C-2EC81D3A09C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0.5</c:v>
                </c:pt>
                <c:pt idx="1">
                  <c:v>38354.5</c:v>
                </c:pt>
                <c:pt idx="2">
                  <c:v>40537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BC6-43F6-977C-2EC81D3A09C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0.5</c:v>
                </c:pt>
                <c:pt idx="1">
                  <c:v>38354.5</c:v>
                </c:pt>
                <c:pt idx="2">
                  <c:v>40537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BC6-43F6-977C-2EC81D3A09C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0.5</c:v>
                </c:pt>
                <c:pt idx="1">
                  <c:v>38354.5</c:v>
                </c:pt>
                <c:pt idx="2">
                  <c:v>40537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-0.14751187066109447</c:v>
                </c:pt>
                <c:pt idx="1">
                  <c:v>7.3100000008707866E-3</c:v>
                </c:pt>
                <c:pt idx="2">
                  <c:v>1.6119999811053276E-2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BC6-43F6-977C-2EC81D3A09C7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28575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0.5</c:v>
                </c:pt>
                <c:pt idx="1">
                  <c:v>38354.5</c:v>
                </c:pt>
                <c:pt idx="2">
                  <c:v>40537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DBC6-43F6-977C-2EC81D3A09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3283064"/>
        <c:axId val="1"/>
      </c:scatterChart>
      <c:valAx>
        <c:axId val="68328306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8328306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1203007518796993"/>
          <c:y val="0.92397660818713445"/>
          <c:w val="0.7142857142857143"/>
          <c:h val="5.847953216374268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17</xdr:col>
      <xdr:colOff>95250</xdr:colOff>
      <xdr:row>19</xdr:row>
      <xdr:rowOff>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06CEAD54-037F-626C-56CF-A616C2500A9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40"/>
  <sheetViews>
    <sheetView tabSelected="1" workbookViewId="0">
      <pane xSplit="14" ySplit="21" topLeftCell="O22" activePane="bottomRight" state="frozen"/>
      <selection pane="topRight" activeCell="O1" sqref="O1"/>
      <selection pane="bottomLeft" activeCell="A22" sqref="A22"/>
      <selection pane="bottomRight" activeCell="H30" sqref="H30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9" ht="20.25" x14ac:dyDescent="0.3">
      <c r="A1" s="1" t="s">
        <v>51</v>
      </c>
      <c r="F1" s="34" t="s">
        <v>41</v>
      </c>
      <c r="G1" s="30" t="s">
        <v>42</v>
      </c>
      <c r="H1" s="35"/>
      <c r="I1" s="36" t="s">
        <v>13</v>
      </c>
      <c r="J1" s="34" t="s">
        <v>41</v>
      </c>
      <c r="K1" s="37">
        <v>21.234200000000001</v>
      </c>
      <c r="L1" s="37">
        <v>36.4422</v>
      </c>
      <c r="M1" s="38">
        <v>43670.235000000001</v>
      </c>
      <c r="N1" s="38">
        <v>0.35261999999999999</v>
      </c>
      <c r="O1" s="39" t="s">
        <v>43</v>
      </c>
      <c r="P1" s="39">
        <v>15</v>
      </c>
      <c r="Q1" s="39">
        <v>15.8</v>
      </c>
      <c r="R1" s="40" t="s">
        <v>44</v>
      </c>
      <c r="S1" s="41" t="s">
        <v>45</v>
      </c>
    </row>
    <row r="2" spans="1:19" x14ac:dyDescent="0.2">
      <c r="A2" t="s">
        <v>23</v>
      </c>
      <c r="B2" t="s">
        <v>43</v>
      </c>
      <c r="C2" s="29"/>
      <c r="D2" s="3"/>
    </row>
    <row r="3" spans="1:19" ht="13.5" thickBot="1" x14ac:dyDescent="0.25"/>
    <row r="4" spans="1:19" ht="14.25" thickTop="1" thickBot="1" x14ac:dyDescent="0.25">
      <c r="A4" s="5" t="s">
        <v>0</v>
      </c>
      <c r="C4" s="26">
        <v>43670.235000000001</v>
      </c>
      <c r="D4" s="27">
        <v>0.35261999999999999</v>
      </c>
    </row>
    <row r="5" spans="1:19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9" x14ac:dyDescent="0.2">
      <c r="A6" s="5" t="s">
        <v>1</v>
      </c>
    </row>
    <row r="7" spans="1:19" x14ac:dyDescent="0.2">
      <c r="A7" t="s">
        <v>2</v>
      </c>
      <c r="C7" s="49">
        <v>43670.235000000001</v>
      </c>
      <c r="D7" s="28" t="s">
        <v>46</v>
      </c>
    </row>
    <row r="8" spans="1:19" x14ac:dyDescent="0.2">
      <c r="A8" t="s">
        <v>3</v>
      </c>
      <c r="C8" s="49">
        <v>0.35261999999999999</v>
      </c>
      <c r="D8" s="28" t="s">
        <v>46</v>
      </c>
    </row>
    <row r="9" spans="1:19" x14ac:dyDescent="0.2">
      <c r="A9" s="24" t="s">
        <v>32</v>
      </c>
      <c r="B9" s="33">
        <v>22</v>
      </c>
      <c r="C9" s="22" t="str">
        <f>"F"&amp;B9</f>
        <v>F22</v>
      </c>
      <c r="D9" s="23" t="str">
        <f>"G"&amp;B9</f>
        <v>G22</v>
      </c>
    </row>
    <row r="10" spans="1:19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19" x14ac:dyDescent="0.2">
      <c r="A11" s="10" t="s">
        <v>15</v>
      </c>
      <c r="B11" s="10"/>
      <c r="C11" s="21">
        <f ca="1">INTERCEPT(INDIRECT($D$9):G992,INDIRECT($C$9):F992)</f>
        <v>-0.14751388898865694</v>
      </c>
      <c r="D11" s="3"/>
      <c r="E11" s="10"/>
    </row>
    <row r="12" spans="1:19" x14ac:dyDescent="0.2">
      <c r="A12" s="10" t="s">
        <v>16</v>
      </c>
      <c r="B12" s="10"/>
      <c r="C12" s="21">
        <f ca="1">SLOPE(INDIRECT($D$9):G992,INDIRECT($C$9):F992)</f>
        <v>4.0366551249404303E-6</v>
      </c>
      <c r="D12" s="3"/>
      <c r="E12" s="10"/>
    </row>
    <row r="13" spans="1:19" x14ac:dyDescent="0.2">
      <c r="A13" s="10" t="s">
        <v>18</v>
      </c>
      <c r="B13" s="10"/>
      <c r="C13" s="3" t="s">
        <v>13</v>
      </c>
    </row>
    <row r="14" spans="1:19" x14ac:dyDescent="0.2">
      <c r="A14" s="10"/>
      <c r="B14" s="10"/>
      <c r="C14" s="10"/>
    </row>
    <row r="15" spans="1:19" x14ac:dyDescent="0.2">
      <c r="A15" s="12" t="s">
        <v>17</v>
      </c>
      <c r="B15" s="10"/>
      <c r="C15" s="13">
        <f ca="1">(C7+C11)+(C8+C12)*INT(MAX(F21:F3533))</f>
        <v>57964.408059999812</v>
      </c>
      <c r="E15" s="14" t="s">
        <v>34</v>
      </c>
      <c r="F15" s="31">
        <v>1</v>
      </c>
    </row>
    <row r="16" spans="1:19" x14ac:dyDescent="0.2">
      <c r="A16" s="16" t="s">
        <v>4</v>
      </c>
      <c r="B16" s="10"/>
      <c r="C16" s="17">
        <f ca="1">+C8+C12</f>
        <v>0.35262403665512493</v>
      </c>
      <c r="E16" s="14" t="s">
        <v>30</v>
      </c>
      <c r="F16" s="32">
        <f ca="1">NOW()+15018.5+$C$5/24</f>
        <v>60346.714505439813</v>
      </c>
    </row>
    <row r="17" spans="1:21" ht="13.5" thickBot="1" x14ac:dyDescent="0.25">
      <c r="A17" s="14" t="s">
        <v>27</v>
      </c>
      <c r="B17" s="10"/>
      <c r="C17" s="10">
        <f>COUNT(C21:C2191)</f>
        <v>3</v>
      </c>
      <c r="E17" s="14" t="s">
        <v>35</v>
      </c>
      <c r="F17" s="15">
        <f ca="1">ROUND(2*(F16-$C$7)/$C$8,0)/2+F15</f>
        <v>47294</v>
      </c>
    </row>
    <row r="18" spans="1:21" ht="14.25" thickTop="1" thickBot="1" x14ac:dyDescent="0.25">
      <c r="A18" s="16" t="s">
        <v>5</v>
      </c>
      <c r="B18" s="10"/>
      <c r="C18" s="19">
        <f ca="1">+C15</f>
        <v>57964.408059999812</v>
      </c>
      <c r="D18" s="20">
        <f ca="1">+C16</f>
        <v>0.35262403665512493</v>
      </c>
      <c r="E18" s="14" t="s">
        <v>36</v>
      </c>
      <c r="F18" s="23">
        <f ca="1">ROUND(2*(F16-$C$15)/$C$16,0)/2+F15</f>
        <v>6757</v>
      </c>
    </row>
    <row r="19" spans="1:21" ht="13.5" thickTop="1" x14ac:dyDescent="0.2">
      <c r="E19" s="14" t="s">
        <v>31</v>
      </c>
      <c r="F19" s="18">
        <f ca="1">+$C$15+$C$16*F18-15018.5-$C$5/24</f>
        <v>45328.984509011825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37</v>
      </c>
      <c r="I20" s="7" t="s">
        <v>38</v>
      </c>
      <c r="J20" s="7" t="s">
        <v>39</v>
      </c>
      <c r="K20" s="7" t="s">
        <v>40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5" t="s">
        <v>33</v>
      </c>
    </row>
    <row r="21" spans="1:21" x14ac:dyDescent="0.2">
      <c r="A21" t="s">
        <v>46</v>
      </c>
      <c r="C21" s="8">
        <v>43670.235000000001</v>
      </c>
      <c r="D21" s="8" t="s">
        <v>13</v>
      </c>
      <c r="E21">
        <f>+(C21-C$7)/C$8</f>
        <v>0</v>
      </c>
      <c r="F21" s="48">
        <f>ROUND(2*E21,0)/2+0.5</f>
        <v>0.5</v>
      </c>
      <c r="G21">
        <f>+C21-(C$7+F21*C$8)</f>
        <v>-0.17631000000255881</v>
      </c>
      <c r="I21">
        <f>+G21</f>
        <v>-0.17631000000255881</v>
      </c>
      <c r="O21">
        <f ca="1">+C$11+C$12*$F21</f>
        <v>-0.14751187066109447</v>
      </c>
      <c r="Q21" s="2">
        <f>+C21-15018.5</f>
        <v>28651.735000000001</v>
      </c>
    </row>
    <row r="22" spans="1:21" x14ac:dyDescent="0.2">
      <c r="A22" s="42" t="s">
        <v>47</v>
      </c>
      <c r="B22" s="43" t="s">
        <v>48</v>
      </c>
      <c r="C22" s="44">
        <v>57194.806100000002</v>
      </c>
      <c r="D22" s="44">
        <v>1E-4</v>
      </c>
      <c r="E22">
        <f>+(C22-C$7)/C$8</f>
        <v>38354.520730531454</v>
      </c>
      <c r="F22">
        <f>ROUND(2*E22,0)/2</f>
        <v>38354.5</v>
      </c>
      <c r="G22">
        <f>+C22-(C$7+F22*C$8)</f>
        <v>7.3100000008707866E-3</v>
      </c>
      <c r="K22">
        <f>+G22</f>
        <v>7.3100000008707866E-3</v>
      </c>
      <c r="O22">
        <f ca="1">+C$11+C$12*$F22</f>
        <v>7.3100000008707866E-3</v>
      </c>
      <c r="Q22" s="2">
        <f>+C22-15018.5</f>
        <v>42176.306100000002</v>
      </c>
    </row>
    <row r="23" spans="1:21" x14ac:dyDescent="0.2">
      <c r="A23" s="45" t="s">
        <v>49</v>
      </c>
      <c r="B23" s="46" t="s">
        <v>50</v>
      </c>
      <c r="C23" s="47">
        <v>57964.408059999812</v>
      </c>
      <c r="D23" s="47">
        <v>4.0000000000000002E-4</v>
      </c>
      <c r="E23">
        <f>+(C23-C$7)/C$8</f>
        <v>40537.045714933389</v>
      </c>
      <c r="F23">
        <f>ROUND(2*E23,0)/2</f>
        <v>40537</v>
      </c>
      <c r="G23">
        <f>+C23-(C$7+F23*C$8)</f>
        <v>1.6119999811053276E-2</v>
      </c>
      <c r="K23">
        <f>+G23</f>
        <v>1.6119999811053276E-2</v>
      </c>
      <c r="O23">
        <f ca="1">+C$11+C$12*$F23</f>
        <v>1.6119999811053276E-2</v>
      </c>
      <c r="Q23" s="2">
        <f>+C23-15018.5</f>
        <v>42945.908059999812</v>
      </c>
    </row>
    <row r="24" spans="1:21" x14ac:dyDescent="0.2">
      <c r="C24" s="8"/>
      <c r="D24" s="8"/>
      <c r="Q24" s="2"/>
    </row>
    <row r="25" spans="1:21" x14ac:dyDescent="0.2">
      <c r="C25" s="8"/>
      <c r="D25" s="8"/>
      <c r="Q25" s="2"/>
    </row>
    <row r="26" spans="1:21" x14ac:dyDescent="0.2">
      <c r="C26" s="8"/>
      <c r="D26" s="8"/>
      <c r="Q26" s="2"/>
    </row>
    <row r="27" spans="1:21" x14ac:dyDescent="0.2">
      <c r="C27" s="8"/>
      <c r="D27" s="8"/>
      <c r="Q27" s="2"/>
    </row>
    <row r="28" spans="1:21" x14ac:dyDescent="0.2">
      <c r="C28" s="8"/>
      <c r="D28" s="8"/>
      <c r="Q28" s="2"/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rotectedRanges>
    <protectedRange sqref="A23:D23" name="Range1"/>
  </protectedRanges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2024-02-06T04:08:53Z</dcterms:modified>
</cp:coreProperties>
</file>