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74CA993-5ECF-4E8E-AA1F-DFCD4428D88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Q22" i="1"/>
  <c r="E23" i="1"/>
  <c r="F23" i="1"/>
  <c r="G23" i="1" s="1"/>
  <c r="K23" i="1" s="1"/>
  <c r="F16" i="1"/>
  <c r="F17" i="1" s="1"/>
  <c r="C17" i="1"/>
  <c r="Q21" i="1"/>
  <c r="E22" i="1"/>
  <c r="F22" i="1" s="1"/>
  <c r="G22" i="1" s="1"/>
  <c r="K22" i="1" s="1"/>
  <c r="E21" i="1"/>
  <c r="F21" i="1"/>
  <c r="G21" i="1" s="1"/>
  <c r="I21" i="1" s="1"/>
  <c r="C12" i="1"/>
  <c r="C11" i="1"/>
  <c r="O21" i="1" l="1"/>
  <c r="O22" i="1"/>
  <c r="C15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<sst xmlns="http://schemas.openxmlformats.org/spreadsheetml/2006/main" count="58" uniqueCount="52">
  <si>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</si>
  <si>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</si>
  <si>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</si>
  <si>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</si>
  <si>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</si>
  <si>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</si>
  <si>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</si>
  <si>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</si>
  <si>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</si>
  <si>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</si>
  <si>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</si>
  <si>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</si>
  <si>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</si>
  <si>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</si>
  <si>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</si>
  <si>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</si>
  <si>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</si>
  <si>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</si>
  <si>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</si>
  <si>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</si>
  <si>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</si>
  <si>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</si>
  <si>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</si>
  <si>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</si>
  <si>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</si>
  <si>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</si>
  <si>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</si>
  <si>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</si>
  <si>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</si>
  <si>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</si>
  <si>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</si>
  <si>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</si>
  <si>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</si>
  <si>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</si>
  <si>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</si>
  <si>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</si>
  <si>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</si>
  <si>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</si>
  <si>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</si>
  <si>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</si>
  <si>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</si>
  <si>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V2628 Cyg</t>
  </si>
  <si>
    <t>2018B</t>
  </si>
  <si>
    <t>EW</t>
  </si>
  <si>
    <t>pr_0</t>
  </si>
  <si>
    <t>---</t>
  </si>
  <si>
    <t>GCVS</t>
  </si>
  <si>
    <t>JAVSO..44..164</t>
  </si>
  <si>
    <t>II</t>
  </si>
  <si>
    <t>OEJV 0211</t>
  </si>
  <si>
    <t>I</t>
  </si>
  <si>
    <t>V2628 Cyg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</si>
</sst>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0" fillId="3" borderId="0" xfId="0" applyFill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V2628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6-43F6-977C-2EC81D3A09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-0.17631000000255881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6-43F6-977C-2EC81D3A09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6-43F6-977C-2EC81D3A09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7.3100000008707866E-3</c:v>
                </c:pt>
                <c:pt idx="2">
                  <c:v>1.6119999811053276E-2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6-43F6-977C-2EC81D3A09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6-43F6-977C-2EC81D3A09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6-43F6-977C-2EC81D3A09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6-43F6-977C-2EC81D3A09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-0.14751187066109447</c:v>
                </c:pt>
                <c:pt idx="1">
                  <c:v>7.3100000008707866E-3</c:v>
                </c:pt>
                <c:pt idx="2">
                  <c:v>1.6119999811053276E-2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6-43F6-977C-2EC81D3A09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38354.5</c:v>
                </c:pt>
                <c:pt idx="2">
                  <c:v>40537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C6-43F6-977C-2EC81D3A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283064"/>
        <c:axId val="1"/>
      </c:scatterChart>
      <c:valAx>
        <c:axId val="68328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28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CEAD54-037F-626C-56CF-A616C2500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H30" sqref="H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4" t="s">
        <v>41</v>
      </c>
      <c r="G1" s="30" t="s">
        <v>42</v>
      </c>
      <c r="H1" s="35"/>
      <c r="I1" s="36" t="s">
        <v>13</v>
      </c>
      <c r="J1" s="34" t="s">
        <v>41</v>
      </c>
      <c r="K1" s="37">
        <v>21.234200000000001</v>
      </c>
      <c r="L1" s="37">
        <v>36.4422</v>
      </c>
      <c r="M1" s="38">
        <v>43670.235000000001</v>
      </c>
      <c r="N1" s="38">
        <v>0.35261999999999999</v>
      </c>
      <c r="O1" s="39" t="s">
        <v>43</v>
      </c>
      <c r="P1" s="39">
        <v>15</v>
      </c>
      <c r="Q1" s="39">
        <v>15.8</v>
      </c>
      <c r="R1" s="40" t="s">
        <v>44</v>
      </c>
      <c r="S1" s="41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43670.235000000001</v>
      </c>
      <c r="D4" s="27">
        <v>0.35261999999999999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9">
        <v>43670.235000000001</v>
      </c>
      <c r="D7" s="28" t="s">
        <v>46</v>
      </c>
    </row>
    <row r="8" spans="1:19" x14ac:dyDescent="0.2">
      <c r="A8" t="s">
        <v>3</v>
      </c>
      <c r="C8" s="49">
        <v>0.35261999999999999</v>
      </c>
      <c r="D8" s="28" t="s">
        <v>46</v>
      </c>
    </row>
    <row r="9" spans="1:19" x14ac:dyDescent="0.2">
      <c r="A9" s="24" t="s">
        <v>32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-0.14751388898865694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4.0366551249404303E-6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57964.408059999812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0.35262403665512493</v>
      </c>
      <c r="E16" s="14" t="s">
        <v>30</v>
      </c>
      <c r="F16" s="32">
        <f ca="1">NOW()+15018.5+$C$5/24</f>
        <v>60346.714505439813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47294</v>
      </c>
    </row>
    <row r="18" spans="1:21" ht="14.25" thickTop="1" thickBot="1" x14ac:dyDescent="0.25">
      <c r="A18" s="16" t="s">
        <v>5</v>
      </c>
      <c r="B18" s="10"/>
      <c r="C18" s="19">
        <f ca="1">+C15</f>
        <v>57964.408059999812</v>
      </c>
      <c r="D18" s="20">
        <f ca="1">+C16</f>
        <v>0.35262403665512493</v>
      </c>
      <c r="E18" s="14" t="s">
        <v>36</v>
      </c>
      <c r="F18" s="23">
        <f ca="1">ROUND(2*(F16-$C$15)/$C$16,0)/2+F15</f>
        <v>6757</v>
      </c>
    </row>
    <row r="19" spans="1:21" ht="13.5" thickTop="1" x14ac:dyDescent="0.2">
      <c r="E19" s="14" t="s">
        <v>31</v>
      </c>
      <c r="F19" s="18">
        <f ca="1">+$C$15+$C$16*F18-15018.5-$C$5/24</f>
        <v>45328.984509011825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43670.235000000001</v>
      </c>
      <c r="D21" s="8" t="s">
        <v>13</v>
      </c>
      <c r="E21">
        <f>+(C21-C$7)/C$8</f>
        <v>0</v>
      </c>
      <c r="F21" s="48">
        <f>ROUND(2*E21,0)/2+0.5</f>
        <v>0.5</v>
      </c>
      <c r="G21">
        <f>+C21-(C$7+F21*C$8)</f>
        <v>-0.17631000000255881</v>
      </c>
      <c r="I21">
        <f>+G21</f>
        <v>-0.17631000000255881</v>
      </c>
      <c r="O21">
        <f ca="1">+C$11+C$12*$F21</f>
        <v>-0.14751187066109447</v>
      </c>
      <c r="Q21" s="2">
        <f>+C21-15018.5</f>
        <v>28651.735000000001</v>
      </c>
    </row>
    <row r="22" spans="1:21" x14ac:dyDescent="0.2">
      <c r="A22" s="42" t="s">
        <v>47</v>
      </c>
      <c r="B22" s="43" t="s">
        <v>48</v>
      </c>
      <c r="C22" s="44">
        <v>57194.806100000002</v>
      </c>
      <c r="D22" s="44">
        <v>1E-4</v>
      </c>
      <c r="E22">
        <f>+(C22-C$7)/C$8</f>
        <v>38354.520730531454</v>
      </c>
      <c r="F22">
        <f>ROUND(2*E22,0)/2</f>
        <v>38354.5</v>
      </c>
      <c r="G22">
        <f>+C22-(C$7+F22*C$8)</f>
        <v>7.3100000008707866E-3</v>
      </c>
      <c r="K22">
        <f>+G22</f>
        <v>7.3100000008707866E-3</v>
      </c>
      <c r="O22">
        <f ca="1">+C$11+C$12*$F22</f>
        <v>7.3100000008707866E-3</v>
      </c>
      <c r="Q22" s="2">
        <f>+C22-15018.5</f>
        <v>42176.306100000002</v>
      </c>
    </row>
    <row r="23" spans="1:21" x14ac:dyDescent="0.2">
      <c r="A23" s="45" t="s">
        <v>49</v>
      </c>
      <c r="B23" s="46" t="s">
        <v>50</v>
      </c>
      <c r="C23" s="47">
        <v>57964.408059999812</v>
      </c>
      <c r="D23" s="47">
        <v>4.0000000000000002E-4</v>
      </c>
      <c r="E23">
        <f>+(C23-C$7)/C$8</f>
        <v>40537.045714933389</v>
      </c>
      <c r="F23">
        <f>ROUND(2*E23,0)/2</f>
        <v>40537</v>
      </c>
      <c r="G23">
        <f>+C23-(C$7+F23*C$8)</f>
        <v>1.6119999811053276E-2</v>
      </c>
      <c r="K23">
        <f>+G23</f>
        <v>1.6119999811053276E-2</v>
      </c>
      <c r="O23">
        <f ca="1">+C$11+C$12*$F23</f>
        <v>1.6119999811053276E-2</v>
      </c>
      <c r="Q23" s="2">
        <f>+C23-15018.5</f>
        <v>42945.908059999812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2024-02-06T04:08:53Z</dcterms:modified>
</cp:coreProperties>
</file>