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A6D62A8-8CA0-4E0E-BD05-355106B05BD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D9" i="1"/>
  <c r="C9" i="1"/>
  <c r="Q22" i="1"/>
  <c r="Q23" i="1"/>
  <c r="C8" i="1"/>
  <c r="E24" i="1"/>
  <c r="F24" i="1"/>
  <c r="G24" i="1"/>
  <c r="K24" i="1"/>
  <c r="E21" i="1"/>
  <c r="F21" i="1"/>
  <c r="G21" i="1"/>
  <c r="I21" i="1"/>
  <c r="D8" i="1"/>
  <c r="F16" i="1"/>
  <c r="F17" i="1" s="1"/>
  <c r="C17" i="1"/>
  <c r="Q21" i="1"/>
  <c r="E23" i="1"/>
  <c r="F23" i="1"/>
  <c r="G23" i="1"/>
  <c r="K23" i="1"/>
  <c r="E22" i="1"/>
  <c r="F22" i="1"/>
  <c r="G22" i="1"/>
  <c r="K22" i="1"/>
  <c r="C11" i="1"/>
  <c r="C12" i="1"/>
  <c r="C16" i="1" l="1"/>
  <c r="D18" i="1" s="1"/>
  <c r="O24" i="1"/>
  <c r="C15" i="1"/>
  <c r="O22" i="1"/>
  <c r="O23" i="1"/>
  <c r="O21" i="1"/>
  <c r="C18" i="1" l="1"/>
  <c r="F18" i="1"/>
  <c r="F19" i="1" s="1"/>
</calcChain>
</file>

<file path=xl/sharedStrings.xml><?xml version="1.0" encoding="utf-8"?>
<sst xmlns="http://schemas.openxmlformats.org/spreadsheetml/2006/main" count="59" uniqueCount="52">
  <si>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</si>
  <si>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</si>
  <si>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</si>
  <si>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</si>
  <si>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</si>
  <si>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</si>
  <si>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</si>
  <si>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</si>
  <si>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</si>
  <si>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</si>
  <si>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</si>
  <si>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</si>
  <si>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</si>
  <si>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</si>
  <si>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</si>
  <si>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</si>
  <si>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</si>
  <si>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</si>
  <si>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</si>
  <si>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</si>
  <si>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</si>
  <si>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</si>
  <si>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</si>
  <si>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</si>
  <si>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</si>
  <si>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</si>
  <si>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</si>
  <si>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</si>
  <si>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</si>
  <si>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</si>
  <si>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</si>
  <si>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</si>
  <si>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</si>
  <si>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</si>
  <si>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</si>
  <si>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</si>
  <si>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</si>
  <si>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</si>
  <si>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</si>
  <si>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</si>
  <si>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</si>
  <si>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</si>
  <si>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V2657 Cyg  </t>
  </si>
  <si>
    <t>2017K</t>
  </si>
  <si>
    <t>G3608-0488</t>
  </si>
  <si>
    <t xml:space="preserve">EW        </t>
  </si>
  <si>
    <t>pr_6</t>
  </si>
  <si>
    <t xml:space="preserve">                 </t>
  </si>
  <si>
    <t>V2657 Cyg   / GSC 3608-0488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</si>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</sst>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42" applyFont="1" applyAlignment="1">
      <alignment horizontal="left"/>
    </xf>
    <xf numFmtId="0" fontId="31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V2657 Cyg-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14723</c:v>
                </c:pt>
                <c:pt idx="2">
                  <c:v>15838.5</c:v>
                </c:pt>
                <c:pt idx="3">
                  <c:v>16930.5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CD-44F4-9EC3-67E376610A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14723</c:v>
                </c:pt>
                <c:pt idx="2">
                  <c:v>15838.5</c:v>
                </c:pt>
                <c:pt idx="3">
                  <c:v>16930.5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CD-44F4-9EC3-67E376610A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14723</c:v>
                </c:pt>
                <c:pt idx="2">
                  <c:v>15838.5</c:v>
                </c:pt>
                <c:pt idx="3">
                  <c:v>16930.5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CD-44F4-9EC3-67E376610A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14723</c:v>
                </c:pt>
                <c:pt idx="2">
                  <c:v>15838.5</c:v>
                </c:pt>
                <c:pt idx="3">
                  <c:v>16930.5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6.3269999998738058E-2</c:v>
                </c:pt>
                <c:pt idx="2">
                  <c:v>-8.0885000003036112E-2</c:v>
                </c:pt>
                <c:pt idx="3">
                  <c:v>-2.6004999999713618E-2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CD-44F4-9EC3-67E376610A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14723</c:v>
                </c:pt>
                <c:pt idx="2">
                  <c:v>15838.5</c:v>
                </c:pt>
                <c:pt idx="3">
                  <c:v>16930.5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CD-44F4-9EC3-67E376610A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14723</c:v>
                </c:pt>
                <c:pt idx="2">
                  <c:v>15838.5</c:v>
                </c:pt>
                <c:pt idx="3">
                  <c:v>16930.5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CD-44F4-9EC3-67E376610A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14723</c:v>
                </c:pt>
                <c:pt idx="2">
                  <c:v>15838.5</c:v>
                </c:pt>
                <c:pt idx="3">
                  <c:v>16930.5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CD-44F4-9EC3-67E376610A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14723</c:v>
                </c:pt>
                <c:pt idx="2">
                  <c:v>15838.5</c:v>
                </c:pt>
                <c:pt idx="3">
                  <c:v>16930.5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0.63071925326892497</c:v>
                </c:pt>
                <c:pt idx="1">
                  <c:v>3.0608582888772218E-2</c:v>
                </c:pt>
                <c:pt idx="2">
                  <c:v>-1.4859287301342561E-2</c:v>
                </c:pt>
                <c:pt idx="3">
                  <c:v>-5.9369295591441551E-2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CD-44F4-9EC3-67E376610A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14723</c:v>
                </c:pt>
                <c:pt idx="2">
                  <c:v>15838.5</c:v>
                </c:pt>
                <c:pt idx="3">
                  <c:v>16930.5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CD-44F4-9EC3-67E37661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006360"/>
        <c:axId val="1"/>
      </c:scatterChart>
      <c:valAx>
        <c:axId val="77800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00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0DE942-EDB3-C533-0F2C-D97B5D467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7" t="s">
        <v>42</v>
      </c>
      <c r="G1" s="30" t="s">
        <v>43</v>
      </c>
      <c r="H1" s="38"/>
      <c r="I1" s="39" t="s">
        <v>44</v>
      </c>
      <c r="J1" s="40" t="s">
        <v>42</v>
      </c>
      <c r="K1" s="41">
        <v>21.533799999999999</v>
      </c>
      <c r="L1" s="32">
        <v>48.241340000000001</v>
      </c>
      <c r="M1" s="33">
        <v>51415.915000000001</v>
      </c>
      <c r="N1" s="33">
        <v>0.38821</v>
      </c>
      <c r="O1" s="31" t="s">
        <v>45</v>
      </c>
      <c r="P1" s="42">
        <v>12.5</v>
      </c>
      <c r="Q1" s="42">
        <v>12.9</v>
      </c>
      <c r="R1" s="43" t="s">
        <v>46</v>
      </c>
      <c r="S1" s="31" t="s">
        <v>47</v>
      </c>
    </row>
    <row r="2" spans="1:19" x14ac:dyDescent="0.2">
      <c r="A2" t="s">
        <v>24</v>
      </c>
      <c r="B2" t="s">
        <v>45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6">
        <v>51415.915000000001</v>
      </c>
      <c r="D4" s="27">
        <v>0.38821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49">
        <v>51415.915000000001</v>
      </c>
      <c r="D7" s="28" t="s">
        <v>49</v>
      </c>
    </row>
    <row r="8" spans="1:19" x14ac:dyDescent="0.2">
      <c r="A8" t="s">
        <v>4</v>
      </c>
      <c r="C8" s="49">
        <f>N1</f>
        <v>0.38821</v>
      </c>
      <c r="D8" s="28" t="str">
        <f>D7</f>
        <v>GCVS</v>
      </c>
    </row>
    <row r="9" spans="1:19" x14ac:dyDescent="0.2">
      <c r="A9" s="24" t="s">
        <v>33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INTERCEPT(INDIRECT($D$9):G992,INDIRECT($C$9):F992)</f>
        <v>0.63071925326892497</v>
      </c>
      <c r="D11" s="3"/>
      <c r="E11" s="10"/>
    </row>
    <row r="12" spans="1:19" x14ac:dyDescent="0.2">
      <c r="A12" s="10" t="s">
        <v>17</v>
      </c>
      <c r="B12" s="10"/>
      <c r="C12" s="21">
        <f ca="1">SLOPE(INDIRECT($D$9):G992,INDIRECT($C$9):F992)</f>
        <v>-4.0760080851738962E-5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(C7+C11)+(C8+C12)*INT(MAX(F21:F3533))</f>
        <v>57988.250951084454</v>
      </c>
      <c r="E15" s="14" t="s">
        <v>35</v>
      </c>
      <c r="F15" s="34">
        <v>1</v>
      </c>
    </row>
    <row r="16" spans="1:19" x14ac:dyDescent="0.2">
      <c r="A16" s="16" t="s">
        <v>5</v>
      </c>
      <c r="B16" s="10"/>
      <c r="C16" s="17">
        <f ca="1">+C8+C12</f>
        <v>0.38816923991914826</v>
      </c>
      <c r="E16" s="14" t="s">
        <v>31</v>
      </c>
      <c r="F16" s="35">
        <f ca="1">NOW()+15018.5+$C$5/24</f>
        <v>60346.716825347219</v>
      </c>
    </row>
    <row r="17" spans="1:21" ht="13.5" thickBot="1" x14ac:dyDescent="0.25">
      <c r="A17" s="14" t="s">
        <v>28</v>
      </c>
      <c r="B17" s="10"/>
      <c r="C17" s="10">
        <f>COUNT(C21:C2191)</f>
        <v>4</v>
      </c>
      <c r="E17" s="14" t="s">
        <v>36</v>
      </c>
      <c r="F17" s="15">
        <f ca="1">ROUND(2*(F16-$C$7)/$C$8,0)/2+F15</f>
        <v>23006</v>
      </c>
    </row>
    <row r="18" spans="1:21" ht="14.25" thickTop="1" thickBot="1" x14ac:dyDescent="0.25">
      <c r="A18" s="16" t="s">
        <v>6</v>
      </c>
      <c r="B18" s="10"/>
      <c r="C18" s="19">
        <f ca="1">+C15</f>
        <v>57988.250951084454</v>
      </c>
      <c r="D18" s="20">
        <f ca="1">+C16</f>
        <v>0.38816923991914826</v>
      </c>
      <c r="E18" s="14" t="s">
        <v>37</v>
      </c>
      <c r="F18" s="23">
        <f ca="1">ROUND(2*(F16-$C$15)/$C$16,0)/2+F15</f>
        <v>6077</v>
      </c>
    </row>
    <row r="19" spans="1:21" ht="13.5" thickTop="1" x14ac:dyDescent="0.2">
      <c r="E19" s="14" t="s">
        <v>32</v>
      </c>
      <c r="F19" s="18">
        <f ca="1">+$C$15+$C$16*F18-15018.5-$C$5/24</f>
        <v>45329.051255406455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5" t="s">
        <v>34</v>
      </c>
    </row>
    <row r="21" spans="1:21" x14ac:dyDescent="0.2">
      <c r="A21" t="s">
        <v>49</v>
      </c>
      <c r="C21" s="8">
        <v>51415.915000000001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0.63071925326892497</v>
      </c>
      <c r="Q21" s="2">
        <f>+C21-15018.5</f>
        <v>36397.415000000001</v>
      </c>
    </row>
    <row r="22" spans="1:21" x14ac:dyDescent="0.2">
      <c r="A22" s="44" t="s">
        <v>50</v>
      </c>
      <c r="B22" s="45" t="s">
        <v>51</v>
      </c>
      <c r="C22" s="46">
        <v>57131.594100000002</v>
      </c>
      <c r="D22" s="46">
        <v>8.9999999999999998E-4</v>
      </c>
      <c r="E22">
        <f>+(C22-C$7)/C$8</f>
        <v>14723.162978800137</v>
      </c>
      <c r="F22">
        <f>ROUND(2*E22,0)/2</f>
        <v>14723</v>
      </c>
      <c r="G22">
        <f>+C22-(C$7+F22*C$8)</f>
        <v>6.3269999998738058E-2</v>
      </c>
      <c r="K22">
        <f>+G22</f>
        <v>6.3269999998738058E-2</v>
      </c>
      <c r="O22">
        <f ca="1">+C$11+C$12*$F22</f>
        <v>3.0608582888772218E-2</v>
      </c>
      <c r="Q22" s="2">
        <f>+C22-15018.5</f>
        <v>42113.094100000002</v>
      </c>
    </row>
    <row r="23" spans="1:21" x14ac:dyDescent="0.2">
      <c r="A23" s="44" t="s">
        <v>50</v>
      </c>
      <c r="B23" s="45" t="s">
        <v>51</v>
      </c>
      <c r="C23" s="46">
        <v>57564.498200000002</v>
      </c>
      <c r="D23" s="46">
        <v>1.9E-3</v>
      </c>
      <c r="E23">
        <f>+(C23-C$7)/C$8</f>
        <v>15838.291646273927</v>
      </c>
      <c r="F23">
        <f>ROUND(2*E23,0)/2</f>
        <v>15838.5</v>
      </c>
      <c r="G23">
        <f>+C23-(C$7+F23*C$8)</f>
        <v>-8.0885000003036112E-2</v>
      </c>
      <c r="K23">
        <f>+G23</f>
        <v>-8.0885000003036112E-2</v>
      </c>
      <c r="O23">
        <f ca="1">+C$11+C$12*$F23</f>
        <v>-1.4859287301342561E-2</v>
      </c>
      <c r="Q23" s="2">
        <f>+C23-15018.5</f>
        <v>42545.998200000002</v>
      </c>
    </row>
    <row r="24" spans="1:21" x14ac:dyDescent="0.2">
      <c r="A24" s="47" t="s">
        <v>0</v>
      </c>
      <c r="B24" s="48" t="s">
        <v>51</v>
      </c>
      <c r="C24" s="48">
        <v>57988.4784</v>
      </c>
      <c r="D24" s="48">
        <v>1.6000000000000001E-3</v>
      </c>
      <c r="E24">
        <f>+(C24-C$7)/C$8</f>
        <v>16930.433013059941</v>
      </c>
      <c r="F24">
        <f>ROUND(2*E24,0)/2</f>
        <v>16930.5</v>
      </c>
      <c r="G24">
        <f>+C24-(C$7+F24*C$8)</f>
        <v>-2.6004999999713618E-2</v>
      </c>
      <c r="K24">
        <f>+G24</f>
        <v>-2.6004999999713618E-2</v>
      </c>
      <c r="O24">
        <f ca="1">+C$11+C$12*$F24</f>
        <v>-5.9369295591441551E-2</v>
      </c>
      <c r="Q24" s="2">
        <f>+C24-15018.5</f>
        <v>42969.9784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533" r:id="rId1" display="http://vsolj.cetus-net.org/bulletin.html"/>
    <hyperlink ref="H64526" r:id="rId2" display="https://www.aavso.org/ejaavso"/>
    <hyperlink ref="AP677" r:id="rId3" display="http://cdsbib.u-strasbg.fr/cgi-bin/cdsbib?1990RMxAA..21..381G"/>
    <hyperlink ref="AP681" r:id="rId4" display="http://cdsbib.u-strasbg.fr/cgi-bin/cdsbib?1990RMxAA..21..381G"/>
    <hyperlink ref="AP680" r:id="rId5" display="http://cdsbib.u-strasbg.fr/cgi-bin/cdsbib?1990RMxAA..21..381G"/>
    <hyperlink ref="AP661" r:id="rId6" display="http://cdsbib.u-strasbg.fr/cgi-bin/cdsbib?1990RMxAA..21..381G"/>
    <hyperlink ref="I64533" r:id="rId7" display="http://vsolj.cetus-net.org/bulletin.html"/>
    <hyperlink ref="AQ817" r:id="rId8" display="http://cdsbib.u-strasbg.fr/cgi-bin/cdsbib?1990RMxAA..21..381G"/>
    <hyperlink ref="AQ55583" r:id="rId9" display="http://cdsbib.u-strasbg.fr/cgi-bin/cdsbib?1990RMxAA..21..381G"/>
    <hyperlink ref="AQ818" r:id="rId10" display="http://cdsbib.u-strasbg.fr/cgi-bin/cdsbib?1990RMxAA..21..381G"/>
    <hyperlink ref="H64530" r:id="rId11" display="https://www.aavso.org/ejaavso"/>
    <hyperlink ref="H1703" r:id="rId12" display="http://vsolj.cetus-net.org/bulletin.html"/>
    <hyperlink ref="AP2947" r:id="rId13" display="http://cdsbib.u-strasbg.fr/cgi-bin/cdsbib?1990RMxAA..21..381G"/>
    <hyperlink ref="AP2950" r:id="rId14" display="http://cdsbib.u-strasbg.fr/cgi-bin/cdsbib?1990RMxAA..21..381G"/>
    <hyperlink ref="AP2948" r:id="rId15" display="http://cdsbib.u-strasbg.fr/cgi-bin/cdsbib?1990RMxAA..21..381G"/>
    <hyperlink ref="AP2932" r:id="rId16" display="http://cdsbib.u-strasbg.fr/cgi-bin/cdsbib?1990RMxAA..21..381G"/>
    <hyperlink ref="I1703" r:id="rId17" display="http://vsolj.cetus-net.org/bulletin.html"/>
    <hyperlink ref="AQ3161" r:id="rId18" display="http://cdsbib.u-strasbg.fr/cgi-bin/cdsbib?1990RMxAA..21..381G"/>
    <hyperlink ref="AQ65398" r:id="rId19" display="http://cdsbib.u-strasbg.fr/cgi-bin/cdsbib?1990RMxAA..21..381G"/>
    <hyperlink ref="AQ3165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2024-02-06T04:12:13Z</dcterms:modified>
</cp:coreProperties>
</file>