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2CA0374B-6AFA-486E-A30D-D4864101926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/>
  <c r="G25" i="1"/>
  <c r="I25" i="1"/>
  <c r="Q25" i="1"/>
  <c r="E21" i="1"/>
  <c r="F21" i="1"/>
  <c r="G21" i="1"/>
  <c r="I21" i="1"/>
  <c r="E22" i="1"/>
  <c r="F22" i="1"/>
  <c r="G22" i="1"/>
  <c r="I22" i="1"/>
  <c r="E24" i="1"/>
  <c r="F24" i="1"/>
  <c r="G24" i="1"/>
  <c r="I24" i="1"/>
  <c r="E23" i="1"/>
  <c r="F23" i="1"/>
  <c r="G23" i="1"/>
  <c r="H23" i="1"/>
  <c r="F11" i="1"/>
  <c r="Q21" i="1"/>
  <c r="Q22" i="1"/>
  <c r="Q24" i="1"/>
  <c r="G11" i="1"/>
  <c r="E14" i="1"/>
  <c r="E15" i="1" s="1"/>
  <c r="C17" i="1"/>
  <c r="Q23" i="1"/>
  <c r="C12" i="1"/>
  <c r="C16" i="1" l="1"/>
  <c r="D18" i="1" s="1"/>
  <c r="C11" i="1"/>
  <c r="O22" i="1" l="1"/>
  <c r="O25" i="1"/>
  <c r="O24" i="1"/>
  <c r="C15" i="1"/>
  <c r="O23" i="1"/>
  <c r="O21" i="1"/>
  <c r="C18" i="1" l="1"/>
  <c r="E16" i="1"/>
  <c r="E17" i="1" s="1"/>
</calcChain>
</file>

<file path=xl/sharedStrings.xml><?xml version="1.0" encoding="utf-8"?>
<sst xmlns="http://schemas.openxmlformats.org/spreadsheetml/2006/main" count="60" uniqueCount="52">
  <si>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</si>
  <si>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</si>
  <si>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</si>
  <si>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</si>
  <si>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</si>
  <si>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</si>
  <si>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</si>
  <si>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</si>
  <si>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</si>
  <si>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</si>
  <si>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</si>
  <si>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</si>
  <si>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</si>
  <si>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</si>
  <si>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</si>
  <si>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</si>
  <si>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</si>
  <si>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</si>
  <si>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</si>
  <si>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</si>
  <si>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</si>
  <si>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</si>
  <si>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</si>
  <si>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</si>
  <si>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</si>
  <si>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</si>
  <si>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</si>
  <si>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</si>
  <si>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</si>
  <si>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</si>
  <si>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</si>
  <si>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</si>
  <si>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</si>
  <si>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</si>
  <si>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</si>
  <si>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</si>
  <si>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</si>
  <si>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</si>
  <si>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</si>
  <si>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VSX</t>
  </si>
  <si>
    <t>BAD</t>
  </si>
  <si>
    <t>not avail.</t>
  </si>
  <si>
    <t>G2673-2495</t>
  </si>
  <si>
    <t>Cyg</t>
  </si>
  <si>
    <t>IBVS 5959</t>
  </si>
  <si>
    <t>II</t>
  </si>
  <si>
    <t>I</t>
  </si>
  <si>
    <t>EB</t>
  </si>
  <si>
    <t>2673-2495</t>
  </si>
  <si>
    <t>IBVS 5984</t>
  </si>
  <si>
    <t>CD</t>
  </si>
  <si>
    <t>V2689 Cyg / GSC 2673-2495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</si>
</sst>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9" fillId="0" borderId="0" xfId="0" applyFont="1" applyAlignment="1"/>
    <xf numFmtId="0" fontId="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left"/>
    </xf>
    <xf numFmtId="0" fontId="17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V2689 Cyg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2.4299999999999999E-2</c:v>
                  </c:pt>
                  <c:pt idx="1">
                    <c:v>3.8E-3</c:v>
                  </c:pt>
                  <c:pt idx="2">
                    <c:v>0</c:v>
                  </c:pt>
                  <c:pt idx="3">
                    <c:v>1.23E-2</c:v>
                  </c:pt>
                  <c:pt idx="4">
                    <c:v>1.7999999999999999E-2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2.4299999999999999E-2</c:v>
                  </c:pt>
                  <c:pt idx="1">
                    <c:v>3.8E-3</c:v>
                  </c:pt>
                  <c:pt idx="2">
                    <c:v>0</c:v>
                  </c:pt>
                  <c:pt idx="3">
                    <c:v>1.23E-2</c:v>
                  </c:pt>
                  <c:pt idx="4">
                    <c:v>1.7999999999999999E-2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-656.5</c:v>
                </c:pt>
                <c:pt idx="1">
                  <c:v>-19</c:v>
                </c:pt>
                <c:pt idx="2">
                  <c:v>0</c:v>
                </c:pt>
                <c:pt idx="3">
                  <c:v>1486.5</c:v>
                </c:pt>
                <c:pt idx="4">
                  <c:v>1505.5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67B-4447-8BF6-2FCD8C8562E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2.4299999999999999E-2</c:v>
                  </c:pt>
                  <c:pt idx="1">
                    <c:v>3.8E-3</c:v>
                  </c:pt>
                  <c:pt idx="2">
                    <c:v>0</c:v>
                  </c:pt>
                  <c:pt idx="3">
                    <c:v>1.23E-2</c:v>
                  </c:pt>
                  <c:pt idx="4">
                    <c:v>1.7999999999999999E-2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2.4299999999999999E-2</c:v>
                  </c:pt>
                  <c:pt idx="1">
                    <c:v>3.8E-3</c:v>
                  </c:pt>
                  <c:pt idx="2">
                    <c:v>0</c:v>
                  </c:pt>
                  <c:pt idx="3">
                    <c:v>1.23E-2</c:v>
                  </c:pt>
                  <c:pt idx="4">
                    <c:v>1.7999999999999999E-2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-656.5</c:v>
                </c:pt>
                <c:pt idx="1">
                  <c:v>-19</c:v>
                </c:pt>
                <c:pt idx="2">
                  <c:v>0</c:v>
                </c:pt>
                <c:pt idx="3">
                  <c:v>1486.5</c:v>
                </c:pt>
                <c:pt idx="4">
                  <c:v>1505.5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-9.0750000017578714E-3</c:v>
                </c:pt>
                <c:pt idx="1">
                  <c:v>-4.4500000003608875E-3</c:v>
                </c:pt>
                <c:pt idx="3">
                  <c:v>4.6374999998079147E-2</c:v>
                </c:pt>
                <c:pt idx="4">
                  <c:v>5.3025000001071021E-2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67B-4447-8BF6-2FCD8C8562E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2.4299999999999999E-2</c:v>
                  </c:pt>
                  <c:pt idx="1">
                    <c:v>3.8E-3</c:v>
                  </c:pt>
                  <c:pt idx="2">
                    <c:v>0</c:v>
                  </c:pt>
                  <c:pt idx="3">
                    <c:v>1.23E-2</c:v>
                  </c:pt>
                  <c:pt idx="4">
                    <c:v>1.7999999999999999E-2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2.4299999999999999E-2</c:v>
                  </c:pt>
                  <c:pt idx="1">
                    <c:v>3.8E-3</c:v>
                  </c:pt>
                  <c:pt idx="2">
                    <c:v>0</c:v>
                  </c:pt>
                  <c:pt idx="3">
                    <c:v>1.23E-2</c:v>
                  </c:pt>
                  <c:pt idx="4">
                    <c:v>1.7999999999999999E-2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-656.5</c:v>
                </c:pt>
                <c:pt idx="1">
                  <c:v>-19</c:v>
                </c:pt>
                <c:pt idx="2">
                  <c:v>0</c:v>
                </c:pt>
                <c:pt idx="3">
                  <c:v>1486.5</c:v>
                </c:pt>
                <c:pt idx="4">
                  <c:v>1505.5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67B-4447-8BF6-2FCD8C8562E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2.4299999999999999E-2</c:v>
                  </c:pt>
                  <c:pt idx="1">
                    <c:v>3.8E-3</c:v>
                  </c:pt>
                  <c:pt idx="2">
                    <c:v>0</c:v>
                  </c:pt>
                  <c:pt idx="3">
                    <c:v>1.23E-2</c:v>
                  </c:pt>
                  <c:pt idx="4">
                    <c:v>1.7999999999999999E-2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2.4299999999999999E-2</c:v>
                  </c:pt>
                  <c:pt idx="1">
                    <c:v>3.8E-3</c:v>
                  </c:pt>
                  <c:pt idx="2">
                    <c:v>0</c:v>
                  </c:pt>
                  <c:pt idx="3">
                    <c:v>1.23E-2</c:v>
                  </c:pt>
                  <c:pt idx="4">
                    <c:v>1.7999999999999999E-2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-656.5</c:v>
                </c:pt>
                <c:pt idx="1">
                  <c:v>-19</c:v>
                </c:pt>
                <c:pt idx="2">
                  <c:v>0</c:v>
                </c:pt>
                <c:pt idx="3">
                  <c:v>1486.5</c:v>
                </c:pt>
                <c:pt idx="4">
                  <c:v>1505.5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67B-4447-8BF6-2FCD8C8562E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2.4299999999999999E-2</c:v>
                  </c:pt>
                  <c:pt idx="1">
                    <c:v>3.8E-3</c:v>
                  </c:pt>
                  <c:pt idx="2">
                    <c:v>0</c:v>
                  </c:pt>
                  <c:pt idx="3">
                    <c:v>1.23E-2</c:v>
                  </c:pt>
                  <c:pt idx="4">
                    <c:v>1.7999999999999999E-2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2.4299999999999999E-2</c:v>
                  </c:pt>
                  <c:pt idx="1">
                    <c:v>3.8E-3</c:v>
                  </c:pt>
                  <c:pt idx="2">
                    <c:v>0</c:v>
                  </c:pt>
                  <c:pt idx="3">
                    <c:v>1.23E-2</c:v>
                  </c:pt>
                  <c:pt idx="4">
                    <c:v>1.7999999999999999E-2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-656.5</c:v>
                </c:pt>
                <c:pt idx="1">
                  <c:v>-19</c:v>
                </c:pt>
                <c:pt idx="2">
                  <c:v>0</c:v>
                </c:pt>
                <c:pt idx="3">
                  <c:v>1486.5</c:v>
                </c:pt>
                <c:pt idx="4">
                  <c:v>1505.5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67B-4447-8BF6-2FCD8C8562E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2.4299999999999999E-2</c:v>
                  </c:pt>
                  <c:pt idx="1">
                    <c:v>3.8E-3</c:v>
                  </c:pt>
                  <c:pt idx="2">
                    <c:v>0</c:v>
                  </c:pt>
                  <c:pt idx="3">
                    <c:v>1.23E-2</c:v>
                  </c:pt>
                  <c:pt idx="4">
                    <c:v>1.7999999999999999E-2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2.4299999999999999E-2</c:v>
                  </c:pt>
                  <c:pt idx="1">
                    <c:v>3.8E-3</c:v>
                  </c:pt>
                  <c:pt idx="2">
                    <c:v>0</c:v>
                  </c:pt>
                  <c:pt idx="3">
                    <c:v>1.23E-2</c:v>
                  </c:pt>
                  <c:pt idx="4">
                    <c:v>1.7999999999999999E-2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-656.5</c:v>
                </c:pt>
                <c:pt idx="1">
                  <c:v>-19</c:v>
                </c:pt>
                <c:pt idx="2">
                  <c:v>0</c:v>
                </c:pt>
                <c:pt idx="3">
                  <c:v>1486.5</c:v>
                </c:pt>
                <c:pt idx="4">
                  <c:v>1505.5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67B-4447-8BF6-2FCD8C8562E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2.4299999999999999E-2</c:v>
                  </c:pt>
                  <c:pt idx="1">
                    <c:v>3.8E-3</c:v>
                  </c:pt>
                  <c:pt idx="2">
                    <c:v>0</c:v>
                  </c:pt>
                  <c:pt idx="3">
                    <c:v>1.23E-2</c:v>
                  </c:pt>
                  <c:pt idx="4">
                    <c:v>1.7999999999999999E-2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2.4299999999999999E-2</c:v>
                  </c:pt>
                  <c:pt idx="1">
                    <c:v>3.8E-3</c:v>
                  </c:pt>
                  <c:pt idx="2">
                    <c:v>0</c:v>
                  </c:pt>
                  <c:pt idx="3">
                    <c:v>1.23E-2</c:v>
                  </c:pt>
                  <c:pt idx="4">
                    <c:v>1.7999999999999999E-2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-656.5</c:v>
                </c:pt>
                <c:pt idx="1">
                  <c:v>-19</c:v>
                </c:pt>
                <c:pt idx="2">
                  <c:v>0</c:v>
                </c:pt>
                <c:pt idx="3">
                  <c:v>1486.5</c:v>
                </c:pt>
                <c:pt idx="4">
                  <c:v>1505.5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67B-4447-8BF6-2FCD8C8562E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-656.5</c:v>
                </c:pt>
                <c:pt idx="1">
                  <c:v>-19</c:v>
                </c:pt>
                <c:pt idx="2">
                  <c:v>0</c:v>
                </c:pt>
                <c:pt idx="3">
                  <c:v>1486.5</c:v>
                </c:pt>
                <c:pt idx="4">
                  <c:v>1505.5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-1.6416674148951284E-2</c:v>
                </c:pt>
                <c:pt idx="1">
                  <c:v>2.7070017481535093E-3</c:v>
                </c:pt>
                <c:pt idx="2">
                  <c:v>3.2769622846946719E-3</c:v>
                </c:pt>
                <c:pt idx="3">
                  <c:v>4.7868874788296677E-2</c:v>
                </c:pt>
                <c:pt idx="4">
                  <c:v>4.8438835324837837E-2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67B-4447-8BF6-2FCD8C8562E2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-656.5</c:v>
                </c:pt>
                <c:pt idx="1">
                  <c:v>-19</c:v>
                </c:pt>
                <c:pt idx="2">
                  <c:v>0</c:v>
                </c:pt>
                <c:pt idx="3">
                  <c:v>1486.5</c:v>
                </c:pt>
                <c:pt idx="4">
                  <c:v>1505.5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67B-4447-8BF6-2FCD8C8562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148456"/>
        <c:axId val="1"/>
      </c:scatterChart>
      <c:valAx>
        <c:axId val="7651484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1484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300751879699247"/>
          <c:y val="0.92375366568914952"/>
          <c:w val="0.7338345864661655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C1AA8ED-541B-D22B-C45F-DEE6A6E6E1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6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5" t="s">
        <v>51</v>
      </c>
    </row>
    <row r="2" spans="1:7" x14ac:dyDescent="0.2">
      <c r="A2" t="s">
        <v>23</v>
      </c>
      <c r="B2" t="s">
        <v>47</v>
      </c>
      <c r="D2" s="2" t="s">
        <v>43</v>
      </c>
      <c r="E2" s="30" t="s">
        <v>42</v>
      </c>
    </row>
    <row r="3" spans="1:7" ht="13.5" thickBot="1" x14ac:dyDescent="0.25">
      <c r="E3" t="s">
        <v>48</v>
      </c>
    </row>
    <row r="4" spans="1:7" ht="14.25" thickTop="1" thickBot="1" x14ac:dyDescent="0.25">
      <c r="A4" s="4" t="s">
        <v>0</v>
      </c>
      <c r="C4" s="7" t="s">
        <v>41</v>
      </c>
      <c r="D4" s="8" t="s">
        <v>41</v>
      </c>
    </row>
    <row r="6" spans="1:7" x14ac:dyDescent="0.2">
      <c r="A6" s="4" t="s">
        <v>1</v>
      </c>
    </row>
    <row r="7" spans="1:7" x14ac:dyDescent="0.2">
      <c r="A7" t="s">
        <v>2</v>
      </c>
      <c r="C7">
        <v>53659.340799999998</v>
      </c>
      <c r="D7" s="29" t="s">
        <v>39</v>
      </c>
    </row>
    <row r="8" spans="1:7" x14ac:dyDescent="0.2">
      <c r="A8" t="s">
        <v>3</v>
      </c>
      <c r="C8">
        <v>1.15445</v>
      </c>
      <c r="D8" s="29" t="s">
        <v>39</v>
      </c>
    </row>
    <row r="9" spans="1:7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7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7" x14ac:dyDescent="0.2">
      <c r="A11" s="11" t="s">
        <v>15</v>
      </c>
      <c r="B11" s="11"/>
      <c r="C11" s="23">
        <f ca="1">INTERCEPT(INDIRECT($G$11):G992,INDIRECT($F$11):F992)</f>
        <v>3.2769622846946719E-3</v>
      </c>
      <c r="D11" s="2"/>
      <c r="E11" s="11"/>
      <c r="F11" s="24" t="str">
        <f>"F"&amp;E19</f>
        <v>F21</v>
      </c>
      <c r="G11" s="25" t="str">
        <f>"G"&amp;E19</f>
        <v>G21</v>
      </c>
    </row>
    <row r="12" spans="1:7" x14ac:dyDescent="0.2">
      <c r="A12" s="11" t="s">
        <v>16</v>
      </c>
      <c r="B12" s="11"/>
      <c r="C12" s="23">
        <f ca="1">SLOPE(INDIRECT($G$11):G992,INDIRECT($F$11):F992)</f>
        <v>2.999792297585066E-5</v>
      </c>
      <c r="D12" s="2"/>
      <c r="E12" s="11"/>
    </row>
    <row r="13" spans="1:7" x14ac:dyDescent="0.2">
      <c r="A13" s="11" t="s">
        <v>18</v>
      </c>
      <c r="B13" s="11"/>
      <c r="C13" s="2" t="s">
        <v>13</v>
      </c>
      <c r="D13" s="15" t="s">
        <v>36</v>
      </c>
      <c r="E13" s="12">
        <v>1</v>
      </c>
    </row>
    <row r="14" spans="1:7" x14ac:dyDescent="0.2">
      <c r="A14" s="11"/>
      <c r="B14" s="11"/>
      <c r="C14" s="11"/>
      <c r="D14" s="15" t="s">
        <v>32</v>
      </c>
      <c r="E14" s="16">
        <f ca="1">NOW()+15018.5+$C$9/24</f>
        <v>60346.718759027775</v>
      </c>
    </row>
    <row r="15" spans="1:7" x14ac:dyDescent="0.2">
      <c r="A15" s="13" t="s">
        <v>17</v>
      </c>
      <c r="B15" s="11"/>
      <c r="C15" s="14">
        <f ca="1">(C7+C11)+(C8+C12)*INT(MAX(F21:F3533))</f>
        <v>55396.83647383636</v>
      </c>
      <c r="D15" s="15" t="s">
        <v>37</v>
      </c>
      <c r="E15" s="16">
        <f ca="1">ROUND(2*(E14-$C$7)/$C$8,0)/2+E13</f>
        <v>5793.5</v>
      </c>
    </row>
    <row r="16" spans="1:7" x14ac:dyDescent="0.2">
      <c r="A16" s="17" t="s">
        <v>4</v>
      </c>
      <c r="B16" s="11"/>
      <c r="C16" s="18">
        <f ca="1">+C8+C12</f>
        <v>1.1544799979229758</v>
      </c>
      <c r="D16" s="15" t="s">
        <v>38</v>
      </c>
      <c r="E16" s="25">
        <f ca="1">ROUND(2*(E14-$C$15)/$C$16,0)/2+E13</f>
        <v>4288.5</v>
      </c>
    </row>
    <row r="17" spans="1:18" ht="13.5" thickBot="1" x14ac:dyDescent="0.25">
      <c r="A17" s="15" t="s">
        <v>29</v>
      </c>
      <c r="B17" s="11"/>
      <c r="C17" s="11">
        <f>COUNT(C21:C2191)</f>
        <v>5</v>
      </c>
      <c r="D17" s="15" t="s">
        <v>33</v>
      </c>
      <c r="E17" s="19">
        <f ca="1">+$C$15+$C$16*E16-15018.5-$C$9/24</f>
        <v>45329.719778262377</v>
      </c>
    </row>
    <row r="18" spans="1:18" ht="14.25" thickTop="1" thickBot="1" x14ac:dyDescent="0.25">
      <c r="A18" s="17" t="s">
        <v>5</v>
      </c>
      <c r="B18" s="11"/>
      <c r="C18" s="20">
        <f ca="1">+C15</f>
        <v>55396.83647383636</v>
      </c>
      <c r="D18" s="21">
        <f ca="1">+C16</f>
        <v>1.1544799979229758</v>
      </c>
      <c r="E18" s="22" t="s">
        <v>34</v>
      </c>
    </row>
    <row r="19" spans="1:18" ht="13.5" thickTop="1" x14ac:dyDescent="0.2">
      <c r="A19" s="26" t="s">
        <v>35</v>
      </c>
      <c r="E19" s="27">
        <v>21</v>
      </c>
    </row>
    <row r="20" spans="1:18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39</v>
      </c>
      <c r="I20" s="6" t="s">
        <v>28</v>
      </c>
      <c r="J20" s="6" t="s">
        <v>50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8" t="s">
        <v>40</v>
      </c>
    </row>
    <row r="21" spans="1:18" x14ac:dyDescent="0.2">
      <c r="A21" s="31" t="s">
        <v>44</v>
      </c>
      <c r="B21" s="32" t="s">
        <v>45</v>
      </c>
      <c r="C21" s="31">
        <v>52901.435299999997</v>
      </c>
      <c r="D21" s="31">
        <v>2.4299999999999999E-2</v>
      </c>
      <c r="E21">
        <f>+(C21-C$7)/C$8</f>
        <v>-656.50786088613688</v>
      </c>
      <c r="F21">
        <f>ROUND(2*E21,0)/2</f>
        <v>-656.5</v>
      </c>
      <c r="G21">
        <f>+C21-(C$7+F21*C$8)</f>
        <v>-9.0750000017578714E-3</v>
      </c>
      <c r="I21">
        <f>+G21</f>
        <v>-9.0750000017578714E-3</v>
      </c>
      <c r="O21">
        <f ca="1">+C$11+C$12*$F21</f>
        <v>-1.6416674148951284E-2</v>
      </c>
      <c r="Q21" s="1">
        <f>+C21-15018.5</f>
        <v>37882.935299999997</v>
      </c>
    </row>
    <row r="22" spans="1:18" x14ac:dyDescent="0.2">
      <c r="A22" s="31" t="s">
        <v>44</v>
      </c>
      <c r="B22" s="32" t="s">
        <v>46</v>
      </c>
      <c r="C22" s="31">
        <v>53637.4018</v>
      </c>
      <c r="D22" s="31">
        <v>3.8E-3</v>
      </c>
      <c r="E22">
        <f>+(C22-C$7)/C$8</f>
        <v>-19.003854649398836</v>
      </c>
      <c r="F22">
        <f>ROUND(2*E22,0)/2</f>
        <v>-19</v>
      </c>
      <c r="G22">
        <f>+C22-(C$7+F22*C$8)</f>
        <v>-4.4500000003608875E-3</v>
      </c>
      <c r="I22">
        <f>+G22</f>
        <v>-4.4500000003608875E-3</v>
      </c>
      <c r="O22">
        <f ca="1">+C$11+C$12*$F22</f>
        <v>2.7070017481535093E-3</v>
      </c>
      <c r="Q22" s="1">
        <f>+C22-15018.5</f>
        <v>38618.9018</v>
      </c>
    </row>
    <row r="23" spans="1:18" x14ac:dyDescent="0.2">
      <c r="A23" t="s">
        <v>39</v>
      </c>
      <c r="C23" s="9">
        <v>53659.340799999998</v>
      </c>
      <c r="D23" s="9" t="s">
        <v>13</v>
      </c>
      <c r="E23">
        <f>+(C23-C$7)/C$8</f>
        <v>0</v>
      </c>
      <c r="F23">
        <f>ROUND(2*E23,0)/2</f>
        <v>0</v>
      </c>
      <c r="G23">
        <f>+C23-(C$7+F23*C$8)</f>
        <v>0</v>
      </c>
      <c r="H23">
        <f>+G23</f>
        <v>0</v>
      </c>
      <c r="O23">
        <f ca="1">+C$11+C$12*$F23</f>
        <v>3.2769622846946719E-3</v>
      </c>
      <c r="Q23" s="1">
        <f>+C23-15018.5</f>
        <v>38640.840799999998</v>
      </c>
    </row>
    <row r="24" spans="1:18" x14ac:dyDescent="0.2">
      <c r="A24" s="31" t="s">
        <v>44</v>
      </c>
      <c r="B24" s="32" t="s">
        <v>45</v>
      </c>
      <c r="C24" s="31">
        <v>55375.477099999996</v>
      </c>
      <c r="D24" s="31">
        <v>1.23E-2</v>
      </c>
      <c r="E24">
        <f>+(C24-C$7)/C$8</f>
        <v>1486.5401706440282</v>
      </c>
      <c r="F24">
        <f>ROUND(2*E24,0)/2</f>
        <v>1486.5</v>
      </c>
      <c r="G24">
        <f>+C24-(C$7+F24*C$8)</f>
        <v>4.6374999998079147E-2</v>
      </c>
      <c r="I24">
        <f>+G24</f>
        <v>4.6374999998079147E-2</v>
      </c>
      <c r="O24">
        <f ca="1">+C$11+C$12*$F24</f>
        <v>4.7868874788296677E-2</v>
      </c>
      <c r="Q24" s="1">
        <f>+C24-15018.5</f>
        <v>40356.977099999996</v>
      </c>
    </row>
    <row r="25" spans="1:18" x14ac:dyDescent="0.2">
      <c r="A25" s="33" t="s">
        <v>49</v>
      </c>
      <c r="B25" s="33"/>
      <c r="C25" s="34">
        <v>55397.418299999998</v>
      </c>
      <c r="D25" s="34">
        <v>1.7999999999999999E-2</v>
      </c>
      <c r="E25">
        <f>+(C25-C$7)/C$8</f>
        <v>1505.5459309627956</v>
      </c>
      <c r="F25">
        <f>ROUND(2*E25,0)/2</f>
        <v>1505.5</v>
      </c>
      <c r="G25">
        <f>+C25-(C$7+F25*C$8)</f>
        <v>5.3025000001071021E-2</v>
      </c>
      <c r="I25">
        <f>+G25</f>
        <v>5.3025000001071021E-2</v>
      </c>
      <c r="O25">
        <f ca="1">+C$11+C$12*$F25</f>
        <v>4.8438835324837837E-2</v>
      </c>
      <c r="Q25" s="1">
        <f>+C25-15018.5</f>
        <v>40378.918299999998</v>
      </c>
    </row>
    <row r="26" spans="1:18" x14ac:dyDescent="0.2">
      <c r="C26" s="9"/>
      <c r="D26" s="9"/>
      <c r="Q26" s="1"/>
    </row>
    <row r="27" spans="1:18" x14ac:dyDescent="0.2">
      <c r="C27" s="9"/>
      <c r="D27" s="9"/>
      <c r="Q27" s="1"/>
    </row>
    <row r="28" spans="1:18" x14ac:dyDescent="0.2">
      <c r="C28" s="9"/>
      <c r="D28" s="9"/>
      <c r="Q28" s="1"/>
    </row>
    <row r="29" spans="1:18" x14ac:dyDescent="0.2">
      <c r="C29" s="9"/>
      <c r="D29" s="9"/>
      <c r="Q29" s="1"/>
    </row>
    <row r="30" spans="1:18" x14ac:dyDescent="0.2">
      <c r="C30" s="9"/>
      <c r="D30" s="9"/>
      <c r="Q30" s="1"/>
    </row>
    <row r="31" spans="1:18" x14ac:dyDescent="0.2">
      <c r="C31" s="9"/>
      <c r="D31" s="9"/>
      <c r="Q31" s="1"/>
    </row>
    <row r="32" spans="1:18" x14ac:dyDescent="0.2">
      <c r="C32" s="9"/>
      <c r="D32" s="9"/>
      <c r="Q32" s="1"/>
    </row>
    <row r="33" spans="3:17" x14ac:dyDescent="0.2">
      <c r="C33" s="9"/>
      <c r="D33" s="9"/>
      <c r="Q33" s="1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6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2024-02-06T04:15:00Z</dcterms:modified>
</cp:coreProperties>
</file>