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CA0374B-6AFA-486E-A30D-D486410192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1" i="1"/>
  <c r="F21" i="1"/>
  <c r="G21" i="1"/>
  <c r="I21" i="1"/>
  <c r="E22" i="1"/>
  <c r="F22" i="1"/>
  <c r="G22" i="1"/>
  <c r="I22" i="1"/>
  <c r="E24" i="1"/>
  <c r="F24" i="1"/>
  <c r="G24" i="1"/>
  <c r="I24" i="1"/>
  <c r="E23" i="1"/>
  <c r="F23" i="1"/>
  <c r="G23" i="1"/>
  <c r="H23" i="1"/>
  <c r="F11" i="1"/>
  <c r="Q21" i="1"/>
  <c r="Q22" i="1"/>
  <c r="Q24" i="1"/>
  <c r="G11" i="1"/>
  <c r="E14" i="1"/>
  <c r="E15" i="1" s="1"/>
  <c r="C17" i="1"/>
  <c r="Q23" i="1"/>
  <c r="C12" i="1"/>
  <c r="C16" i="1" l="1"/>
  <c r="D18" i="1" s="1"/>
  <c r="C11" i="1"/>
  <c r="O22" i="1" l="1"/>
  <c r="O25" i="1"/>
  <c r="O24" i="1"/>
  <c r="C1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<sst xmlns="http://schemas.openxmlformats.org/spreadsheetml/2006/main" count="60" uniqueCount="52">
  <si>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</si>
  <si>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</si>
  <si>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</si>
  <si>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</si>
  <si>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</si>
  <si>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</si>
  <si>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</si>
  <si>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</si>
  <si>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</si>
  <si>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</si>
  <si>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</si>
  <si>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</si>
  <si>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</si>
  <si>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</si>
  <si>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</si>
  <si>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</si>
  <si>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</si>
  <si>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</si>
  <si>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</si>
  <si>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</si>
  <si>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</si>
  <si>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</si>
  <si>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</si>
  <si>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</si>
  <si>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</si>
  <si>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</si>
  <si>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</si>
  <si>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</si>
  <si>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</si>
  <si>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</si>
  <si>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</si>
  <si>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</si>
  <si>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</si>
  <si>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</si>
  <si>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</si>
  <si>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</si>
  <si>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</si>
  <si>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</si>
  <si>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</si>
  <si>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</si>
  <si>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</si>
  <si>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</si>
  <si>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G2673-2495</t>
  </si>
  <si>
    <t>Cyg</t>
  </si>
  <si>
    <t>IBVS 5959</t>
  </si>
  <si>
    <t>II</t>
  </si>
  <si>
    <t>I</t>
  </si>
  <si>
    <t>EB</t>
  </si>
  <si>
    <t>2673-2495</t>
  </si>
  <si>
    <t>IBVS 5984</t>
  </si>
  <si>
    <t>CD</t>
  </si>
  <si>
    <t>V2689 Cyg / GSC 2673-2495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</si>
</sst>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V2689 Cyg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B-4447-8BF6-2FCD8C8562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-9.0750000017578714E-3</c:v>
                </c:pt>
                <c:pt idx="1">
                  <c:v>-4.4500000003608875E-3</c:v>
                </c:pt>
                <c:pt idx="3">
                  <c:v>4.6374999998079147E-2</c:v>
                </c:pt>
                <c:pt idx="4">
                  <c:v>5.3025000001071021E-2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B-4447-8BF6-2FCD8C8562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7B-4447-8BF6-2FCD8C8562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7B-4447-8BF6-2FCD8C8562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7B-4447-8BF6-2FCD8C8562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7B-4447-8BF6-2FCD8C8562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2.4299999999999999E-2</c:v>
                  </c:pt>
                  <c:pt idx="1">
                    <c:v>3.8E-3</c:v>
                  </c:pt>
                  <c:pt idx="2">
                    <c:v>0</c:v>
                  </c:pt>
                  <c:pt idx="3">
                    <c:v>1.23E-2</c:v>
                  </c:pt>
                  <c:pt idx="4">
                    <c:v>1.7999999999999999E-2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7B-4447-8BF6-2FCD8C8562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-1.6416674148951284E-2</c:v>
                </c:pt>
                <c:pt idx="1">
                  <c:v>2.7070017481535093E-3</c:v>
                </c:pt>
                <c:pt idx="2">
                  <c:v>3.2769622846946719E-3</c:v>
                </c:pt>
                <c:pt idx="3">
                  <c:v>4.7868874788296677E-2</c:v>
                </c:pt>
                <c:pt idx="4">
                  <c:v>4.8438835324837837E-2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7B-4447-8BF6-2FCD8C8562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-656.5</c:v>
                </c:pt>
                <c:pt idx="1">
                  <c:v>-19</c:v>
                </c:pt>
                <c:pt idx="2">
                  <c:v>0</c:v>
                </c:pt>
                <c:pt idx="3">
                  <c:v>1486.5</c:v>
                </c:pt>
                <c:pt idx="4">
                  <c:v>1505.5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7B-4447-8BF6-2FCD8C85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48456"/>
        <c:axId val="1"/>
      </c:scatterChart>
      <c:valAx>
        <c:axId val="765148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48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1AA8ED-541B-D22B-C45F-DEE6A6E6E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51</v>
      </c>
    </row>
    <row r="2" spans="1:7" x14ac:dyDescent="0.2">
      <c r="A2" t="s">
        <v>23</v>
      </c>
      <c r="B2" t="s">
        <v>47</v>
      </c>
      <c r="D2" s="2" t="s">
        <v>43</v>
      </c>
      <c r="E2" s="30" t="s">
        <v>42</v>
      </c>
    </row>
    <row r="3" spans="1:7" ht="13.5" thickBot="1" x14ac:dyDescent="0.25">
      <c r="E3" t="s">
        <v>48</v>
      </c>
    </row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53659.340799999998</v>
      </c>
      <c r="D7" s="29" t="s">
        <v>39</v>
      </c>
    </row>
    <row r="8" spans="1:7" x14ac:dyDescent="0.2">
      <c r="A8" t="s">
        <v>3</v>
      </c>
      <c r="C8">
        <v>1.15445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3.2769622846946719E-3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2.999792297585066E-5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60346.718759027775</v>
      </c>
    </row>
    <row r="15" spans="1:7" x14ac:dyDescent="0.2">
      <c r="A15" s="13" t="s">
        <v>17</v>
      </c>
      <c r="B15" s="11"/>
      <c r="C15" s="14">
        <f ca="1">(C7+C11)+(C8+C12)*INT(MAX(F21:F3533))</f>
        <v>55396.83647383636</v>
      </c>
      <c r="D15" s="15" t="s">
        <v>37</v>
      </c>
      <c r="E15" s="16">
        <f ca="1">ROUND(2*(E14-$C$7)/$C$8,0)/2+E13</f>
        <v>5793.5</v>
      </c>
    </row>
    <row r="16" spans="1:7" x14ac:dyDescent="0.2">
      <c r="A16" s="17" t="s">
        <v>4</v>
      </c>
      <c r="B16" s="11"/>
      <c r="C16" s="18">
        <f ca="1">+C8+C12</f>
        <v>1.1544799979229758</v>
      </c>
      <c r="D16" s="15" t="s">
        <v>38</v>
      </c>
      <c r="E16" s="25">
        <f ca="1">ROUND(2*(E14-$C$15)/$C$16,0)/2+E13</f>
        <v>4288.5</v>
      </c>
    </row>
    <row r="17" spans="1:18" ht="13.5" thickBot="1" x14ac:dyDescent="0.25">
      <c r="A17" s="15" t="s">
        <v>29</v>
      </c>
      <c r="B17" s="11"/>
      <c r="C17" s="11">
        <f>COUNT(C21:C2191)</f>
        <v>5</v>
      </c>
      <c r="D17" s="15" t="s">
        <v>33</v>
      </c>
      <c r="E17" s="19">
        <f ca="1">+$C$15+$C$16*E16-15018.5-$C$9/24</f>
        <v>45329.719778262377</v>
      </c>
    </row>
    <row r="18" spans="1:18" ht="14.25" thickTop="1" thickBot="1" x14ac:dyDescent="0.25">
      <c r="A18" s="17" t="s">
        <v>5</v>
      </c>
      <c r="B18" s="11"/>
      <c r="C18" s="20">
        <f ca="1">+C15</f>
        <v>55396.83647383636</v>
      </c>
      <c r="D18" s="21">
        <f ca="1">+C16</f>
        <v>1.1544799979229758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40</v>
      </c>
    </row>
    <row r="21" spans="1:18" x14ac:dyDescent="0.2">
      <c r="A21" s="31" t="s">
        <v>44</v>
      </c>
      <c r="B21" s="32" t="s">
        <v>45</v>
      </c>
      <c r="C21" s="31">
        <v>52901.435299999997</v>
      </c>
      <c r="D21" s="31">
        <v>2.4299999999999999E-2</v>
      </c>
      <c r="E21">
        <f>+(C21-C$7)/C$8</f>
        <v>-656.50786088613688</v>
      </c>
      <c r="F21">
        <f>ROUND(2*E21,0)/2</f>
        <v>-656.5</v>
      </c>
      <c r="G21">
        <f>+C21-(C$7+F21*C$8)</f>
        <v>-9.0750000017578714E-3</v>
      </c>
      <c r="I21">
        <f>+G21</f>
        <v>-9.0750000017578714E-3</v>
      </c>
      <c r="O21">
        <f ca="1">+C$11+C$12*$F21</f>
        <v>-1.6416674148951284E-2</v>
      </c>
      <c r="Q21" s="1">
        <f>+C21-15018.5</f>
        <v>37882.935299999997</v>
      </c>
    </row>
    <row r="22" spans="1:18" x14ac:dyDescent="0.2">
      <c r="A22" s="31" t="s">
        <v>44</v>
      </c>
      <c r="B22" s="32" t="s">
        <v>46</v>
      </c>
      <c r="C22" s="31">
        <v>53637.4018</v>
      </c>
      <c r="D22" s="31">
        <v>3.8E-3</v>
      </c>
      <c r="E22">
        <f>+(C22-C$7)/C$8</f>
        <v>-19.003854649398836</v>
      </c>
      <c r="F22">
        <f>ROUND(2*E22,0)/2</f>
        <v>-19</v>
      </c>
      <c r="G22">
        <f>+C22-(C$7+F22*C$8)</f>
        <v>-4.4500000003608875E-3</v>
      </c>
      <c r="I22">
        <f>+G22</f>
        <v>-4.4500000003608875E-3</v>
      </c>
      <c r="O22">
        <f ca="1">+C$11+C$12*$F22</f>
        <v>2.7070017481535093E-3</v>
      </c>
      <c r="Q22" s="1">
        <f>+C22-15018.5</f>
        <v>38618.9018</v>
      </c>
    </row>
    <row r="23" spans="1:18" x14ac:dyDescent="0.2">
      <c r="A23" t="s">
        <v>39</v>
      </c>
      <c r="C23" s="9">
        <v>53659.340799999998</v>
      </c>
      <c r="D23" s="9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 ca="1">+C$11+C$12*$F23</f>
        <v>3.2769622846946719E-3</v>
      </c>
      <c r="Q23" s="1">
        <f>+C23-15018.5</f>
        <v>38640.840799999998</v>
      </c>
    </row>
    <row r="24" spans="1:18" x14ac:dyDescent="0.2">
      <c r="A24" s="31" t="s">
        <v>44</v>
      </c>
      <c r="B24" s="32" t="s">
        <v>45</v>
      </c>
      <c r="C24" s="31">
        <v>55375.477099999996</v>
      </c>
      <c r="D24" s="31">
        <v>1.23E-2</v>
      </c>
      <c r="E24">
        <f>+(C24-C$7)/C$8</f>
        <v>1486.5401706440282</v>
      </c>
      <c r="F24">
        <f>ROUND(2*E24,0)/2</f>
        <v>1486.5</v>
      </c>
      <c r="G24">
        <f>+C24-(C$7+F24*C$8)</f>
        <v>4.6374999998079147E-2</v>
      </c>
      <c r="I24">
        <f>+G24</f>
        <v>4.6374999998079147E-2</v>
      </c>
      <c r="O24">
        <f ca="1">+C$11+C$12*$F24</f>
        <v>4.7868874788296677E-2</v>
      </c>
      <c r="Q24" s="1">
        <f>+C24-15018.5</f>
        <v>40356.977099999996</v>
      </c>
    </row>
    <row r="25" spans="1:18" x14ac:dyDescent="0.2">
      <c r="A25" s="33" t="s">
        <v>49</v>
      </c>
      <c r="B25" s="33"/>
      <c r="C25" s="34">
        <v>55397.418299999998</v>
      </c>
      <c r="D25" s="34">
        <v>1.7999999999999999E-2</v>
      </c>
      <c r="E25">
        <f>+(C25-C$7)/C$8</f>
        <v>1505.5459309627956</v>
      </c>
      <c r="F25">
        <f>ROUND(2*E25,0)/2</f>
        <v>1505.5</v>
      </c>
      <c r="G25">
        <f>+C25-(C$7+F25*C$8)</f>
        <v>5.3025000001071021E-2</v>
      </c>
      <c r="I25">
        <f>+G25</f>
        <v>5.3025000001071021E-2</v>
      </c>
      <c r="O25">
        <f ca="1">+C$11+C$12*$F25</f>
        <v>4.8438835324837837E-2</v>
      </c>
      <c r="Q25" s="1">
        <f>+C25-15018.5</f>
        <v>40378.918299999998</v>
      </c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2024-02-06T04:15:00Z</dcterms:modified>
</cp:coreProperties>
</file>