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626A67F-3E5F-482E-A6D5-F5C0F890B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E24" i="1"/>
  <c r="F24" i="1" s="1"/>
  <c r="G24" i="1" s="1"/>
  <c r="K24" i="1" s="1"/>
  <c r="Q24" i="1"/>
  <c r="E22" i="1"/>
  <c r="F22" i="1" s="1"/>
  <c r="G22" i="1" s="1"/>
  <c r="K22" i="1" s="1"/>
  <c r="Q22" i="1"/>
  <c r="E23" i="1"/>
  <c r="F23" i="1" s="1"/>
  <c r="G23" i="1" s="1"/>
  <c r="K23" i="1" s="1"/>
  <c r="Q23" i="1"/>
  <c r="E21" i="1"/>
  <c r="F21" i="1" s="1"/>
  <c r="G21" i="1" s="1"/>
  <c r="K21" i="1" s="1"/>
  <c r="Q21" i="1"/>
  <c r="F15" i="1"/>
  <c r="F16" i="1" s="1"/>
  <c r="C17" i="1"/>
  <c r="C11" i="1"/>
  <c r="C12" i="1"/>
  <c r="O24" i="1" l="1"/>
  <c r="C15" i="1"/>
  <c r="C16" i="1"/>
  <c r="D18" i="1" s="1"/>
  <c r="O22" i="1"/>
  <c r="O23" i="1"/>
  <c r="O21" i="1"/>
  <c r="C18" i="1" l="1"/>
  <c r="F17" i="1"/>
  <c r="F18" i="1" s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<sst xmlns="http://schemas.openxmlformats.org/spreadsheetml/2006/main" count="61" uniqueCount="55">
  <si>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</si>
  <si>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</si>
  <si>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</si>
  <si>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</si>
  <si>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</si>
  <si>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</si>
  <si>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</si>
  <si>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</si>
  <si>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</si>
  <si>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</si>
  <si>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</si>
  <si>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</si>
  <si>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</si>
  <si>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</si>
  <si>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</si>
  <si>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</si>
  <si>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</si>
  <si>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</si>
  <si>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</si>
  <si>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</si>
  <si>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</si>
  <si>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</si>
  <si>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</si>
  <si>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</si>
  <si>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</si>
  <si>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</si>
  <si>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</si>
  <si>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</si>
  <si>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</si>
  <si>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</si>
  <si>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</si>
  <si>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</si>
  <si>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</si>
  <si>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</si>
  <si>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</si>
  <si>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</si>
  <si>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</si>
  <si>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</si>
  <si>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</si>
  <si>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</si>
  <si>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</si>
  <si>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</si>
  <si>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</si>
  <si>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V2846 Cyg</t>
  </si>
  <si>
    <t>2022C</t>
  </si>
  <si>
    <t>G3924-0411</t>
  </si>
  <si>
    <t>EW</t>
  </si>
  <si>
    <t>F21</t>
  </si>
  <si>
    <t>G21</t>
  </si>
  <si>
    <t>JBAV, 60</t>
  </si>
  <si>
    <t>I</t>
  </si>
  <si>
    <t>V2846 Cyg / G3924-0411</t>
  </si>
  <si>
    <t>OEJV 234</t>
  </si>
  <si>
    <t>II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</si>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</sst>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V2846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6.0892999972566031E-3</c:v>
                </c:pt>
                <c:pt idx="2">
                  <c:v>9.7251000042888336E-3</c:v>
                </c:pt>
                <c:pt idx="3">
                  <c:v>8.5009999966132455E-3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-5.6797564092053374E-5</c:v>
                </c:pt>
                <c:pt idx="1">
                  <c:v>7.0206601546255005E-3</c:v>
                </c:pt>
                <c:pt idx="2">
                  <c:v>8.1966770678543674E-3</c:v>
                </c:pt>
                <c:pt idx="3">
                  <c:v>9.1548603397708667E-3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17</xdr:col>
      <xdr:colOff>276225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51</v>
      </c>
      <c r="F1" s="7" t="s">
        <v>43</v>
      </c>
      <c r="G1" s="5" t="s">
        <v>44</v>
      </c>
      <c r="H1" s="3"/>
      <c r="I1" s="8" t="s">
        <v>45</v>
      </c>
      <c r="J1" s="9" t="s">
        <v>45</v>
      </c>
      <c r="K1" s="4">
        <v>19.184799999999999</v>
      </c>
      <c r="L1" s="4">
        <v>55.353999999999999</v>
      </c>
      <c r="M1" s="10">
        <v>59660.770568129454</v>
      </c>
      <c r="N1" s="10">
        <v>0.43926374108431804</v>
      </c>
      <c r="O1" s="6" t="s">
        <v>46</v>
      </c>
    </row>
    <row r="2" spans="1:15" s="16" customFormat="1" ht="12.95" customHeight="1" x14ac:dyDescent="0.2">
      <c r="A2" s="16" t="s">
        <v>23</v>
      </c>
      <c r="B2" s="16" t="s">
        <v>46</v>
      </c>
      <c r="C2" s="17"/>
      <c r="D2" s="18"/>
    </row>
    <row r="3" spans="1:15" s="16" customFormat="1" ht="12.95" customHeight="1" thickBot="1" x14ac:dyDescent="0.25"/>
    <row r="4" spans="1:15" s="16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5" s="16" customFormat="1" ht="12.95" customHeight="1" x14ac:dyDescent="0.2">
      <c r="A6" s="19" t="s">
        <v>1</v>
      </c>
    </row>
    <row r="7" spans="1:15" s="16" customFormat="1" ht="12.95" customHeight="1" x14ac:dyDescent="0.2">
      <c r="A7" s="16" t="s">
        <v>2</v>
      </c>
      <c r="C7" s="48">
        <v>56818.958500000001</v>
      </c>
      <c r="D7" s="25" t="s">
        <v>54</v>
      </c>
    </row>
    <row r="8" spans="1:15" s="16" customFormat="1" ht="12.95" customHeight="1" x14ac:dyDescent="0.2">
      <c r="A8" s="16" t="s">
        <v>3</v>
      </c>
      <c r="C8" s="48">
        <v>0.43926169999999998</v>
      </c>
      <c r="D8" s="25" t="s">
        <v>54</v>
      </c>
    </row>
    <row r="9" spans="1:15" s="16" customFormat="1" ht="12.95" customHeight="1" x14ac:dyDescent="0.2">
      <c r="A9" s="26" t="s">
        <v>32</v>
      </c>
      <c r="B9" s="27">
        <v>21</v>
      </c>
      <c r="C9" s="28" t="s">
        <v>47</v>
      </c>
      <c r="D9" s="29" t="s">
        <v>48</v>
      </c>
    </row>
    <row r="10" spans="1:15" s="16" customFormat="1" ht="12.95" customHeight="1" thickBot="1" x14ac:dyDescent="0.25">
      <c r="C10" s="30" t="s">
        <v>19</v>
      </c>
      <c r="D10" s="30" t="s">
        <v>20</v>
      </c>
    </row>
    <row r="11" spans="1:15" s="16" customFormat="1" ht="12.95" customHeight="1" x14ac:dyDescent="0.2">
      <c r="A11" s="16" t="s">
        <v>15</v>
      </c>
      <c r="C11" s="29">
        <f ca="1">INTERCEPT(INDIRECT($D$9):G992,INDIRECT($C$9):F992)</f>
        <v>-5.6797564092053374E-5</v>
      </c>
      <c r="D11" s="18"/>
    </row>
    <row r="12" spans="1:15" s="16" customFormat="1" ht="12.95" customHeight="1" x14ac:dyDescent="0.2">
      <c r="A12" s="16" t="s">
        <v>16</v>
      </c>
      <c r="C12" s="29">
        <f ca="1">SLOPE(INDIRECT($D$9):G992,INDIRECT($C$9):F992)</f>
        <v>1.423749289623326E-6</v>
      </c>
      <c r="D12" s="18"/>
    </row>
    <row r="13" spans="1:15" s="16" customFormat="1" ht="12.95" customHeight="1" x14ac:dyDescent="0.2">
      <c r="A13" s="16" t="s">
        <v>18</v>
      </c>
      <c r="C13" s="18" t="s">
        <v>13</v>
      </c>
    </row>
    <row r="14" spans="1:15" s="16" customFormat="1" ht="12.95" customHeight="1" x14ac:dyDescent="0.2">
      <c r="E14" s="31" t="s">
        <v>34</v>
      </c>
      <c r="F14" s="32">
        <v>1</v>
      </c>
    </row>
    <row r="15" spans="1:15" s="16" customFormat="1" ht="12.95" customHeight="1" x14ac:dyDescent="0.2">
      <c r="A15" s="33" t="s">
        <v>17</v>
      </c>
      <c r="C15" s="34">
        <f ca="1">(C7+C11)+(C8+C12)*INT(MAX(F21:F3533))</f>
        <v>59660.990853860341</v>
      </c>
      <c r="E15" s="31" t="s">
        <v>30</v>
      </c>
      <c r="F15" s="35">
        <f ca="1">NOW()+15018.5+$C$5/24</f>
        <v>60346.723379166666</v>
      </c>
    </row>
    <row r="16" spans="1:15" s="16" customFormat="1" ht="12.95" customHeight="1" x14ac:dyDescent="0.2">
      <c r="A16" s="19" t="s">
        <v>4</v>
      </c>
      <c r="C16" s="35">
        <f ca="1">+C8+C12</f>
        <v>0.43926312374928961</v>
      </c>
      <c r="E16" s="31" t="s">
        <v>35</v>
      </c>
      <c r="F16" s="36">
        <f ca="1">ROUND(2*(F15-$C$7)/$C$8,0)/2+F14</f>
        <v>8032</v>
      </c>
    </row>
    <row r="17" spans="1:21" s="16" customFormat="1" ht="12.95" customHeight="1" thickBot="1" x14ac:dyDescent="0.25">
      <c r="A17" s="31" t="s">
        <v>27</v>
      </c>
      <c r="C17" s="16">
        <f>COUNT(C21:C2191)</f>
        <v>4</v>
      </c>
      <c r="E17" s="31" t="s">
        <v>36</v>
      </c>
      <c r="F17" s="29">
        <f ca="1">ROUND(2*(F15-$C$15)/$C$16,0)/2+F14</f>
        <v>1562</v>
      </c>
    </row>
    <row r="18" spans="1:21" s="16" customFormat="1" ht="12.95" customHeight="1" thickTop="1" thickBot="1" x14ac:dyDescent="0.25">
      <c r="A18" s="19" t="s">
        <v>5</v>
      </c>
      <c r="C18" s="37">
        <f ca="1">+C15</f>
        <v>59660.990853860341</v>
      </c>
      <c r="D18" s="38">
        <f ca="1">+C16</f>
        <v>0.43926312374928961</v>
      </c>
      <c r="E18" s="31" t="s">
        <v>31</v>
      </c>
      <c r="F18" s="39">
        <f ca="1">+$C$15+$C$16*F17-15018.5-$C$5/24</f>
        <v>45329.015686490071</v>
      </c>
    </row>
    <row r="19" spans="1:21" s="16" customFormat="1" ht="12.95" customHeight="1" thickTop="1" x14ac:dyDescent="0.2">
      <c r="F19" s="40" t="s">
        <v>42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6" customFormat="1" ht="12.95" customHeight="1" x14ac:dyDescent="0.2">
      <c r="A21" s="16" t="str">
        <f>+$D$7</f>
        <v>VSX</v>
      </c>
      <c r="C21" s="24">
        <f>$C$7</f>
        <v>56818.958500000001</v>
      </c>
      <c r="D21" s="24"/>
      <c r="E21" s="16">
        <f>+(C21-C$7)/C$8</f>
        <v>0</v>
      </c>
      <c r="F21" s="16">
        <f>ROUND(2*E21,0)/2</f>
        <v>0</v>
      </c>
      <c r="G21" s="16">
        <f>+C21-(C$7+F21*C$8)</f>
        <v>0</v>
      </c>
      <c r="K21" s="16">
        <f>+G21</f>
        <v>0</v>
      </c>
      <c r="O21" s="16">
        <f ca="1">+C$11+C$12*$F21</f>
        <v>-5.6797564092053374E-5</v>
      </c>
      <c r="Q21" s="44">
        <f>+C21-15018.5</f>
        <v>41800.458500000001</v>
      </c>
    </row>
    <row r="22" spans="1:21" s="16" customFormat="1" ht="12.95" customHeight="1" x14ac:dyDescent="0.2">
      <c r="A22" s="11" t="s">
        <v>49</v>
      </c>
      <c r="B22" s="12" t="s">
        <v>50</v>
      </c>
      <c r="C22" s="14">
        <v>59002.534500000002</v>
      </c>
      <c r="D22" s="15">
        <v>1.4E-3</v>
      </c>
      <c r="E22" s="16">
        <f>+(C22-C$7)/C$8</f>
        <v>4971.0138625789614</v>
      </c>
      <c r="F22" s="16">
        <f>ROUND(2*E22,0)/2</f>
        <v>4971</v>
      </c>
      <c r="G22" s="16">
        <f>+C22-(C$7+F22*C$8)</f>
        <v>6.0892999972566031E-3</v>
      </c>
      <c r="K22" s="16">
        <f>+G22</f>
        <v>6.0892999972566031E-3</v>
      </c>
      <c r="O22" s="16">
        <f ca="1">+C$11+C$12*$F22</f>
        <v>7.0206601546255005E-3</v>
      </c>
      <c r="Q22" s="44">
        <f>+C22-15018.5</f>
        <v>43984.034500000002</v>
      </c>
    </row>
    <row r="23" spans="1:21" s="16" customFormat="1" ht="12.95" customHeight="1" x14ac:dyDescent="0.2">
      <c r="A23" s="11" t="s">
        <v>49</v>
      </c>
      <c r="B23" s="12" t="s">
        <v>50</v>
      </c>
      <c r="C23" s="14">
        <v>59365.368300000002</v>
      </c>
      <c r="D23" s="15">
        <v>1.1000000000000001E-3</v>
      </c>
      <c r="E23" s="16">
        <f>+(C23-C$7)/C$8</f>
        <v>5797.022139649328</v>
      </c>
      <c r="F23" s="16">
        <f>ROUND(2*E23,0)/2</f>
        <v>5797</v>
      </c>
      <c r="G23" s="16">
        <f>+C23-(C$7+F23*C$8)</f>
        <v>9.7251000042888336E-3</v>
      </c>
      <c r="K23" s="16">
        <f>+G23</f>
        <v>9.7251000042888336E-3</v>
      </c>
      <c r="O23" s="16">
        <f ca="1">+C$11+C$12*$F23</f>
        <v>8.1966770678543674E-3</v>
      </c>
      <c r="Q23" s="44">
        <f>+C23-15018.5</f>
        <v>44346.868300000002</v>
      </c>
    </row>
    <row r="24" spans="1:21" s="16" customFormat="1" ht="12.95" customHeight="1" x14ac:dyDescent="0.2">
      <c r="A24" s="13" t="s">
        <v>52</v>
      </c>
      <c r="B24" s="45" t="s">
        <v>53</v>
      </c>
      <c r="C24" s="46">
        <v>59660.9902</v>
      </c>
      <c r="D24" s="46">
        <v>4.0000000000000002E-4</v>
      </c>
      <c r="E24" s="16">
        <f>+(C24-C$7)/C$8</f>
        <v>6470.0193529278777</v>
      </c>
      <c r="F24" s="16">
        <f>ROUND(2*E24,0)/2</f>
        <v>6470</v>
      </c>
      <c r="G24" s="16">
        <f>+C24-(C$7+F24*C$8)</f>
        <v>8.5009999966132455E-3</v>
      </c>
      <c r="K24" s="16">
        <f>+G24</f>
        <v>8.5009999966132455E-3</v>
      </c>
      <c r="O24" s="16">
        <f ca="1">+C$11+C$12*$F24</f>
        <v>9.1548603397708667E-3</v>
      </c>
      <c r="Q24" s="44">
        <f>+C24-15018.5</f>
        <v>44642.4902</v>
      </c>
    </row>
    <row r="25" spans="1:21" s="16" customFormat="1" ht="12.95" customHeight="1" x14ac:dyDescent="0.2">
      <c r="C25" s="24"/>
      <c r="D25" s="24"/>
      <c r="Q25" s="47"/>
    </row>
    <row r="26" spans="1:21" s="16" customFormat="1" ht="12.95" customHeight="1" x14ac:dyDescent="0.2">
      <c r="C26" s="24"/>
      <c r="D26" s="24"/>
      <c r="Q26" s="47"/>
    </row>
    <row r="27" spans="1:21" s="16" customFormat="1" ht="12.95" customHeight="1" x14ac:dyDescent="0.2">
      <c r="C27" s="24"/>
      <c r="D27" s="24"/>
      <c r="Q27" s="47"/>
    </row>
    <row r="28" spans="1:21" s="16" customFormat="1" ht="12.95" customHeight="1" x14ac:dyDescent="0.2">
      <c r="C28" s="24"/>
      <c r="D28" s="24"/>
      <c r="Q28" s="47"/>
    </row>
    <row r="29" spans="1:21" s="16" customFormat="1" ht="12.95" customHeight="1" x14ac:dyDescent="0.2">
      <c r="C29" s="24"/>
      <c r="D29" s="24"/>
      <c r="Q29" s="47"/>
    </row>
    <row r="30" spans="1:21" s="16" customFormat="1" ht="12.95" customHeight="1" x14ac:dyDescent="0.2">
      <c r="C30" s="24"/>
      <c r="D30" s="24"/>
      <c r="Q30" s="47"/>
    </row>
    <row r="31" spans="1:21" s="16" customFormat="1" ht="12.95" customHeight="1" x14ac:dyDescent="0.2">
      <c r="C31" s="24"/>
      <c r="D31" s="24"/>
      <c r="Q31" s="47"/>
    </row>
    <row r="32" spans="1:21" s="16" customFormat="1" ht="12.95" customHeight="1" x14ac:dyDescent="0.2">
      <c r="C32" s="24"/>
      <c r="D32" s="24"/>
      <c r="Q32" s="47"/>
    </row>
    <row r="33" spans="3:17" s="16" customFormat="1" ht="12.95" customHeight="1" x14ac:dyDescent="0.2">
      <c r="C33" s="24"/>
      <c r="D33" s="24"/>
      <c r="Q33" s="47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R40">
    <sortCondition ref="C21:C40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2024-02-06T04:21:39Z</dcterms:modified>
</cp:coreProperties>
</file>