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FC92E82-9C09-41EE-A3DD-00486CBFEC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F11" i="1"/>
  <c r="Q21" i="1"/>
  <c r="C22" i="1"/>
  <c r="E22" i="1"/>
  <c r="F22" i="1"/>
  <c r="G22" i="1"/>
  <c r="H22" i="1"/>
  <c r="A22" i="1"/>
  <c r="G11" i="1"/>
  <c r="E14" i="1"/>
  <c r="C17" i="1"/>
  <c r="Q22" i="1"/>
  <c r="C11" i="1"/>
  <c r="E15" i="1" l="1"/>
  <c r="C12" i="1"/>
  <c r="C16" i="1" l="1"/>
  <c r="D18" i="1" s="1"/>
  <c r="C15" i="1"/>
  <c r="O21" i="1"/>
  <c r="S21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<sst xmlns="http://schemas.openxmlformats.org/spreadsheetml/2006/main" count="55" uniqueCount="51">
  <si>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</si>
  <si>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</si>
  <si>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</si>
  <si>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</si>
  <si>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</si>
  <si>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</si>
  <si>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</si>
  <si>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</si>
  <si>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</si>
  <si>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</si>
  <si>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</si>
  <si>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</si>
  <si>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</si>
  <si>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</si>
  <si>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</si>
  <si>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</si>
  <si>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</si>
  <si>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</si>
  <si>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</si>
  <si>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</si>
  <si>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</si>
  <si>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</si>
  <si>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</si>
  <si>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</si>
  <si>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</si>
  <si>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</si>
  <si>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</si>
  <si>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</si>
  <si>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</si>
  <si>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</si>
  <si>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</si>
  <si>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</si>
  <si>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</si>
  <si>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</si>
  <si>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</si>
  <si>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</si>
  <si>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</si>
  <si>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</si>
  <si>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</si>
  <si>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</si>
  <si>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</si>
  <si>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</si>
  <si>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G3137-3322</t>
  </si>
  <si>
    <t>G3137-3322_Cyg.xls</t>
  </si>
  <si>
    <t>EB</t>
  </si>
  <si>
    <t>Cyg</t>
  </si>
  <si>
    <t>VSX</t>
  </si>
  <si>
    <t>IBVS 6010</t>
  </si>
  <si>
    <t>I</t>
  </si>
  <si>
    <t>V2884 Cyg / GSC 3137-3322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</si>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</sst>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V2884 Cyg - O-C Diagr.</a:t>
            </a:r>
          </a:p>
        </c:rich>
      </c:tx>
      <c:layout>
        <c:manualLayout>
          <c:xMode val="edge"/>
          <c:yMode val="edge"/>
          <c:x val="0.34536340852130326"/>
          <c:y val="3.9100684261974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6.3E-3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6.3E-3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47-41C7-A77C-91C76595A5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1.3900000194553286E-2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47-41C7-A77C-91C76595A5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47-41C7-A77C-91C76595A5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47-41C7-A77C-91C76595A5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47-41C7-A77C-91C76595A5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47-41C7-A77C-91C76595A5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47-41C7-A77C-91C76595A5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1.3900000194553286E-2</c:v>
                </c:pt>
                <c:pt idx="1">
                  <c:v>-8.6736173798840355E-19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47-41C7-A77C-91C76595A5E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47-41C7-A77C-91C76595A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12280"/>
        <c:axId val="1"/>
      </c:scatterChart>
      <c:valAx>
        <c:axId val="412212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212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96992481203006"/>
          <c:y val="0.92375366568914952"/>
          <c:w val="0.7774436090225562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FB33ADF-F771-1D3D-1C94-B806E86ED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56147.441999999806</v>
      </c>
      <c r="D7" s="30" t="s">
        <v>46</v>
      </c>
    </row>
    <row r="8" spans="1:7" x14ac:dyDescent="0.2">
      <c r="A8" t="s">
        <v>3</v>
      </c>
      <c r="C8" s="35">
        <v>0.70479999999999998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-8.6736173798840355E-19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-2.1253822927451509E-5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60346.725776273146</v>
      </c>
    </row>
    <row r="15" spans="1:7" x14ac:dyDescent="0.2">
      <c r="A15" s="12" t="s">
        <v>17</v>
      </c>
      <c r="B15" s="10"/>
      <c r="C15" s="13">
        <f ca="1">(C7+C11)+(C8+C12)*INT(MAX(F21:F3533))</f>
        <v>56147.441999999806</v>
      </c>
      <c r="D15" s="14" t="s">
        <v>38</v>
      </c>
      <c r="E15" s="15">
        <f ca="1">ROUND(2*(E14-$C$7)/$C$8,0)/2+E13</f>
        <v>5959</v>
      </c>
    </row>
    <row r="16" spans="1:7" x14ac:dyDescent="0.2">
      <c r="A16" s="16" t="s">
        <v>4</v>
      </c>
      <c r="B16" s="10"/>
      <c r="C16" s="17">
        <f ca="1">+C8+C12</f>
        <v>0.70477874617707248</v>
      </c>
      <c r="D16" s="14" t="s">
        <v>39</v>
      </c>
      <c r="E16" s="24">
        <f ca="1">ROUND(2*(E14-$C$15)/$C$16,0)/2+E13</f>
        <v>5959.5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45329.466771175408</v>
      </c>
    </row>
    <row r="18" spans="1:19" ht="14.25" thickTop="1" thickBot="1" x14ac:dyDescent="0.25">
      <c r="A18" s="16" t="s">
        <v>5</v>
      </c>
      <c r="B18" s="10"/>
      <c r="C18" s="19">
        <f ca="1">+C15</f>
        <v>56147.441999999806</v>
      </c>
      <c r="D18" s="20">
        <f ca="1">+C16</f>
        <v>0.70477874617707248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8.6736173798840355E-19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s="33" t="s">
        <v>47</v>
      </c>
      <c r="B21" s="34" t="s">
        <v>48</v>
      </c>
      <c r="C21" s="33">
        <v>55686.5167</v>
      </c>
      <c r="D21" s="33">
        <v>6.3E-3</v>
      </c>
      <c r="E21">
        <f>+(C21-C$7)/C$8</f>
        <v>-653.98027809280109</v>
      </c>
      <c r="F21">
        <f>ROUND(2*E21,0)/2</f>
        <v>-654</v>
      </c>
      <c r="G21">
        <f>+C21-(C$7+F21*C$8)</f>
        <v>1.3900000194553286E-2</v>
      </c>
      <c r="I21">
        <f>+G21</f>
        <v>1.3900000194553286E-2</v>
      </c>
      <c r="O21">
        <f ca="1">+C$11+C$12*$F21</f>
        <v>1.3900000194553286E-2</v>
      </c>
      <c r="Q21" s="2">
        <f>+C21-15018.5</f>
        <v>40668.0167</v>
      </c>
      <c r="S21">
        <f ca="1">+(O21-G21)^2</f>
        <v>0</v>
      </c>
    </row>
    <row r="22" spans="1:19" x14ac:dyDescent="0.2">
      <c r="A22" t="str">
        <f>D8</f>
        <v>VSX</v>
      </c>
      <c r="C22" s="8">
        <f>C$7</f>
        <v>56147.441999999806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-8.6736173798840355E-19</v>
      </c>
      <c r="Q22" s="2">
        <f>+C22-15018.5</f>
        <v>41128.941999999806</v>
      </c>
      <c r="S22">
        <f ca="1">+(O22-G22)^2</f>
        <v>7.5231638452626401E-37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2024-02-06T04:25:07Z</dcterms:modified>
</cp:coreProperties>
</file>