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E3B70FE5-0562-41EF-9B87-91A9171575EA}" xr6:coauthVersionLast="47" xr6:coauthVersionMax="47" xr10:uidLastSave="{00000000-0000-0000-0000-000000000000}"/>
  <bookViews>
    <workbookView xWindow="13080" yWindow="193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3" i="1" l="1"/>
  <c r="F23" i="1"/>
  <c r="G23" i="1" s="1"/>
  <c r="K23" i="1" s="1"/>
  <c r="Q23" i="1"/>
  <c r="E22" i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<sst xmlns="http://schemas.openxmlformats.org/spreadsheetml/2006/main" count="58" uniqueCount="54">
  <si>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</si>
  <si>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</si>
  <si>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</si>
  <si>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</si>
  <si>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</si>
  <si>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</si>
  <si>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</si>
  <si>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</si>
  <si>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</si>
  <si>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</si>
  <si>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</si>
  <si>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</si>
  <si>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</si>
  <si>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</si>
  <si>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</si>
  <si>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</si>
  <si>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</si>
  <si>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</si>
  <si>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</si>
  <si>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</si>
  <si>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</si>
  <si>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</si>
  <si>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</si>
  <si>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</si>
  <si>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</si>
  <si>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</si>
  <si>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</si>
  <si>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</si>
  <si>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</si>
  <si>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</si>
  <si>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</si>
  <si>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</si>
  <si>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</si>
  <si>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</si>
  <si>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</si>
  <si>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</si>
  <si>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</si>
  <si>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</si>
  <si>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</si>
  <si>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</si>
  <si>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</si>
  <si>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</si>
  <si>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</si>
  <si>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</si>
  <si>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</si>
  <si>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V2911 Cyg</t>
  </si>
  <si>
    <t>BAV102 Feb 2025</t>
  </si>
  <si>
    <t>II</t>
  </si>
  <si>
    <t>EW</t>
  </si>
  <si>
    <t>VSX</t>
  </si>
  <si>
    <t>12.282 (0.234)</t>
  </si>
  <si>
    <t>Mag W1</t>
  </si>
  <si>
    <t>I</t>
  </si>
  <si>
    <t>VSX : Detail for V2911 Cyg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</si>
</sst>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5" fontId="18" fillId="0" borderId="0" xfId="0" applyNumberFormat="1" applyFont="1" applyAlignment="1">
      <alignment horizontal="left" vertical="center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V2911 Cyg</a:t>
            </a:r>
            <a:r>
              <a:rPr lang="en-AU" sz="1200" b="1" i="0" u="none" strike="noStrike" baseline="0"/>
              <a:t>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8.297534999292111E-2</c:v>
                </c:pt>
                <c:pt idx="2">
                  <c:v>0.10903644999780226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4.5976852941756463E-4</c:v>
                </c:pt>
                <c:pt idx="1">
                  <c:v>9.7283241196505402E-2</c:v>
                </c:pt>
                <c:pt idx="2">
                  <c:v>9.4268790264800381E-2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103650.5</c:v>
                      </c:pt>
                      <c:pt idx="2">
                        <c:v>100423.5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V2911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8.297534999292111E-2</c:v>
                </c:pt>
                <c:pt idx="2">
                  <c:v>0.10903644999780226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4.5976852941756463E-4</c:v>
                </c:pt>
                <c:pt idx="1">
                  <c:v>9.7283241196505402E-2</c:v>
                </c:pt>
                <c:pt idx="2">
                  <c:v>9.4268790264800381E-2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103650.5</c:v>
                </c:pt>
                <c:pt idx="2">
                  <c:v>100423.5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386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50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49</v>
      </c>
    </row>
    <row r="8" spans="1:15" ht="12.95" customHeight="1" x14ac:dyDescent="0.2">
      <c r="A8" s="20" t="s">
        <v>3</v>
      </c>
      <c r="C8" s="28">
        <v>0.55595930000000005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4.5976852941756463E-4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9.341341591896599E-7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60840.732034027773</v>
      </c>
    </row>
    <row r="15" spans="1:15" ht="12.95" customHeight="1" x14ac:dyDescent="0.2">
      <c r="A15" s="17" t="s">
        <v>17</v>
      </c>
      <c r="C15" s="18">
        <f ca="1">(C7+C11)+(C8+C12)*INT(MAX(F21:F3533))</f>
        <v>57625.27872777413</v>
      </c>
      <c r="E15" s="37" t="s">
        <v>33</v>
      </c>
      <c r="F15" s="39">
        <f ca="1">ROUND(2*(F14-$C$7)/$C$8,0)/2+F13</f>
        <v>109435</v>
      </c>
    </row>
    <row r="16" spans="1:15" ht="12.95" customHeight="1" x14ac:dyDescent="0.2">
      <c r="A16" s="17" t="s">
        <v>4</v>
      </c>
      <c r="C16" s="18">
        <f ca="1">+C8+C12</f>
        <v>0.55596023413415918</v>
      </c>
      <c r="E16" s="37" t="s">
        <v>34</v>
      </c>
      <c r="F16" s="39">
        <f ca="1">ROUND(2*(F14-$C$15)/$C$16,0)/2+F13</f>
        <v>5784.5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45823.126535456511</v>
      </c>
    </row>
    <row r="18" spans="1:21" ht="12.95" customHeight="1" thickTop="1" thickBot="1" x14ac:dyDescent="0.25">
      <c r="A18" s="17" t="s">
        <v>5</v>
      </c>
      <c r="C18" s="24">
        <f ca="1">+C15</f>
        <v>57625.27872777413</v>
      </c>
      <c r="D18" s="25">
        <f ca="1">+C16</f>
        <v>0.55596023413415918</v>
      </c>
      <c r="E18" s="42" t="s">
        <v>44</v>
      </c>
      <c r="F18" s="41">
        <f ca="1">+($C$15+$C$16*$F$16)-($C$16/2)-15018.5-$C$5/24</f>
        <v>45822.848555339442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4.5976852941756463E-4</v>
      </c>
      <c r="Q21" s="26">
        <f>+C21-15018.5</f>
        <v>-15018.5</v>
      </c>
    </row>
    <row r="22" spans="1:21" ht="12.95" customHeight="1" x14ac:dyDescent="0.2">
      <c r="A22" s="45" t="s">
        <v>46</v>
      </c>
      <c r="B22" s="46" t="s">
        <v>47</v>
      </c>
      <c r="C22" s="47">
        <v>57625.542399999998</v>
      </c>
      <c r="D22" s="48">
        <v>4.1999999999999997E-3</v>
      </c>
      <c r="E22" s="20">
        <f>+(C22-C$7)/C$8</f>
        <v>103650.6492471661</v>
      </c>
      <c r="F22" s="20">
        <f>ROUND(2*E22,0)/2</f>
        <v>103650.5</v>
      </c>
      <c r="G22" s="20">
        <f>+C22-(C$7+F22*C$8)</f>
        <v>8.297534999292111E-2</v>
      </c>
      <c r="K22" s="20">
        <f>+G22</f>
        <v>8.297534999292111E-2</v>
      </c>
      <c r="O22" s="20">
        <f ca="1">+C$11+C$12*$F22</f>
        <v>9.7283241196505402E-2</v>
      </c>
      <c r="Q22" s="26">
        <f>+C22-15018.5</f>
        <v>42607.042399999998</v>
      </c>
    </row>
    <row r="23" spans="1:21" ht="12.95" customHeight="1" x14ac:dyDescent="0.2">
      <c r="A23" s="45" t="s">
        <v>46</v>
      </c>
      <c r="B23" s="46" t="s">
        <v>52</v>
      </c>
      <c r="C23" s="49">
        <v>55831.487800000003</v>
      </c>
      <c r="D23" s="48">
        <v>4.1999999999999997E-3</v>
      </c>
      <c r="E23" s="20">
        <f>+(C23-C$7)/C$8</f>
        <v>100423.69612307951</v>
      </c>
      <c r="F23" s="20">
        <f>ROUND(2*E23,0)/2</f>
        <v>100423.5</v>
      </c>
      <c r="G23" s="20">
        <f>+C23-(C$7+F23*C$8)</f>
        <v>0.10903644999780226</v>
      </c>
      <c r="K23" s="20">
        <f>+G23</f>
        <v>0.10903644999780226</v>
      </c>
      <c r="O23" s="20">
        <f ca="1">+C$11+C$12*$F23</f>
        <v>9.4268790264800381E-2</v>
      </c>
      <c r="Q23" s="26">
        <f>+C23-15018.5</f>
        <v>40812.987800000003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38654" xr:uid="{4DDD71EC-1885-4D16-8296-9D53A409C303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2025-06-14T05:34:07Z</dcterms:modified>
</cp:coreProperties>
</file>