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0D500744-FDD8-4223-ABC5-42A543A8B455}" xr6:coauthVersionLast="47" xr6:coauthVersionMax="47" xr10:uidLastSave="{00000000-0000-0000-0000-000000000000}"/>
  <bookViews>
    <workbookView xWindow="15555" yWindow="219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5" i="1"/>
  <c r="O23" i="1"/>
  <c r="O22" i="1"/>
  <c r="O26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<sst xmlns="http://schemas.openxmlformats.org/spreadsheetml/2006/main" count="64" uniqueCount="54">
  <si>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</si>
  <si>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</si>
  <si>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</si>
  <si>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</si>
  <si>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</si>
  <si>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</si>
  <si>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</si>
  <si>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</si>
  <si>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</si>
  <si>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</si>
  <si>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</si>
  <si>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</si>
  <si>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</si>
  <si>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</si>
  <si>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</si>
  <si>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</si>
  <si>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</si>
  <si>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</si>
  <si>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</si>
  <si>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</si>
  <si>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</si>
  <si>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</si>
  <si>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</si>
  <si>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</si>
  <si>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</si>
  <si>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</si>
  <si>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</si>
  <si>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</si>
  <si>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</si>
  <si>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</si>
  <si>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</si>
  <si>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</si>
  <si>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</si>
  <si>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</si>
  <si>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</si>
  <si>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</si>
  <si>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</si>
  <si>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</si>
  <si>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</si>
  <si>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</si>
  <si>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</si>
  <si>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</si>
  <si>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</si>
  <si>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</si>
  <si>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</si>
  <si>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WISEJ201351.1+530607 Cyg</t>
  </si>
  <si>
    <t>BAV102 Feb 2025</t>
  </si>
  <si>
    <t>II</t>
  </si>
  <si>
    <t>I</t>
  </si>
  <si>
    <t>EW</t>
  </si>
  <si>
    <t>VSX</t>
  </si>
  <si>
    <t>12.493 (0.213)</t>
  </si>
  <si>
    <t>Mag W1</t>
  </si>
  <si>
    <t>VSX : Detail for WISE J201351.1+530607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</si>
</sst>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>
      <alignment horizontal="left" vertical="center"/>
    </xf>
    <xf numFmtId="0" fontId="19" fillId="0" borderId="0" xfId="9" applyAlignment="1">
      <alignment vertical="center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WISEJ201351.1+530607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-1.919600000110222E-2</c:v>
                </c:pt>
                <c:pt idx="2">
                  <c:v>-2.2033449997252319E-2</c:v>
                </c:pt>
                <c:pt idx="3">
                  <c:v>-1.9045399996684864E-2</c:v>
                </c:pt>
                <c:pt idx="4">
                  <c:v>-1.7563150002388284E-2</c:v>
                </c:pt>
                <c:pt idx="5">
                  <c:v>-2.0146000002569053E-2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-1.1007294828091138E-4</c:v>
                </c:pt>
                <c:pt idx="1">
                  <c:v>-1.9232270944322116E-2</c:v>
                </c:pt>
                <c:pt idx="2">
                  <c:v>-1.9232328182702135E-2</c:v>
                </c:pt>
                <c:pt idx="3">
                  <c:v>-1.9232957804882319E-2</c:v>
                </c:pt>
                <c:pt idx="4">
                  <c:v>-2.0085523475233836E-2</c:v>
                </c:pt>
                <c:pt idx="5">
                  <c:v>-2.0090846644575406E-2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167040</c:v>
                      </c:pt>
                      <c:pt idx="2">
                        <c:v>167040.5</c:v>
                      </c:pt>
                      <c:pt idx="3">
                        <c:v>167046</c:v>
                      </c:pt>
                      <c:pt idx="4">
                        <c:v>174493.5</c:v>
                      </c:pt>
                      <c:pt idx="5">
                        <c:v>174540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WISEJ201351.1+530607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-1.919600000110222E-2</c:v>
                </c:pt>
                <c:pt idx="2">
                  <c:v>-2.2033449997252319E-2</c:v>
                </c:pt>
                <c:pt idx="3">
                  <c:v>-1.9045399996684864E-2</c:v>
                </c:pt>
                <c:pt idx="4">
                  <c:v>-1.7563150002388284E-2</c:v>
                </c:pt>
                <c:pt idx="5">
                  <c:v>-2.0146000002569053E-2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5.5999999999999999E-3</c:v>
                  </c:pt>
                  <c:pt idx="5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-1.1007294828091138E-4</c:v>
                </c:pt>
                <c:pt idx="1">
                  <c:v>-1.9232270944322116E-2</c:v>
                </c:pt>
                <c:pt idx="2">
                  <c:v>-1.9232328182702135E-2</c:v>
                </c:pt>
                <c:pt idx="3">
                  <c:v>-1.9232957804882319E-2</c:v>
                </c:pt>
                <c:pt idx="4">
                  <c:v>-2.0085523475233836E-2</c:v>
                </c:pt>
                <c:pt idx="5">
                  <c:v>-2.0090846644575406E-2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167040</c:v>
                </c:pt>
                <c:pt idx="2">
                  <c:v>167040.5</c:v>
                </c:pt>
                <c:pt idx="3">
                  <c:v>167046</c:v>
                </c:pt>
                <c:pt idx="4">
                  <c:v>174493.5</c:v>
                </c:pt>
                <c:pt idx="5">
                  <c:v>174540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4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21.75" customHeight="1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D2" s="47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50</v>
      </c>
    </row>
    <row r="8" spans="1:15" ht="12.95" customHeight="1" x14ac:dyDescent="0.2">
      <c r="A8" s="20" t="s">
        <v>3</v>
      </c>
      <c r="C8" s="28">
        <v>0.34467490000000001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-1.1007294828091138E-4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-1.1447676003377159E-7</v>
      </c>
      <c r="D12" s="21"/>
      <c r="E12" s="35" t="s">
        <v>52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60840.730930555554</v>
      </c>
    </row>
    <row r="15" spans="1:15" ht="12.95" customHeight="1" x14ac:dyDescent="0.2">
      <c r="A15" s="17" t="s">
        <v>17</v>
      </c>
      <c r="C15" s="18">
        <f ca="1">(C7+C11)+(C8+C12)*INT(MAX(F21:F3533))</f>
        <v>60159.536955153359</v>
      </c>
      <c r="E15" s="37" t="s">
        <v>33</v>
      </c>
      <c r="F15" s="39">
        <f ca="1">ROUND(2*(F14-$C$7)/$C$8,0)/2+F13</f>
        <v>176517.5</v>
      </c>
    </row>
    <row r="16" spans="1:15" ht="12.95" customHeight="1" x14ac:dyDescent="0.2">
      <c r="A16" s="17" t="s">
        <v>4</v>
      </c>
      <c r="C16" s="18">
        <f ca="1">+C8+C12</f>
        <v>0.34467478552323999</v>
      </c>
      <c r="E16" s="37" t="s">
        <v>34</v>
      </c>
      <c r="F16" s="39">
        <f ca="1">ROUND(2*(F14-$C$15)/$C$16,0)/2+F13</f>
        <v>1977.5</v>
      </c>
    </row>
    <row r="17" spans="1:21" ht="12.95" customHeight="1" thickBot="1" x14ac:dyDescent="0.25">
      <c r="A17" s="16" t="s">
        <v>27</v>
      </c>
      <c r="C17" s="20">
        <f>COUNT(C21:C2191)</f>
        <v>6</v>
      </c>
      <c r="E17" s="37" t="s">
        <v>43</v>
      </c>
      <c r="F17" s="40">
        <f ca="1">+$C$15+$C$16*$F$16-15018.5-$C$5/24</f>
        <v>45823.027176858901</v>
      </c>
    </row>
    <row r="18" spans="1:21" ht="12.95" customHeight="1" thickTop="1" thickBot="1" x14ac:dyDescent="0.25">
      <c r="A18" s="17" t="s">
        <v>5</v>
      </c>
      <c r="C18" s="24">
        <f ca="1">+C15</f>
        <v>60159.536955153359</v>
      </c>
      <c r="D18" s="25">
        <f ca="1">+C16</f>
        <v>0.34467478552323999</v>
      </c>
      <c r="E18" s="42" t="s">
        <v>44</v>
      </c>
      <c r="F18" s="41">
        <f ca="1">+($C$15+$C$16*$F$16)-($C$16/2)-15018.5-$C$5/24</f>
        <v>45822.854839466141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-1.1007294828091138E-4</v>
      </c>
      <c r="Q21" s="26">
        <f>+C21-15018.5</f>
        <v>-15018.5</v>
      </c>
    </row>
    <row r="22" spans="1:21" ht="12.95" customHeight="1" x14ac:dyDescent="0.2">
      <c r="A22" s="43" t="s">
        <v>46</v>
      </c>
      <c r="B22" s="44" t="s">
        <v>47</v>
      </c>
      <c r="C22" s="46">
        <v>57574.4761</v>
      </c>
      <c r="D22" s="45">
        <v>3.5000000000000001E-3</v>
      </c>
      <c r="E22" s="20">
        <f t="shared" ref="E22:E26" si="0">+(C22-C$7)/C$8</f>
        <v>167039.94430693967</v>
      </c>
      <c r="F22" s="20">
        <f t="shared" ref="F22:F26" si="1">ROUND(2*E22,0)/2</f>
        <v>167040</v>
      </c>
      <c r="G22" s="20">
        <f t="shared" ref="G22:G26" si="2">+C22-(C$7+F22*C$8)</f>
        <v>-1.919600000110222E-2</v>
      </c>
      <c r="K22" s="20">
        <f t="shared" ref="K22:K26" si="3">+G22</f>
        <v>-1.919600000110222E-2</v>
      </c>
      <c r="O22" s="20">
        <f t="shared" ref="O22:O26" ca="1" si="4">+C$11+C$12*$F22</f>
        <v>-1.9232270944322116E-2</v>
      </c>
      <c r="Q22" s="26">
        <f t="shared" ref="Q22:Q26" si="5">+C22-15018.5</f>
        <v>42555.9761</v>
      </c>
    </row>
    <row r="23" spans="1:21" ht="12.95" customHeight="1" x14ac:dyDescent="0.2">
      <c r="A23" s="43" t="s">
        <v>46</v>
      </c>
      <c r="B23" s="44" t="s">
        <v>48</v>
      </c>
      <c r="C23" s="46">
        <v>57574.645600000003</v>
      </c>
      <c r="D23" s="45">
        <v>4.8999999999999998E-3</v>
      </c>
      <c r="E23" s="20">
        <f t="shared" si="0"/>
        <v>167040.43607468953</v>
      </c>
      <c r="F23" s="20">
        <f t="shared" si="1"/>
        <v>167040.5</v>
      </c>
      <c r="G23" s="20">
        <f t="shared" si="2"/>
        <v>-2.2033449997252319E-2</v>
      </c>
      <c r="K23" s="20">
        <f t="shared" si="3"/>
        <v>-2.2033449997252319E-2</v>
      </c>
      <c r="O23" s="20">
        <f t="shared" ca="1" si="4"/>
        <v>-1.9232328182702135E-2</v>
      </c>
      <c r="Q23" s="26">
        <f t="shared" si="5"/>
        <v>42556.145600000003</v>
      </c>
    </row>
    <row r="24" spans="1:21" ht="12.95" customHeight="1" x14ac:dyDescent="0.2">
      <c r="A24" s="43" t="s">
        <v>46</v>
      </c>
      <c r="B24" s="44" t="s">
        <v>48</v>
      </c>
      <c r="C24" s="46">
        <v>57576.544300000001</v>
      </c>
      <c r="D24" s="45">
        <v>3.5000000000000001E-3</v>
      </c>
      <c r="E24" s="20">
        <f t="shared" si="0"/>
        <v>167045.94474387314</v>
      </c>
      <c r="F24" s="20">
        <f t="shared" si="1"/>
        <v>167046</v>
      </c>
      <c r="G24" s="20">
        <f t="shared" si="2"/>
        <v>-1.9045399996684864E-2</v>
      </c>
      <c r="K24" s="20">
        <f t="shared" si="3"/>
        <v>-1.9045399996684864E-2</v>
      </c>
      <c r="O24" s="20">
        <f t="shared" ca="1" si="4"/>
        <v>-1.9232957804882319E-2</v>
      </c>
      <c r="Q24" s="26">
        <f t="shared" si="5"/>
        <v>42558.044300000001</v>
      </c>
    </row>
    <row r="25" spans="1:21" ht="12.95" customHeight="1" x14ac:dyDescent="0.2">
      <c r="A25" s="43" t="s">
        <v>46</v>
      </c>
      <c r="B25" s="44" t="s">
        <v>48</v>
      </c>
      <c r="C25" s="46">
        <v>60143.5121</v>
      </c>
      <c r="D25" s="45">
        <v>5.5999999999999999E-3</v>
      </c>
      <c r="E25" s="20">
        <f t="shared" si="0"/>
        <v>174493.44904430231</v>
      </c>
      <c r="F25" s="20">
        <f t="shared" si="1"/>
        <v>174493.5</v>
      </c>
      <c r="G25" s="20">
        <f t="shared" si="2"/>
        <v>-1.7563150002388284E-2</v>
      </c>
      <c r="K25" s="20">
        <f t="shared" si="3"/>
        <v>-1.7563150002388284E-2</v>
      </c>
      <c r="O25" s="20">
        <f t="shared" ca="1" si="4"/>
        <v>-2.0085523475233836E-2</v>
      </c>
      <c r="Q25" s="26">
        <f t="shared" si="5"/>
        <v>45125.0121</v>
      </c>
    </row>
    <row r="26" spans="1:21" ht="12.95" customHeight="1" x14ac:dyDescent="0.2">
      <c r="A26" s="43" t="s">
        <v>46</v>
      </c>
      <c r="B26" s="44" t="s">
        <v>48</v>
      </c>
      <c r="C26" s="46">
        <v>60159.536899999999</v>
      </c>
      <c r="D26" s="45">
        <v>6.3E-3</v>
      </c>
      <c r="E26" s="20">
        <f t="shared" si="0"/>
        <v>174539.94155071923</v>
      </c>
      <c r="F26" s="20">
        <f t="shared" si="1"/>
        <v>174540</v>
      </c>
      <c r="G26" s="20">
        <f t="shared" si="2"/>
        <v>-2.0146000002569053E-2</v>
      </c>
      <c r="K26" s="20">
        <f t="shared" si="3"/>
        <v>-2.0146000002569053E-2</v>
      </c>
      <c r="O26" s="20">
        <f t="shared" ca="1" si="4"/>
        <v>-2.0090846644575406E-2</v>
      </c>
      <c r="Q26" s="26">
        <f t="shared" si="5"/>
        <v>45141.036899999999</v>
      </c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40803" xr:uid="{47773889-954E-4E1E-B54E-F2266BD19746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2025-06-14T05:32:32Z</dcterms:modified>
</cp:coreProperties>
</file>