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22522392-765C-408A-B366-D11A05866A6F}" xr6:coauthVersionLast="47" xr6:coauthVersionMax="47" xr10:uidLastSave="{00000000-0000-0000-0000-000000000000}"/>
  <bookViews>
    <workbookView xWindow="13695" yWindow="198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3" i="1"/>
  <c r="O25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<sst xmlns="http://schemas.openxmlformats.org/spreadsheetml/2006/main" count="63" uniqueCount="54">
  <si>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</si>
  <si>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</si>
  <si>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</si>
  <si>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</si>
  <si>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</si>
  <si>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</si>
  <si>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</si>
  <si>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</si>
  <si>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</si>
  <si>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</si>
  <si>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</si>
  <si>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</si>
  <si>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</si>
  <si>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</si>
  <si>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</si>
  <si>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</si>
  <si>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</si>
  <si>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</si>
  <si>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</si>
  <si>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</si>
  <si>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</si>
  <si>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</si>
  <si>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</si>
  <si>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</si>
  <si>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</si>
  <si>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</si>
  <si>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</si>
  <si>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</si>
  <si>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</si>
  <si>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</si>
  <si>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</si>
  <si>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</si>
  <si>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</si>
  <si>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</si>
  <si>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</si>
  <si>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</si>
  <si>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</si>
  <si>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</si>
  <si>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</si>
  <si>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</si>
  <si>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</si>
  <si>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</si>
  <si>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</si>
  <si>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</si>
  <si>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</si>
  <si>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WISE J201534.4+531006 Cyg</t>
  </si>
  <si>
    <t>EW</t>
  </si>
  <si>
    <t>VSX</t>
  </si>
  <si>
    <t>14.559 (0.237)</t>
  </si>
  <si>
    <t>Mag r</t>
  </si>
  <si>
    <t>BAV102 Feb 2025</t>
  </si>
  <si>
    <t>I</t>
  </si>
  <si>
    <t>II</t>
  </si>
  <si>
    <t>VSX : Detail for WISE J201534.4+531006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</si>
</sst>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>
      <alignment horizontal="left" vertical="center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J201534.4+531006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-9.4003999984124675E-3</c:v>
                </c:pt>
                <c:pt idx="2">
                  <c:v>-4.8321999929612502E-3</c:v>
                </c:pt>
                <c:pt idx="3">
                  <c:v>4.4840000191470608E-4</c:v>
                </c:pt>
                <c:pt idx="4">
                  <c:v>6.6025999985868111E-3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-2.8179063693570964E-3</c:v>
                </c:pt>
                <c:pt idx="1">
                  <c:v>-6.1868071513185218E-3</c:v>
                </c:pt>
                <c:pt idx="2">
                  <c:v>-6.1795846389227013E-3</c:v>
                </c:pt>
                <c:pt idx="3">
                  <c:v>3.9696502799591816E-3</c:v>
                </c:pt>
                <c:pt idx="4">
                  <c:v>4.0330478887669356E-3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-2099</c:v>
                      </c:pt>
                      <c:pt idx="2">
                        <c:v>-2094.5</c:v>
                      </c:pt>
                      <c:pt idx="3">
                        <c:v>4229</c:v>
                      </c:pt>
                      <c:pt idx="4">
                        <c:v>4268.5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J201534.4+531006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555355777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-9.4003999984124675E-3</c:v>
                </c:pt>
                <c:pt idx="2">
                  <c:v>-4.8321999929612502E-3</c:v>
                </c:pt>
                <c:pt idx="3">
                  <c:v>4.4840000191470608E-4</c:v>
                </c:pt>
                <c:pt idx="4">
                  <c:v>6.6025999985868111E-3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5.5999999999999999E-3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-2.8179063693570964E-3</c:v>
                </c:pt>
                <c:pt idx="1">
                  <c:v>-6.1868071513185218E-3</c:v>
                </c:pt>
                <c:pt idx="2">
                  <c:v>-6.1795846389227013E-3</c:v>
                </c:pt>
                <c:pt idx="3">
                  <c:v>3.9696502799591816E-3</c:v>
                </c:pt>
                <c:pt idx="4">
                  <c:v>4.0330478887669356E-3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-2099</c:v>
                </c:pt>
                <c:pt idx="2">
                  <c:v>-2094.5</c:v>
                </c:pt>
                <c:pt idx="3">
                  <c:v>4229</c:v>
                </c:pt>
                <c:pt idx="4">
                  <c:v>4268.5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44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6.71093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21" customHeight="1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58426.698799999998</v>
      </c>
      <c r="D7" s="13" t="s">
        <v>47</v>
      </c>
    </row>
    <row r="8" spans="1:15" ht="12.95" customHeight="1" x14ac:dyDescent="0.2">
      <c r="A8" s="20" t="s">
        <v>3</v>
      </c>
      <c r="C8" s="28">
        <v>0.40594039999999998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-2.8179063693570964E-3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1.6050027546266914E-6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60840.730160648149</v>
      </c>
    </row>
    <row r="15" spans="1:15" ht="12.95" customHeight="1" x14ac:dyDescent="0.2">
      <c r="A15" s="17" t="s">
        <v>17</v>
      </c>
      <c r="C15" s="18">
        <f ca="1">(C7+C11)+(C8+C12)*INT(MAX(F21:F3533))</f>
        <v>60159.256459445387</v>
      </c>
      <c r="E15" s="37" t="s">
        <v>33</v>
      </c>
      <c r="F15" s="39">
        <f ca="1">ROUND(2*(F14-$C$7)/$C$8,0)/2+F13</f>
        <v>5948</v>
      </c>
    </row>
    <row r="16" spans="1:15" ht="12.95" customHeight="1" x14ac:dyDescent="0.2">
      <c r="A16" s="17" t="s">
        <v>4</v>
      </c>
      <c r="C16" s="18">
        <f ca="1">+C8+C12</f>
        <v>0.40594200500275462</v>
      </c>
      <c r="E16" s="37" t="s">
        <v>34</v>
      </c>
      <c r="F16" s="39">
        <f ca="1">ROUND(2*(F14-$C$15)/$C$16,0)/2+F13</f>
        <v>1679.5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45822.931890180851</v>
      </c>
    </row>
    <row r="18" spans="1:21" ht="12.95" customHeight="1" thickTop="1" thickBot="1" x14ac:dyDescent="0.25">
      <c r="A18" s="17" t="s">
        <v>5</v>
      </c>
      <c r="C18" s="24">
        <f ca="1">+C15</f>
        <v>60159.256459445387</v>
      </c>
      <c r="D18" s="25">
        <f ca="1">+C16</f>
        <v>0.40594200500275462</v>
      </c>
      <c r="E18" s="42" t="s">
        <v>44</v>
      </c>
      <c r="F18" s="41">
        <f ca="1">+($C$15+$C$16*$F$16)-($C$16/2)-15018.5-$C$5/24</f>
        <v>45822.728919178349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47</v>
      </c>
      <c r="B21" s="21"/>
      <c r="C21" s="22">
        <v>58426.698799999998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-2.8179063693570964E-3</v>
      </c>
      <c r="Q21" s="26">
        <f>+C21-15018.5</f>
        <v>43408.198799999998</v>
      </c>
    </row>
    <row r="22" spans="1:21" ht="12.95" customHeight="1" x14ac:dyDescent="0.2">
      <c r="A22" s="45" t="s">
        <v>50</v>
      </c>
      <c r="B22" s="46" t="s">
        <v>51</v>
      </c>
      <c r="C22" s="48">
        <v>57574.620499999997</v>
      </c>
      <c r="D22" s="47">
        <v>4.8999999999999998E-3</v>
      </c>
      <c r="E22" s="20">
        <f t="shared" ref="E22:E25" si="0">+(C22-C$7)/C$8</f>
        <v>-2099.0231570939995</v>
      </c>
      <c r="F22" s="20">
        <f t="shared" ref="F22:F25" si="1">ROUND(2*E22,0)/2</f>
        <v>-2099</v>
      </c>
      <c r="G22" s="20">
        <f t="shared" ref="G22:G25" si="2">+C22-(C$7+F22*C$8)</f>
        <v>-9.4003999984124675E-3</v>
      </c>
      <c r="K22" s="20">
        <f t="shared" ref="K22:K25" si="3">+G22</f>
        <v>-9.4003999984124675E-3</v>
      </c>
      <c r="O22" s="20">
        <f t="shared" ref="O22:O25" ca="1" si="4">+C$11+C$12*$F22</f>
        <v>-6.1868071513185218E-3</v>
      </c>
      <c r="Q22" s="26">
        <f t="shared" ref="Q22:Q25" si="5">+C22-15018.5</f>
        <v>42556.120499999997</v>
      </c>
    </row>
    <row r="23" spans="1:21" ht="12.95" customHeight="1" x14ac:dyDescent="0.2">
      <c r="A23" s="45" t="s">
        <v>50</v>
      </c>
      <c r="B23" s="46" t="s">
        <v>52</v>
      </c>
      <c r="C23" s="48">
        <v>57576.451800000003</v>
      </c>
      <c r="D23" s="47">
        <v>4.8999999999999998E-3</v>
      </c>
      <c r="E23" s="20">
        <f t="shared" si="0"/>
        <v>-2094.5119037178752</v>
      </c>
      <c r="F23" s="20">
        <f t="shared" si="1"/>
        <v>-2094.5</v>
      </c>
      <c r="G23" s="20">
        <f t="shared" si="2"/>
        <v>-4.8321999929612502E-3</v>
      </c>
      <c r="K23" s="20">
        <f t="shared" si="3"/>
        <v>-4.8321999929612502E-3</v>
      </c>
      <c r="O23" s="20">
        <f t="shared" ca="1" si="4"/>
        <v>-6.1795846389227013E-3</v>
      </c>
      <c r="Q23" s="26">
        <f t="shared" si="5"/>
        <v>42557.951800000003</v>
      </c>
    </row>
    <row r="24" spans="1:21" ht="12.95" customHeight="1" x14ac:dyDescent="0.2">
      <c r="A24" s="45" t="s">
        <v>50</v>
      </c>
      <c r="B24" s="46" t="s">
        <v>51</v>
      </c>
      <c r="C24" s="48">
        <v>60143.421199999997</v>
      </c>
      <c r="D24" s="47">
        <v>5.5999999999999999E-3</v>
      </c>
      <c r="E24" s="20">
        <f t="shared" si="0"/>
        <v>4229.0011045956471</v>
      </c>
      <c r="F24" s="20">
        <f t="shared" si="1"/>
        <v>4229</v>
      </c>
      <c r="G24" s="20">
        <f t="shared" si="2"/>
        <v>4.4840000191470608E-4</v>
      </c>
      <c r="K24" s="20">
        <f t="shared" si="3"/>
        <v>4.4840000191470608E-4</v>
      </c>
      <c r="O24" s="20">
        <f t="shared" ca="1" si="4"/>
        <v>3.9696502799591816E-3</v>
      </c>
      <c r="Q24" s="26">
        <f t="shared" si="5"/>
        <v>45124.921199999997</v>
      </c>
    </row>
    <row r="25" spans="1:21" ht="12.95" customHeight="1" x14ac:dyDescent="0.2">
      <c r="A25" s="45" t="s">
        <v>50</v>
      </c>
      <c r="B25" s="46" t="s">
        <v>52</v>
      </c>
      <c r="C25" s="48">
        <v>60159.462</v>
      </c>
      <c r="D25" s="47">
        <v>5.5999999999999999E-3</v>
      </c>
      <c r="E25" s="20">
        <f t="shared" si="0"/>
        <v>4268.5162649492422</v>
      </c>
      <c r="F25" s="20">
        <f t="shared" si="1"/>
        <v>4268.5</v>
      </c>
      <c r="G25" s="20">
        <f t="shared" si="2"/>
        <v>6.6025999985868111E-3</v>
      </c>
      <c r="K25" s="20">
        <f t="shared" si="3"/>
        <v>6.6025999985868111E-3</v>
      </c>
      <c r="O25" s="20">
        <f t="shared" ca="1" si="4"/>
        <v>4.0330478887669356E-3</v>
      </c>
      <c r="Q25" s="26">
        <f t="shared" si="5"/>
        <v>45140.962</v>
      </c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44314" xr:uid="{717F82D9-C21B-4148-B391-5FE1BF0F8A56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2025-06-14T05:31:25Z</dcterms:modified>
</cp:coreProperties>
</file>