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BA4239B-EA07-4C04-99E1-01417628327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I25" i="1"/>
  <c r="Q25" i="1"/>
  <c r="E22" i="1"/>
  <c r="F22" i="1"/>
  <c r="G22" i="1"/>
  <c r="I22" i="1"/>
  <c r="E23" i="1"/>
  <c r="F23" i="1"/>
  <c r="G23" i="1"/>
  <c r="I23" i="1"/>
  <c r="E24" i="1"/>
  <c r="F24" i="1"/>
  <c r="G24" i="1"/>
  <c r="I24" i="1"/>
  <c r="F11" i="1"/>
  <c r="Q22" i="1"/>
  <c r="Q23" i="1"/>
  <c r="Q24" i="1"/>
  <c r="C21" i="1"/>
  <c r="E21" i="1"/>
  <c r="F21" i="1"/>
  <c r="G21" i="1"/>
  <c r="H21" i="1"/>
  <c r="G11" i="1"/>
  <c r="E14" i="1"/>
  <c r="C17" i="1"/>
  <c r="Q21" i="1"/>
  <c r="C12" i="1"/>
  <c r="C16" i="1" l="1"/>
  <c r="D18" i="1" s="1"/>
  <c r="E15" i="1"/>
  <c r="C11" i="1"/>
  <c r="O23" i="1" l="1"/>
  <c r="C15" i="1"/>
  <c r="O25" i="1"/>
  <c r="O24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<sst xmlns="http://schemas.openxmlformats.org/spreadsheetml/2006/main" count="61" uniqueCount="53">
  <si>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</si>
  <si>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</si>
  <si>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</si>
  <si>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</si>
  <si>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</si>
  <si>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</si>
  <si>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</si>
  <si>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</si>
  <si>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</si>
  <si>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</si>
  <si>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</si>
  <si>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</si>
  <si>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</si>
  <si>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</si>
  <si>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</si>
  <si>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</si>
  <si>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</si>
  <si>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</si>
  <si>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</si>
  <si>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</si>
  <si>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</si>
  <si>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</si>
  <si>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</si>
  <si>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</si>
  <si>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</si>
  <si>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</si>
  <si>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</si>
  <si>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</si>
  <si>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</si>
  <si>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</si>
  <si>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</si>
  <si>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</si>
  <si>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</si>
  <si>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</si>
  <si>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</si>
  <si>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</si>
  <si>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</si>
  <si>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</si>
  <si>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</si>
  <si>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</si>
  <si>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</si>
  <si>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CE Del / GSC 01078-00911</t>
  </si>
  <si>
    <t>EW</t>
  </si>
  <si>
    <t>2013-03-14 VSX</t>
  </si>
  <si>
    <t>RR</t>
  </si>
  <si>
    <t>2013-03-14 SIMBAD</t>
  </si>
  <si>
    <t>OEJV 0130</t>
  </si>
  <si>
    <t>II</t>
  </si>
  <si>
    <t>OEJV 116</t>
  </si>
  <si>
    <t>I</t>
  </si>
  <si>
    <t>OEJV</t>
  </si>
  <si>
    <t>OEJV 0160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</si>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</sst>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quotePrefix="1" applyFont="1" applyAlignment="1">
      <alignment horizontal="left"/>
    </xf>
    <xf numFmtId="0" fontId="8" fillId="0" borderId="0" xfId="0" quotePrefix="1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CE Del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  <c:pt idx="2">
                    <c:v>8.0000000000000002E-3</c:v>
                  </c:pt>
                  <c:pt idx="3">
                    <c:v>0.01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  <c:pt idx="2">
                    <c:v>8.0000000000000002E-3</c:v>
                  </c:pt>
                  <c:pt idx="3">
                    <c:v>0.01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4544.5</c:v>
                </c:pt>
                <c:pt idx="2">
                  <c:v>4504.5</c:v>
                </c:pt>
                <c:pt idx="3">
                  <c:v>4506</c:v>
                </c:pt>
                <c:pt idx="4">
                  <c:v>6346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AC-4FE3-9621-DED701A541C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8.0000000000000002E-3</c:v>
                  </c:pt>
                  <c:pt idx="3">
                    <c:v>0.01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8.0000000000000002E-3</c:v>
                  </c:pt>
                  <c:pt idx="3">
                    <c:v>0.01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4544.5</c:v>
                </c:pt>
                <c:pt idx="2">
                  <c:v>4504.5</c:v>
                </c:pt>
                <c:pt idx="3">
                  <c:v>4506</c:v>
                </c:pt>
                <c:pt idx="4">
                  <c:v>6346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1.039600000513019E-2</c:v>
                </c:pt>
                <c:pt idx="2">
                  <c:v>1.2276000008569099E-2</c:v>
                </c:pt>
                <c:pt idx="3">
                  <c:v>1.1368000006768852E-2</c:v>
                </c:pt>
                <c:pt idx="4">
                  <c:v>2.0907999998598825E-2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AC-4FE3-9621-DED701A541C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8.0000000000000002E-3</c:v>
                  </c:pt>
                  <c:pt idx="3">
                    <c:v>0.01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8.0000000000000002E-3</c:v>
                  </c:pt>
                  <c:pt idx="3">
                    <c:v>0.01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4544.5</c:v>
                </c:pt>
                <c:pt idx="2">
                  <c:v>4504.5</c:v>
                </c:pt>
                <c:pt idx="3">
                  <c:v>4506</c:v>
                </c:pt>
                <c:pt idx="4">
                  <c:v>6346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AC-4FE3-9621-DED701A541C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8.0000000000000002E-3</c:v>
                  </c:pt>
                  <c:pt idx="3">
                    <c:v>0.01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8.0000000000000002E-3</c:v>
                  </c:pt>
                  <c:pt idx="3">
                    <c:v>0.01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4544.5</c:v>
                </c:pt>
                <c:pt idx="2">
                  <c:v>4504.5</c:v>
                </c:pt>
                <c:pt idx="3">
                  <c:v>4506</c:v>
                </c:pt>
                <c:pt idx="4">
                  <c:v>6346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AC-4FE3-9621-DED701A541C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8.0000000000000002E-3</c:v>
                  </c:pt>
                  <c:pt idx="3">
                    <c:v>0.01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8.0000000000000002E-3</c:v>
                  </c:pt>
                  <c:pt idx="3">
                    <c:v>0.01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4544.5</c:v>
                </c:pt>
                <c:pt idx="2">
                  <c:v>4504.5</c:v>
                </c:pt>
                <c:pt idx="3">
                  <c:v>4506</c:v>
                </c:pt>
                <c:pt idx="4">
                  <c:v>6346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5AC-4FE3-9621-DED701A541C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8.0000000000000002E-3</c:v>
                  </c:pt>
                  <c:pt idx="3">
                    <c:v>0.01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8.0000000000000002E-3</c:v>
                  </c:pt>
                  <c:pt idx="3">
                    <c:v>0.01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4544.5</c:v>
                </c:pt>
                <c:pt idx="2">
                  <c:v>4504.5</c:v>
                </c:pt>
                <c:pt idx="3">
                  <c:v>4506</c:v>
                </c:pt>
                <c:pt idx="4">
                  <c:v>6346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5AC-4FE3-9621-DED701A541C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8.0000000000000002E-3</c:v>
                  </c:pt>
                  <c:pt idx="3">
                    <c:v>0.01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8.0000000000000002E-3</c:v>
                  </c:pt>
                  <c:pt idx="3">
                    <c:v>0.01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4544.5</c:v>
                </c:pt>
                <c:pt idx="2">
                  <c:v>4504.5</c:v>
                </c:pt>
                <c:pt idx="3">
                  <c:v>4506</c:v>
                </c:pt>
                <c:pt idx="4">
                  <c:v>6346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5AC-4FE3-9621-DED701A541C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4544.5</c:v>
                </c:pt>
                <c:pt idx="2">
                  <c:v>4504.5</c:v>
                </c:pt>
                <c:pt idx="3">
                  <c:v>4506</c:v>
                </c:pt>
                <c:pt idx="4">
                  <c:v>6346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-1.0969129117448604E-3</c:v>
                </c:pt>
                <c:pt idx="1">
                  <c:v>1.2703187069350181E-2</c:v>
                </c:pt>
                <c:pt idx="2">
                  <c:v>1.2581720681575112E-2</c:v>
                </c:pt>
                <c:pt idx="3">
                  <c:v>1.2586275671116677E-2</c:v>
                </c:pt>
                <c:pt idx="4">
                  <c:v>1.8173729508769859E-2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5AC-4FE3-9621-DED701A541C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4544.5</c:v>
                </c:pt>
                <c:pt idx="2">
                  <c:v>4504.5</c:v>
                </c:pt>
                <c:pt idx="3">
                  <c:v>4506</c:v>
                </c:pt>
                <c:pt idx="4">
                  <c:v>6346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5AC-4FE3-9621-DED701A54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8677944"/>
        <c:axId val="1"/>
      </c:scatterChart>
      <c:valAx>
        <c:axId val="928677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8677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D70CDD7-3823-BCAA-0926-B28EFDB1D6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s="31" t="s">
        <v>42</v>
      </c>
      <c r="C2" s="32" t="s">
        <v>43</v>
      </c>
      <c r="D2" s="3"/>
    </row>
    <row r="3" spans="1:7" ht="13.5" thickBot="1" x14ac:dyDescent="0.25">
      <c r="B3" s="24" t="s">
        <v>44</v>
      </c>
      <c r="C3" s="33" t="s">
        <v>45</v>
      </c>
    </row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9">
        <v>52384.09</v>
      </c>
      <c r="D7" s="30" t="s">
        <v>40</v>
      </c>
    </row>
    <row r="8" spans="1:7" x14ac:dyDescent="0.2">
      <c r="A8" t="s">
        <v>3</v>
      </c>
      <c r="C8" s="39">
        <v>0.59727200000000003</v>
      </c>
      <c r="D8" s="30" t="s">
        <v>40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-1.0969129117448604E-3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3.0366596943767283E-6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60346.762121643515</v>
      </c>
    </row>
    <row r="15" spans="1:7" x14ac:dyDescent="0.2">
      <c r="A15" s="12" t="s">
        <v>17</v>
      </c>
      <c r="B15" s="10"/>
      <c r="C15" s="13">
        <f ca="1">(C7+C11)+(C8+C12)*INT(MAX(F21:F3533))</f>
        <v>56174.396285729505</v>
      </c>
      <c r="D15" s="14" t="s">
        <v>37</v>
      </c>
      <c r="E15" s="15">
        <f ca="1">ROUND(2*(E14-$C$7)/$C$8,0)/2+E13</f>
        <v>13332.5</v>
      </c>
    </row>
    <row r="16" spans="1:7" x14ac:dyDescent="0.2">
      <c r="A16" s="16" t="s">
        <v>4</v>
      </c>
      <c r="B16" s="10"/>
      <c r="C16" s="17">
        <f ca="1">+C8+C12</f>
        <v>0.59727503665969439</v>
      </c>
      <c r="D16" s="14" t="s">
        <v>38</v>
      </c>
      <c r="E16" s="24">
        <f ca="1">ROUND(2*(E14-$C$15)/$C$16,0)/2+E13</f>
        <v>6986.5</v>
      </c>
    </row>
    <row r="17" spans="1:18" ht="13.5" thickBot="1" x14ac:dyDescent="0.25">
      <c r="A17" s="14" t="s">
        <v>28</v>
      </c>
      <c r="B17" s="10"/>
      <c r="C17" s="10">
        <f>COUNT(C21:C2191)</f>
        <v>5</v>
      </c>
      <c r="D17" s="14" t="s">
        <v>32</v>
      </c>
      <c r="E17" s="18">
        <f ca="1">+$C$15+$C$16*E16-15018.5-$C$9/24</f>
        <v>45329.154162685794</v>
      </c>
    </row>
    <row r="18" spans="1:18" ht="14.25" thickTop="1" thickBot="1" x14ac:dyDescent="0.25">
      <c r="A18" s="16" t="s">
        <v>5</v>
      </c>
      <c r="B18" s="10"/>
      <c r="C18" s="19">
        <f ca="1">+C15</f>
        <v>56174.396285729505</v>
      </c>
      <c r="D18" s="20">
        <f ca="1">+C16</f>
        <v>0.59727503665969439</v>
      </c>
      <c r="E18" s="21" t="s">
        <v>33</v>
      </c>
    </row>
    <row r="19" spans="1:18" ht="13.5" thickTop="1" x14ac:dyDescent="0.2">
      <c r="A19" s="25" t="s">
        <v>34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50</v>
      </c>
      <c r="J20" s="7" t="s">
        <v>52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">
        <v>40</v>
      </c>
      <c r="C21" s="8">
        <f>C7</f>
        <v>52384.09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-1.0969129117448604E-3</v>
      </c>
      <c r="Q21" s="2">
        <f>+C21-15018.5</f>
        <v>37365.589999999997</v>
      </c>
    </row>
    <row r="22" spans="1:18" x14ac:dyDescent="0.2">
      <c r="A22" s="34" t="s">
        <v>46</v>
      </c>
      <c r="B22" s="35" t="s">
        <v>47</v>
      </c>
      <c r="C22" s="34">
        <v>55098.402999999998</v>
      </c>
      <c r="D22" s="34">
        <v>0.01</v>
      </c>
      <c r="E22">
        <f>+(C22-C$7)/C$8</f>
        <v>4544.5174058050634</v>
      </c>
      <c r="F22">
        <f>ROUND(2*E22,0)/2</f>
        <v>4544.5</v>
      </c>
      <c r="G22">
        <f>+C22-(C$7+F22*C$8)</f>
        <v>1.039600000513019E-2</v>
      </c>
      <c r="I22">
        <f>+G22</f>
        <v>1.039600000513019E-2</v>
      </c>
      <c r="O22">
        <f ca="1">+C$11+C$12*$F22</f>
        <v>1.2703187069350181E-2</v>
      </c>
      <c r="Q22" s="2">
        <f>+C22-15018.5</f>
        <v>40079.902999999998</v>
      </c>
    </row>
    <row r="23" spans="1:18" x14ac:dyDescent="0.2">
      <c r="A23" s="34" t="s">
        <v>48</v>
      </c>
      <c r="B23" s="35" t="s">
        <v>47</v>
      </c>
      <c r="C23" s="34">
        <v>55074.514000000003</v>
      </c>
      <c r="D23" s="34">
        <v>8.0000000000000002E-3</v>
      </c>
      <c r="E23">
        <f>+(C23-C$7)/C$8</f>
        <v>4504.5205534496954</v>
      </c>
      <c r="F23">
        <f>ROUND(2*E23,0)/2</f>
        <v>4504.5</v>
      </c>
      <c r="G23">
        <f>+C23-(C$7+F23*C$8)</f>
        <v>1.2276000008569099E-2</v>
      </c>
      <c r="I23">
        <f>+G23</f>
        <v>1.2276000008569099E-2</v>
      </c>
      <c r="O23">
        <f ca="1">+C$11+C$12*$F23</f>
        <v>1.2581720681575112E-2</v>
      </c>
      <c r="Q23" s="2">
        <f>+C23-15018.5</f>
        <v>40056.014000000003</v>
      </c>
    </row>
    <row r="24" spans="1:18" x14ac:dyDescent="0.2">
      <c r="A24" s="34" t="s">
        <v>48</v>
      </c>
      <c r="B24" s="35" t="s">
        <v>49</v>
      </c>
      <c r="C24" s="34">
        <v>55075.409</v>
      </c>
      <c r="D24" s="34">
        <v>0.01</v>
      </c>
      <c r="E24">
        <f>+(C24-C$7)/C$8</f>
        <v>4506.0190332043076</v>
      </c>
      <c r="F24">
        <f>ROUND(2*E24,0)/2</f>
        <v>4506</v>
      </c>
      <c r="G24">
        <f>+C24-(C$7+F24*C$8)</f>
        <v>1.1368000006768852E-2</v>
      </c>
      <c r="I24">
        <f>+G24</f>
        <v>1.1368000006768852E-2</v>
      </c>
      <c r="O24">
        <f ca="1">+C$11+C$12*$F24</f>
        <v>1.2586275671116677E-2</v>
      </c>
      <c r="Q24" s="2">
        <f>+C24-15018.5</f>
        <v>40056.909</v>
      </c>
    </row>
    <row r="25" spans="1:18" x14ac:dyDescent="0.2">
      <c r="A25" s="36" t="s">
        <v>51</v>
      </c>
      <c r="B25" s="37" t="s">
        <v>49</v>
      </c>
      <c r="C25" s="38">
        <v>56174.399019999997</v>
      </c>
      <c r="D25" s="38">
        <v>1E-4</v>
      </c>
      <c r="E25">
        <f>+(C25-C$7)/C$8</f>
        <v>6346.0350058264921</v>
      </c>
      <c r="F25">
        <f>ROUND(2*E25,0)/2</f>
        <v>6346</v>
      </c>
      <c r="G25">
        <f>+C25-(C$7+F25*C$8)</f>
        <v>2.0907999998598825E-2</v>
      </c>
      <c r="I25">
        <f>+G25</f>
        <v>2.0907999998598825E-2</v>
      </c>
      <c r="O25">
        <f ca="1">+C$11+C$12*$F25</f>
        <v>1.8173729508769859E-2</v>
      </c>
      <c r="Q25" s="2">
        <f>+C25-15018.5</f>
        <v>41155.899019999997</v>
      </c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2024-02-06T05:17:27Z</dcterms:modified>
</cp:coreProperties>
</file>