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5CBB0C-5BAF-4F9C-9568-1FD866AAE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L21" i="1" s="1"/>
  <c r="Q21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9" i="1"/>
  <c r="F29" i="1" s="1"/>
  <c r="G29" i="1" s="1"/>
  <c r="L29" i="1" s="1"/>
  <c r="Q29" i="1"/>
  <c r="E33" i="1"/>
  <c r="F33" i="1" s="1"/>
  <c r="G33" i="1" s="1"/>
  <c r="L33" i="1" s="1"/>
  <c r="Q33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/>
  <c r="G38" i="1" s="1"/>
  <c r="L38" i="1" s="1"/>
  <c r="Q38" i="1"/>
  <c r="E39" i="1"/>
  <c r="F39" i="1"/>
  <c r="G39" i="1" s="1"/>
  <c r="L39" i="1" s="1"/>
  <c r="Q39" i="1"/>
  <c r="E21" i="3"/>
  <c r="F21" i="3" s="1"/>
  <c r="G21" i="3" s="1"/>
  <c r="L21" i="3" s="1"/>
  <c r="Q21" i="3"/>
  <c r="E23" i="3"/>
  <c r="F23" i="3" s="1"/>
  <c r="G23" i="3" s="1"/>
  <c r="L23" i="3" s="1"/>
  <c r="Q23" i="3"/>
  <c r="E24" i="3"/>
  <c r="F24" i="3" s="1"/>
  <c r="G24" i="3" s="1"/>
  <c r="L24" i="3" s="1"/>
  <c r="Q24" i="3"/>
  <c r="E25" i="3"/>
  <c r="F25" i="3" s="1"/>
  <c r="G25" i="3" s="1"/>
  <c r="L25" i="3" s="1"/>
  <c r="Q25" i="3"/>
  <c r="E26" i="3"/>
  <c r="F26" i="3" s="1"/>
  <c r="G26" i="3" s="1"/>
  <c r="L26" i="3" s="1"/>
  <c r="Q26" i="3"/>
  <c r="E29" i="3"/>
  <c r="F29" i="3" s="1"/>
  <c r="G29" i="3" s="1"/>
  <c r="L29" i="3" s="1"/>
  <c r="Q29" i="3"/>
  <c r="E33" i="3"/>
  <c r="F33" i="3" s="1"/>
  <c r="G33" i="3" s="1"/>
  <c r="L33" i="3" s="1"/>
  <c r="Q33" i="3"/>
  <c r="E35" i="3"/>
  <c r="F35" i="3" s="1"/>
  <c r="G35" i="3" s="1"/>
  <c r="L35" i="3" s="1"/>
  <c r="Q35" i="3"/>
  <c r="E36" i="3"/>
  <c r="F36" i="3" s="1"/>
  <c r="G36" i="3" s="1"/>
  <c r="L36" i="3" s="1"/>
  <c r="Q36" i="3"/>
  <c r="E37" i="3"/>
  <c r="F37" i="3" s="1"/>
  <c r="G37" i="3" s="1"/>
  <c r="L37" i="3" s="1"/>
  <c r="Q37" i="3"/>
  <c r="E38" i="3"/>
  <c r="F38" i="3" s="1"/>
  <c r="G38" i="3" s="1"/>
  <c r="L38" i="3" s="1"/>
  <c r="Q38" i="3"/>
  <c r="E39" i="3"/>
  <c r="F39" i="3" s="1"/>
  <c r="G39" i="3" s="1"/>
  <c r="L39" i="3" s="1"/>
  <c r="Q39" i="3"/>
  <c r="C7" i="3"/>
  <c r="E27" i="3"/>
  <c r="F27" i="3" s="1"/>
  <c r="G27" i="3" s="1"/>
  <c r="I27" i="3" s="1"/>
  <c r="C8" i="3"/>
  <c r="C9" i="3"/>
  <c r="D9" i="3"/>
  <c r="E30" i="3"/>
  <c r="F30" i="3"/>
  <c r="G30" i="3"/>
  <c r="I30" i="3"/>
  <c r="F16" i="3"/>
  <c r="F17" i="3" s="1"/>
  <c r="C17" i="3"/>
  <c r="Q22" i="3"/>
  <c r="Q27" i="3"/>
  <c r="Q28" i="3"/>
  <c r="Q30" i="3"/>
  <c r="Q31" i="3"/>
  <c r="Q32" i="3"/>
  <c r="Q34" i="3"/>
  <c r="E34" i="1"/>
  <c r="F34" i="1"/>
  <c r="Q34" i="1"/>
  <c r="Q22" i="1"/>
  <c r="E32" i="1"/>
  <c r="F32" i="1" s="1"/>
  <c r="G32" i="1" s="1"/>
  <c r="K32" i="1" s="1"/>
  <c r="Q28" i="1"/>
  <c r="Q30" i="1"/>
  <c r="Q31" i="1"/>
  <c r="Q32" i="1"/>
  <c r="E11" i="2"/>
  <c r="H18" i="2"/>
  <c r="G18" i="2"/>
  <c r="C18" i="2"/>
  <c r="E18" i="2"/>
  <c r="D18" i="2"/>
  <c r="B18" i="2"/>
  <c r="A18" i="2"/>
  <c r="H17" i="2"/>
  <c r="G17" i="2"/>
  <c r="C17" i="2"/>
  <c r="E17" i="2"/>
  <c r="D17" i="2"/>
  <c r="B17" i="2"/>
  <c r="A17" i="2"/>
  <c r="H16" i="2"/>
  <c r="G16" i="2"/>
  <c r="D16" i="2"/>
  <c r="C16" i="2"/>
  <c r="E16" i="2"/>
  <c r="B16" i="2"/>
  <c r="A16" i="2"/>
  <c r="H15" i="2"/>
  <c r="B15" i="2"/>
  <c r="G15" i="2"/>
  <c r="D15" i="2"/>
  <c r="C15" i="2"/>
  <c r="E15" i="2"/>
  <c r="A15" i="2"/>
  <c r="H14" i="2"/>
  <c r="B14" i="2"/>
  <c r="G14" i="2"/>
  <c r="C14" i="2"/>
  <c r="E14" i="2"/>
  <c r="D14" i="2"/>
  <c r="A14" i="2"/>
  <c r="H13" i="2"/>
  <c r="G13" i="2"/>
  <c r="C13" i="2"/>
  <c r="E13" i="2"/>
  <c r="D13" i="2"/>
  <c r="B13" i="2"/>
  <c r="A13" i="2"/>
  <c r="H12" i="2"/>
  <c r="G12" i="2"/>
  <c r="D12" i="2"/>
  <c r="C12" i="2"/>
  <c r="E12" i="2"/>
  <c r="B12" i="2"/>
  <c r="A12" i="2"/>
  <c r="H11" i="2"/>
  <c r="B11" i="2"/>
  <c r="G11" i="2"/>
  <c r="D11" i="2"/>
  <c r="C11" i="2"/>
  <c r="A11" i="2"/>
  <c r="C8" i="1"/>
  <c r="C7" i="1"/>
  <c r="E22" i="1"/>
  <c r="F22" i="1"/>
  <c r="G22" i="1" s="1"/>
  <c r="H22" i="1" s="1"/>
  <c r="C9" i="1"/>
  <c r="D9" i="1"/>
  <c r="F16" i="1"/>
  <c r="F17" i="1" s="1"/>
  <c r="C17" i="1"/>
  <c r="Q27" i="1"/>
  <c r="E28" i="1"/>
  <c r="F28" i="1" s="1"/>
  <c r="G28" i="1" s="1"/>
  <c r="I28" i="1" s="1"/>
  <c r="E31" i="3"/>
  <c r="F31" i="3"/>
  <c r="U31" i="3"/>
  <c r="E22" i="3"/>
  <c r="F22" i="3" s="1"/>
  <c r="G22" i="3" s="1"/>
  <c r="H22" i="3" s="1"/>
  <c r="E31" i="1"/>
  <c r="F31" i="1" s="1"/>
  <c r="G31" i="1" s="1"/>
  <c r="I31" i="1" s="1"/>
  <c r="E27" i="1"/>
  <c r="F27" i="1" s="1"/>
  <c r="G27" i="1" s="1"/>
  <c r="I27" i="1" s="1"/>
  <c r="E28" i="3"/>
  <c r="F28" i="3" s="1"/>
  <c r="G28" i="3" s="1"/>
  <c r="I28" i="3" s="1"/>
  <c r="E30" i="1"/>
  <c r="F30" i="1"/>
  <c r="G30" i="1" s="1"/>
  <c r="I30" i="1" s="1"/>
  <c r="G34" i="1"/>
  <c r="K34" i="1" s="1"/>
  <c r="E34" i="3"/>
  <c r="F34" i="3"/>
  <c r="G34" i="3" s="1"/>
  <c r="K34" i="3" s="1"/>
  <c r="E32" i="3"/>
  <c r="F32" i="3" s="1"/>
  <c r="U32" i="3" s="1"/>
  <c r="C12" i="1"/>
  <c r="C12" i="3"/>
  <c r="C11" i="1"/>
  <c r="C11" i="3"/>
  <c r="O24" i="1" l="1"/>
  <c r="O33" i="1"/>
  <c r="O38" i="1"/>
  <c r="O23" i="1"/>
  <c r="O29" i="1"/>
  <c r="O37" i="1"/>
  <c r="O21" i="1"/>
  <c r="O26" i="1"/>
  <c r="O36" i="1"/>
  <c r="O25" i="1"/>
  <c r="O35" i="1"/>
  <c r="O39" i="1"/>
  <c r="O24" i="3"/>
  <c r="O33" i="3"/>
  <c r="O38" i="3"/>
  <c r="O35" i="3"/>
  <c r="O23" i="3"/>
  <c r="O29" i="3"/>
  <c r="O37" i="3"/>
  <c r="O21" i="3"/>
  <c r="O26" i="3"/>
  <c r="O36" i="3"/>
  <c r="O39" i="3"/>
  <c r="O25" i="3"/>
  <c r="O31" i="1"/>
  <c r="O27" i="1"/>
  <c r="C15" i="1"/>
  <c r="O34" i="1"/>
  <c r="O28" i="1"/>
  <c r="O32" i="1"/>
  <c r="O30" i="1"/>
  <c r="O22" i="1"/>
  <c r="C16" i="1"/>
  <c r="D18" i="1" s="1"/>
  <c r="C16" i="3"/>
  <c r="D18" i="3" s="1"/>
  <c r="O27" i="3"/>
  <c r="O32" i="3"/>
  <c r="O31" i="3"/>
  <c r="C15" i="3"/>
  <c r="O28" i="3"/>
  <c r="O34" i="3"/>
  <c r="O30" i="3"/>
  <c r="O22" i="3"/>
  <c r="C18" i="3" l="1"/>
  <c r="F18" i="3"/>
  <c r="F19" i="3" s="1"/>
  <c r="C18" i="1"/>
  <c r="F18" i="1"/>
  <c r="F19" i="1" s="1"/>
</calcChain>
</file>

<file path=xl/sharedStrings.xml><?xml version="1.0" encoding="utf-8"?>
<sst xmlns="http://schemas.openxmlformats.org/spreadsheetml/2006/main" count="523" uniqueCount="89">
  <si>
    <t>2017-11-28 No hope for period search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</si>
  <si>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</si>
  <si>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</si>
  <si>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</si>
  <si>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</si>
  <si>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</si>
  <si>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</si>
  <si>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</si>
  <si>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</si>
  <si>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</si>
  <si>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</si>
  <si>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</si>
  <si>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</si>
  <si>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</si>
  <si>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</si>
  <si>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</si>
  <si>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</si>
  <si>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</si>
  <si>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</si>
  <si>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</si>
  <si>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</si>
  <si>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</si>
  <si>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</si>
  <si>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</si>
  <si>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</si>
  <si>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</si>
  <si>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</si>
  <si>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</si>
  <si>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</si>
  <si>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</si>
  <si>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</si>
  <si>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</si>
  <si>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</si>
  <si>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</si>
  <si>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</si>
  <si>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</si>
  <si>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</si>
  <si>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</si>
  <si>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</si>
  <si>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</si>
  <si>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</si>
  <si>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</si>
  <si>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</si>
  <si>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</si>
  <si>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</si>
  <si>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</si>
  <si>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</si>
  <si>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</si>
  <si>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</si>
  <si>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</si>
  <si>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2436422.351 </t>
  </si>
  <si>
    <t> 06.08.1958 20:25 </t>
  </si>
  <si>
    <t> -0.170 </t>
  </si>
  <si>
    <t> V.P.Fedorovich </t>
  </si>
  <si>
    <t> AC 202.16 </t>
  </si>
  <si>
    <t>2436763.43 </t>
  </si>
  <si>
    <t> 13.07.1959 22:19 </t>
  </si>
  <si>
    <t> -0.10 </t>
  </si>
  <si>
    <t> W.Zessewitsch </t>
  </si>
  <si>
    <t> PZP 1.241 </t>
  </si>
  <si>
    <t>2437525.40 </t>
  </si>
  <si>
    <t> 13.08.1961 21:36 </t>
  </si>
  <si>
    <t> 0.28 </t>
  </si>
  <si>
    <t>2437877.41 </t>
  </si>
  <si>
    <t> 31.07.1962 21:50 </t>
  </si>
  <si>
    <t> -0.09 </t>
  </si>
  <si>
    <t>2438559.50 </t>
  </si>
  <si>
    <t> 13.06.1964 00:00 </t>
  </si>
  <si>
    <t> -0.02 </t>
  </si>
  <si>
    <t>2438641.34 </t>
  </si>
  <si>
    <t> 02.09.1964 20:09 </t>
  </si>
  <si>
    <t>2438950.47 </t>
  </si>
  <si>
    <t> 08.07.1965 23:16 </t>
  </si>
  <si>
    <t> -0.07 </t>
  </si>
  <si>
    <t>2438991.31 </t>
  </si>
  <si>
    <t> 18.08.1965 19:26 </t>
  </si>
  <si>
    <t> -0.15 </t>
  </si>
  <si>
    <t>CR Del / GSC 1632-1154</t>
  </si>
  <si>
    <t>EB/KE</t>
  </si>
  <si>
    <t> BBS 126 </t>
  </si>
  <si>
    <t>I</t>
  </si>
  <si>
    <t>Kreiner</t>
  </si>
  <si>
    <t>BAVM 193 </t>
  </si>
  <si>
    <t>BAVM 203 </t>
  </si>
  <si>
    <t>IBVS 6033</t>
  </si>
  <si>
    <t>II</t>
  </si>
  <si>
    <t>GCVS 4</t>
  </si>
  <si>
    <t>OEJV 227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</si>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</sst>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8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34" fillId="0" borderId="0" xfId="42" applyFont="1" applyAlignment="1">
      <alignment vertical="center" wrapText="1"/>
    </xf>
    <xf numFmtId="0" fontId="34" fillId="0" borderId="0" xfId="42" applyFont="1" applyAlignment="1">
      <alignment horizontal="center" vertical="center" wrapText="1"/>
    </xf>
    <xf numFmtId="0" fontId="34" fillId="0" borderId="0" xfId="42" applyFont="1" applyAlignment="1">
      <alignment horizontal="left" vertical="center" wrapText="1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left" vertical="center"/>
    </xf>
    <xf numFmtId="0" fontId="36" fillId="0" borderId="5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Del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7-40E9-AF14-2F019B73D0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6">
                  <c:v>0.15497000001050765</c:v>
                </c:pt>
                <c:pt idx="7">
                  <c:v>0.13597000000299886</c:v>
                </c:pt>
                <c:pt idx="9">
                  <c:v>3.4240000000863802E-2</c:v>
                </c:pt>
                <c:pt idx="10">
                  <c:v>-0.15964499999972759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7-40E9-AF14-2F019B73D0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37-40E9-AF14-2F019B73D0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1">
                  <c:v>0.17179500000929693</c:v>
                </c:pt>
                <c:pt idx="13">
                  <c:v>-0.15640499999426538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37-40E9-AF14-2F019B73D0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Photo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0">
                  <c:v>0.13555500000074971</c:v>
                </c:pt>
                <c:pt idx="2">
                  <c:v>-4.9499999950057827E-3</c:v>
                </c:pt>
                <c:pt idx="3">
                  <c:v>0.12477500000386499</c:v>
                </c:pt>
                <c:pt idx="4">
                  <c:v>0.12821000000258209</c:v>
                </c:pt>
                <c:pt idx="5">
                  <c:v>0.13015500000619795</c:v>
                </c:pt>
                <c:pt idx="8">
                  <c:v>-4.2449999964446761E-3</c:v>
                </c:pt>
                <c:pt idx="12">
                  <c:v>3.2575000004726462E-2</c:v>
                </c:pt>
                <c:pt idx="14">
                  <c:v>-2.6149999976041727E-3</c:v>
                </c:pt>
                <c:pt idx="15">
                  <c:v>6.1560000009194482E-2</c:v>
                </c:pt>
                <c:pt idx="16">
                  <c:v>-2.8614999995625112E-2</c:v>
                </c:pt>
                <c:pt idx="17">
                  <c:v>0.15727000001061242</c:v>
                </c:pt>
                <c:pt idx="18">
                  <c:v>0.12190500000724569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37-40E9-AF14-2F019B73D0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37-40E9-AF14-2F019B73D0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37-40E9-AF14-2F019B73D0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9.6481179337500278E-2</c:v>
                </c:pt>
                <c:pt idx="1">
                  <c:v>8.2220108579438234E-2</c:v>
                </c:pt>
                <c:pt idx="2">
                  <c:v>8.0654089055044148E-2</c:v>
                </c:pt>
                <c:pt idx="3">
                  <c:v>7.8385934016191677E-2</c:v>
                </c:pt>
                <c:pt idx="4">
                  <c:v>6.8643528045418872E-2</c:v>
                </c:pt>
                <c:pt idx="5">
                  <c:v>5.960252236867046E-2</c:v>
                </c:pt>
                <c:pt idx="6">
                  <c:v>5.2104009162428536E-2</c:v>
                </c:pt>
                <c:pt idx="7">
                  <c:v>5.1368788728440695E-2</c:v>
                </c:pt>
                <c:pt idx="8">
                  <c:v>4.8456580589414884E-2</c:v>
                </c:pt>
                <c:pt idx="9">
                  <c:v>4.763239848291452E-2</c:v>
                </c:pt>
                <c:pt idx="10">
                  <c:v>4.6824391225961888E-2</c:v>
                </c:pt>
                <c:pt idx="11">
                  <c:v>4.4527562590183895E-2</c:v>
                </c:pt>
                <c:pt idx="12">
                  <c:v>4.1713138768878458E-2</c:v>
                </c:pt>
                <c:pt idx="13">
                  <c:v>4.1674907306311092E-2</c:v>
                </c:pt>
                <c:pt idx="14">
                  <c:v>4.1444048090038911E-2</c:v>
                </c:pt>
                <c:pt idx="15">
                  <c:v>3.8462729230218241E-2</c:v>
                </c:pt>
                <c:pt idx="16">
                  <c:v>3.8326713449930487E-2</c:v>
                </c:pt>
                <c:pt idx="17">
                  <c:v>3.7002581448318396E-2</c:v>
                </c:pt>
                <c:pt idx="18">
                  <c:v>3.6979789614864776E-2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37-40E9-AF14-2F019B73D0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-9698.5</c:v>
                </c:pt>
                <c:pt idx="1">
                  <c:v>0</c:v>
                </c:pt>
                <c:pt idx="2">
                  <c:v>1065</c:v>
                </c:pt>
                <c:pt idx="3">
                  <c:v>2607.5</c:v>
                </c:pt>
                <c:pt idx="4">
                  <c:v>9233</c:v>
                </c:pt>
                <c:pt idx="5">
                  <c:v>15381.5</c:v>
                </c:pt>
                <c:pt idx="6">
                  <c:v>20481</c:v>
                </c:pt>
                <c:pt idx="7">
                  <c:v>20981</c:v>
                </c:pt>
                <c:pt idx="8">
                  <c:v>22961.5</c:v>
                </c:pt>
                <c:pt idx="9">
                  <c:v>23522</c:v>
                </c:pt>
                <c:pt idx="10">
                  <c:v>24071.5</c:v>
                </c:pt>
                <c:pt idx="11">
                  <c:v>25633.5</c:v>
                </c:pt>
                <c:pt idx="12">
                  <c:v>27547.5</c:v>
                </c:pt>
                <c:pt idx="13">
                  <c:v>27573.5</c:v>
                </c:pt>
                <c:pt idx="14">
                  <c:v>27730.5</c:v>
                </c:pt>
                <c:pt idx="15">
                  <c:v>29758</c:v>
                </c:pt>
                <c:pt idx="16">
                  <c:v>29850.5</c:v>
                </c:pt>
                <c:pt idx="17">
                  <c:v>30751</c:v>
                </c:pt>
                <c:pt idx="18">
                  <c:v>30766.5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37-40E9-AF14-2F019B73D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319328"/>
        <c:axId val="1"/>
      </c:scatterChart>
      <c:valAx>
        <c:axId val="83131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319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CR Del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23853211009174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1">
                  <c:v>0.35681499999918742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56-4F8C-96DC-5D45C185417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6">
                  <c:v>-0.55865999999514315</c:v>
                </c:pt>
                <c:pt idx="7">
                  <c:v>-0.57765999999537598</c:v>
                </c:pt>
                <c:pt idx="9">
                  <c:v>-0.67938999999751104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56-4F8C-96DC-5D45C185417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56-4F8C-96DC-5D45C185417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3">
                  <c:v>-0.87003499999264022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56-4F8C-96DC-5D45C185417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Photo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  <c:pt idx="0">
                  <c:v>-0.57807499999762513</c:v>
                </c:pt>
                <c:pt idx="2">
                  <c:v>-0.71857999999338062</c:v>
                </c:pt>
                <c:pt idx="3">
                  <c:v>-0.58885500000178581</c:v>
                </c:pt>
                <c:pt idx="4">
                  <c:v>-0.58541999999579275</c:v>
                </c:pt>
                <c:pt idx="5">
                  <c:v>-0.58347499999945285</c:v>
                </c:pt>
                <c:pt idx="8">
                  <c:v>-0.71787499999481952</c:v>
                </c:pt>
                <c:pt idx="12">
                  <c:v>-0.68105499999364838</c:v>
                </c:pt>
                <c:pt idx="14">
                  <c:v>-0.71624499999597901</c:v>
                </c:pt>
                <c:pt idx="15">
                  <c:v>-0.65206999999645632</c:v>
                </c:pt>
                <c:pt idx="16">
                  <c:v>-0.74224499999399995</c:v>
                </c:pt>
                <c:pt idx="17">
                  <c:v>-0.55635999998776242</c:v>
                </c:pt>
                <c:pt idx="18">
                  <c:v>-0.59172499999112915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56-4F8C-96DC-5D45C185417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56-4F8C-96DC-5D45C185417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1.2999999999999999E-2</c:v>
                  </c:pt>
                  <c:pt idx="2">
                    <c:v>8.0000000000000002E-3</c:v>
                  </c:pt>
                  <c:pt idx="3">
                    <c:v>1.7000000000000001E-2</c:v>
                  </c:pt>
                  <c:pt idx="4">
                    <c:v>2.1999999999999999E-2</c:v>
                  </c:pt>
                  <c:pt idx="5">
                    <c:v>1.7999999999999999E-2</c:v>
                  </c:pt>
                  <c:pt idx="6">
                    <c:v>0</c:v>
                  </c:pt>
                  <c:pt idx="7">
                    <c:v>0</c:v>
                  </c:pt>
                  <c:pt idx="8">
                    <c:v>3.4000000000000002E-2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2.7000000000000001E-3</c:v>
                  </c:pt>
                  <c:pt idx="12">
                    <c:v>0.01</c:v>
                  </c:pt>
                  <c:pt idx="13">
                    <c:v>6.9999999999999999E-4</c:v>
                  </c:pt>
                  <c:pt idx="14">
                    <c:v>5.7999999999999996E-3</c:v>
                  </c:pt>
                  <c:pt idx="15">
                    <c:v>9.4000000000000004E-3</c:v>
                  </c:pt>
                  <c:pt idx="16">
                    <c:v>5.4000000000000003E-3</c:v>
                  </c:pt>
                  <c:pt idx="17">
                    <c:v>6.8999999999999999E-3</c:v>
                  </c:pt>
                  <c:pt idx="18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56-4F8C-96DC-5D45C185417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-0.2186794328197616</c:v>
                </c:pt>
                <c:pt idx="1">
                  <c:v>-0.34033371400357754</c:v>
                </c:pt>
                <c:pt idx="2">
                  <c:v>-0.35371355218884515</c:v>
                </c:pt>
                <c:pt idx="3">
                  <c:v>-0.37306507624020496</c:v>
                </c:pt>
                <c:pt idx="4">
                  <c:v>-0.45618567436162116</c:v>
                </c:pt>
                <c:pt idx="5">
                  <c:v>-0.53332204105840286</c:v>
                </c:pt>
                <c:pt idx="6">
                  <c:v>-0.5972981168444057</c:v>
                </c:pt>
                <c:pt idx="7">
                  <c:v>-0.60357089611551107</c:v>
                </c:pt>
                <c:pt idx="8">
                  <c:v>-0.62841737480835902</c:v>
                </c:pt>
                <c:pt idx="9">
                  <c:v>-0.63544916037126808</c:v>
                </c:pt>
                <c:pt idx="10">
                  <c:v>-0.64234294479021281</c:v>
                </c:pt>
                <c:pt idx="11">
                  <c:v>-0.66193910723314575</c:v>
                </c:pt>
                <c:pt idx="12">
                  <c:v>-0.68595130628293677</c:v>
                </c:pt>
                <c:pt idx="13">
                  <c:v>-0.6862774908050342</c:v>
                </c:pt>
                <c:pt idx="14">
                  <c:v>-0.68824714349616123</c:v>
                </c:pt>
                <c:pt idx="15">
                  <c:v>-0.71368326344049327</c:v>
                </c:pt>
                <c:pt idx="16">
                  <c:v>-0.71484372760564774</c:v>
                </c:pt>
                <c:pt idx="17">
                  <c:v>-0.7261410030729083</c:v>
                </c:pt>
                <c:pt idx="18">
                  <c:v>-0.72633545923031262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56-4F8C-96DC-5D45C185417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-9697.5</c:v>
                </c:pt>
                <c:pt idx="1">
                  <c:v>-0.5</c:v>
                </c:pt>
                <c:pt idx="2">
                  <c:v>1066</c:v>
                </c:pt>
                <c:pt idx="3">
                  <c:v>2608.5</c:v>
                </c:pt>
                <c:pt idx="4">
                  <c:v>9234</c:v>
                </c:pt>
                <c:pt idx="5">
                  <c:v>15382.5</c:v>
                </c:pt>
                <c:pt idx="6">
                  <c:v>20482</c:v>
                </c:pt>
                <c:pt idx="7">
                  <c:v>20982</c:v>
                </c:pt>
                <c:pt idx="8">
                  <c:v>22962.5</c:v>
                </c:pt>
                <c:pt idx="9">
                  <c:v>23523</c:v>
                </c:pt>
                <c:pt idx="10">
                  <c:v>24072.5</c:v>
                </c:pt>
                <c:pt idx="11">
                  <c:v>25634.5</c:v>
                </c:pt>
                <c:pt idx="12">
                  <c:v>27548.5</c:v>
                </c:pt>
                <c:pt idx="13">
                  <c:v>27574.5</c:v>
                </c:pt>
                <c:pt idx="14">
                  <c:v>27731.5</c:v>
                </c:pt>
                <c:pt idx="15">
                  <c:v>29759</c:v>
                </c:pt>
                <c:pt idx="16">
                  <c:v>29851.5</c:v>
                </c:pt>
                <c:pt idx="17">
                  <c:v>30752</c:v>
                </c:pt>
                <c:pt idx="18">
                  <c:v>30767.5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  <c:pt idx="10">
                  <c:v>-0.87327499999810243</c:v>
                </c:pt>
                <c:pt idx="11">
                  <c:v>-0.54183499998907791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56-4F8C-96DC-5D45C185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875536"/>
        <c:axId val="1"/>
      </c:scatterChart>
      <c:valAx>
        <c:axId val="94087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88990825688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87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84403669724773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0</xdr:rowOff>
    </xdr:from>
    <xdr:to>
      <xdr:col>20</xdr:col>
      <xdr:colOff>457200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4FDE31-D441-BBAE-4CF9-67FC15B53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19</xdr:col>
      <xdr:colOff>381000</xdr:colOff>
      <xdr:row>18</xdr:row>
      <xdr:rowOff>85725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67B8D49-9FDE-FF6A-E3C6-546BDCDCE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77</v>
      </c>
    </row>
    <row r="2" spans="1:6" s="20" customFormat="1" ht="12.95" customHeight="1" x14ac:dyDescent="0.2">
      <c r="A2" s="20" t="s">
        <v>25</v>
      </c>
      <c r="B2" s="17" t="s">
        <v>78</v>
      </c>
      <c r="C2" s="21"/>
      <c r="D2" s="21"/>
    </row>
    <row r="3" spans="1:6" s="20" customFormat="1" ht="12.95" customHeight="1" thickBot="1" x14ac:dyDescent="0.25"/>
    <row r="4" spans="1:6" s="20" customFormat="1" ht="12.95" customHeight="1" thickTop="1" thickBot="1" x14ac:dyDescent="0.25">
      <c r="A4" s="22" t="s">
        <v>2</v>
      </c>
      <c r="C4" s="23">
        <v>37527.392999999996</v>
      </c>
      <c r="D4" s="24">
        <v>0.71362999999999999</v>
      </c>
    </row>
    <row r="5" spans="1:6" s="20" customFormat="1" ht="12.95" customHeight="1" thickTop="1" x14ac:dyDescent="0.2">
      <c r="A5" s="25" t="s">
        <v>29</v>
      </c>
      <c r="C5" s="26">
        <v>-9.5</v>
      </c>
      <c r="D5" s="20" t="s">
        <v>30</v>
      </c>
    </row>
    <row r="6" spans="1:6" s="20" customFormat="1" ht="12.95" customHeight="1" x14ac:dyDescent="0.2">
      <c r="A6" s="22" t="s">
        <v>3</v>
      </c>
    </row>
    <row r="7" spans="1:6" s="20" customFormat="1" ht="12.95" customHeight="1" x14ac:dyDescent="0.2">
      <c r="A7" s="20" t="s">
        <v>4</v>
      </c>
      <c r="C7" s="27">
        <f>C4</f>
        <v>37527.392999999996</v>
      </c>
      <c r="D7" s="28"/>
    </row>
    <row r="8" spans="1:6" s="20" customFormat="1" ht="12.95" customHeight="1" x14ac:dyDescent="0.2">
      <c r="A8" s="20" t="s">
        <v>5</v>
      </c>
      <c r="C8" s="27">
        <f>D4</f>
        <v>0.71362999999999999</v>
      </c>
      <c r="D8" s="29" t="s">
        <v>0</v>
      </c>
    </row>
    <row r="9" spans="1:6" s="20" customFormat="1" ht="12.95" customHeight="1" x14ac:dyDescent="0.2">
      <c r="A9" s="30" t="s">
        <v>33</v>
      </c>
      <c r="B9" s="31">
        <v>21</v>
      </c>
      <c r="C9" s="32" t="str">
        <f>"F"&amp;B9</f>
        <v>F21</v>
      </c>
      <c r="D9" s="33" t="str">
        <f>"G"&amp;B9</f>
        <v>G21</v>
      </c>
    </row>
    <row r="10" spans="1:6" s="20" customFormat="1" ht="12.95" customHeight="1" thickBot="1" x14ac:dyDescent="0.25">
      <c r="C10" s="34" t="s">
        <v>21</v>
      </c>
      <c r="D10" s="34" t="s">
        <v>22</v>
      </c>
    </row>
    <row r="11" spans="1:6" s="20" customFormat="1" ht="12.95" customHeight="1" x14ac:dyDescent="0.2">
      <c r="A11" s="20" t="s">
        <v>17</v>
      </c>
      <c r="C11" s="33">
        <f ca="1">INTERCEPT(INDIRECT($D$9):G992,INDIRECT($C$9):F992)</f>
        <v>8.2220108579438234E-2</v>
      </c>
      <c r="D11" s="21"/>
    </row>
    <row r="12" spans="1:6" s="20" customFormat="1" ht="12.95" customHeight="1" x14ac:dyDescent="0.2">
      <c r="A12" s="20" t="s">
        <v>18</v>
      </c>
      <c r="C12" s="33">
        <f ca="1">SLOPE(INDIRECT($D$9):G992,INDIRECT($C$9):F992)</f>
        <v>-1.4704408679756702E-6</v>
      </c>
      <c r="D12" s="21"/>
    </row>
    <row r="13" spans="1:6" s="20" customFormat="1" ht="12.95" customHeight="1" x14ac:dyDescent="0.2">
      <c r="A13" s="20" t="s">
        <v>20</v>
      </c>
      <c r="C13" s="21" t="s">
        <v>15</v>
      </c>
    </row>
    <row r="14" spans="1:6" s="20" customFormat="1" ht="12.95" customHeight="1" x14ac:dyDescent="0.2"/>
    <row r="15" spans="1:6" s="20" customFormat="1" ht="12.95" customHeight="1" x14ac:dyDescent="0.2">
      <c r="A15" s="35" t="s">
        <v>19</v>
      </c>
      <c r="C15" s="36">
        <f ca="1">(C7+C11)+(C8+C12)*INT(MAX(F21:F3533))</f>
        <v>59482.970560524831</v>
      </c>
      <c r="E15" s="37" t="s">
        <v>35</v>
      </c>
      <c r="F15" s="38">
        <v>1</v>
      </c>
    </row>
    <row r="16" spans="1:6" s="20" customFormat="1" ht="12.95" customHeight="1" x14ac:dyDescent="0.2">
      <c r="A16" s="22" t="s">
        <v>6</v>
      </c>
      <c r="C16" s="39">
        <f ca="1">+C8+C12</f>
        <v>0.71362852955913203</v>
      </c>
      <c r="E16" s="37" t="s">
        <v>31</v>
      </c>
      <c r="F16" s="39">
        <f ca="1">NOW()+15018.5+$C$5/24</f>
        <v>60346.764005092591</v>
      </c>
    </row>
    <row r="17" spans="1:21" s="20" customFormat="1" ht="12.95" customHeight="1" thickBot="1" x14ac:dyDescent="0.25">
      <c r="A17" s="37" t="s">
        <v>28</v>
      </c>
      <c r="C17" s="21">
        <f>COUNT(C21:C2191)</f>
        <v>19</v>
      </c>
      <c r="E17" s="37" t="s">
        <v>36</v>
      </c>
      <c r="F17" s="39">
        <f ca="1">ROUND(2*(F16-$C$7)/$C$8,0)/2+F15</f>
        <v>31977.5</v>
      </c>
    </row>
    <row r="18" spans="1:21" s="20" customFormat="1" ht="12.95" customHeight="1" thickTop="1" thickBot="1" x14ac:dyDescent="0.25">
      <c r="A18" s="22" t="s">
        <v>7</v>
      </c>
      <c r="C18" s="40">
        <f ca="1">+C15</f>
        <v>59482.970560524831</v>
      </c>
      <c r="D18" s="41">
        <f ca="1">+C16</f>
        <v>0.71362852955913203</v>
      </c>
      <c r="E18" s="37" t="s">
        <v>37</v>
      </c>
      <c r="F18" s="33">
        <f ca="1">ROUND(2*(F16-$C$15)/$C$16,0)/2+F15</f>
        <v>1211.5</v>
      </c>
    </row>
    <row r="19" spans="1:21" s="20" customFormat="1" ht="12.95" customHeight="1" thickTop="1" x14ac:dyDescent="0.2">
      <c r="E19" s="37" t="s">
        <v>32</v>
      </c>
      <c r="F19" s="42">
        <f ca="1">+$C$15+$C$16*F18-15018.5-$C$5/24</f>
        <v>45329.427357419052</v>
      </c>
    </row>
    <row r="20" spans="1:21" s="20" customFormat="1" ht="12.95" customHeight="1" thickBot="1" x14ac:dyDescent="0.25">
      <c r="A20" s="34" t="s">
        <v>8</v>
      </c>
      <c r="B20" s="34" t="s">
        <v>9</v>
      </c>
      <c r="C20" s="34" t="s">
        <v>10</v>
      </c>
      <c r="D20" s="34" t="s">
        <v>14</v>
      </c>
      <c r="E20" s="34" t="s">
        <v>11</v>
      </c>
      <c r="F20" s="34" t="s">
        <v>12</v>
      </c>
      <c r="G20" s="34" t="s">
        <v>13</v>
      </c>
      <c r="H20" s="43" t="s">
        <v>45</v>
      </c>
      <c r="I20" s="43" t="s">
        <v>48</v>
      </c>
      <c r="J20" s="43" t="s">
        <v>42</v>
      </c>
      <c r="K20" s="43" t="s">
        <v>40</v>
      </c>
      <c r="L20" s="43" t="s">
        <v>88</v>
      </c>
      <c r="M20" s="43" t="s">
        <v>26</v>
      </c>
      <c r="N20" s="43" t="s">
        <v>27</v>
      </c>
      <c r="O20" s="43" t="s">
        <v>24</v>
      </c>
      <c r="P20" s="44" t="s">
        <v>23</v>
      </c>
      <c r="Q20" s="34" t="s">
        <v>16</v>
      </c>
      <c r="R20" s="34"/>
      <c r="S20" s="34"/>
      <c r="T20" s="34"/>
      <c r="U20" s="45" t="s">
        <v>34</v>
      </c>
    </row>
    <row r="21" spans="1:21" s="20" customFormat="1" ht="12.95" customHeight="1" x14ac:dyDescent="0.2">
      <c r="A21" s="56" t="s">
        <v>87</v>
      </c>
      <c r="B21" s="54"/>
      <c r="C21" s="55">
        <v>30606.387999999999</v>
      </c>
      <c r="D21" s="55">
        <v>1.2999999999999999E-2</v>
      </c>
      <c r="E21" s="50">
        <f t="shared" ref="E21:E39" si="0">+(C21-C$7)/C$8</f>
        <v>-9698.3100486246331</v>
      </c>
      <c r="F21" s="20">
        <f t="shared" ref="F21:F39" si="1">ROUND(2*E21,0)/2</f>
        <v>-9698.5</v>
      </c>
      <c r="G21" s="20">
        <f t="shared" ref="G21:G39" si="2">+C21-(C$7+F21*C$8)</f>
        <v>0.13555500000074971</v>
      </c>
      <c r="L21" s="20">
        <f>+G21</f>
        <v>0.13555500000074971</v>
      </c>
      <c r="O21" s="20">
        <f t="shared" ref="O21:O39" ca="1" si="3">+C$11+C$12*$F21</f>
        <v>9.6481179337500278E-2</v>
      </c>
      <c r="Q21" s="46">
        <f t="shared" ref="Q21:Q39" si="4">+C21-15018.5</f>
        <v>15587.887999999999</v>
      </c>
      <c r="R21" s="46"/>
      <c r="S21" s="46"/>
      <c r="T21" s="46"/>
    </row>
    <row r="22" spans="1:21" s="20" customFormat="1" ht="12.95" customHeight="1" x14ac:dyDescent="0.2">
      <c r="A22" s="20" t="s">
        <v>86</v>
      </c>
      <c r="B22" s="21"/>
      <c r="C22" s="27">
        <v>37527.392999999996</v>
      </c>
      <c r="D22" s="27"/>
      <c r="E22" s="20">
        <f t="shared" si="0"/>
        <v>0</v>
      </c>
      <c r="F22" s="20">
        <f t="shared" si="1"/>
        <v>0</v>
      </c>
      <c r="G22" s="20">
        <f t="shared" si="2"/>
        <v>0</v>
      </c>
      <c r="H22" s="20">
        <f>+G22</f>
        <v>0</v>
      </c>
      <c r="O22" s="20">
        <f t="shared" ca="1" si="3"/>
        <v>8.2220108579438234E-2</v>
      </c>
      <c r="Q22" s="46">
        <f t="shared" si="4"/>
        <v>22508.892999999996</v>
      </c>
      <c r="R22" s="46"/>
      <c r="S22" s="46"/>
      <c r="T22" s="46"/>
    </row>
    <row r="23" spans="1:21" s="20" customFormat="1" ht="12.95" customHeight="1" x14ac:dyDescent="0.2">
      <c r="A23" s="19" t="s">
        <v>87</v>
      </c>
      <c r="B23" s="54"/>
      <c r="C23" s="55">
        <v>38287.404000000002</v>
      </c>
      <c r="D23" s="55">
        <v>8.0000000000000002E-3</v>
      </c>
      <c r="E23" s="50">
        <f t="shared" si="0"/>
        <v>1064.9930636324227</v>
      </c>
      <c r="F23" s="20">
        <f t="shared" si="1"/>
        <v>1065</v>
      </c>
      <c r="G23" s="20">
        <f t="shared" si="2"/>
        <v>-4.9499999950057827E-3</v>
      </c>
      <c r="L23" s="20">
        <f>+G23</f>
        <v>-4.9499999950057827E-3</v>
      </c>
      <c r="O23" s="20">
        <f t="shared" ca="1" si="3"/>
        <v>8.0654089055044148E-2</v>
      </c>
      <c r="Q23" s="46">
        <f t="shared" si="4"/>
        <v>23268.904000000002</v>
      </c>
      <c r="R23" s="46"/>
      <c r="S23" s="46"/>
      <c r="T23" s="46"/>
    </row>
    <row r="24" spans="1:21" s="20" customFormat="1" ht="12.95" customHeight="1" x14ac:dyDescent="0.2">
      <c r="A24" s="19" t="s">
        <v>87</v>
      </c>
      <c r="B24" s="54"/>
      <c r="C24" s="55">
        <v>39388.307999999997</v>
      </c>
      <c r="D24" s="55">
        <v>1.7000000000000001E-2</v>
      </c>
      <c r="E24" s="50">
        <f t="shared" si="0"/>
        <v>2607.6748455081779</v>
      </c>
      <c r="F24" s="20">
        <f t="shared" si="1"/>
        <v>2607.5</v>
      </c>
      <c r="G24" s="20">
        <f t="shared" si="2"/>
        <v>0.12477500000386499</v>
      </c>
      <c r="L24" s="20">
        <f>+G24</f>
        <v>0.12477500000386499</v>
      </c>
      <c r="O24" s="20">
        <f t="shared" ca="1" si="3"/>
        <v>7.8385934016191677E-2</v>
      </c>
      <c r="Q24" s="46">
        <f t="shared" si="4"/>
        <v>24369.807999999997</v>
      </c>
      <c r="R24" s="46"/>
      <c r="S24" s="46"/>
      <c r="T24" s="46"/>
    </row>
    <row r="25" spans="1:21" s="20" customFormat="1" ht="12.95" customHeight="1" x14ac:dyDescent="0.2">
      <c r="A25" s="19" t="s">
        <v>87</v>
      </c>
      <c r="B25" s="54"/>
      <c r="C25" s="55">
        <v>44116.466999999997</v>
      </c>
      <c r="D25" s="55">
        <v>2.1999999999999999E-2</v>
      </c>
      <c r="E25" s="50">
        <f t="shared" si="0"/>
        <v>9233.1796589268961</v>
      </c>
      <c r="F25" s="20">
        <f t="shared" si="1"/>
        <v>9233</v>
      </c>
      <c r="G25" s="20">
        <f t="shared" si="2"/>
        <v>0.12821000000258209</v>
      </c>
      <c r="L25" s="20">
        <f>+G25</f>
        <v>0.12821000000258209</v>
      </c>
      <c r="O25" s="20">
        <f t="shared" ca="1" si="3"/>
        <v>6.8643528045418872E-2</v>
      </c>
      <c r="Q25" s="46">
        <f t="shared" si="4"/>
        <v>29097.966999999997</v>
      </c>
      <c r="R25" s="46"/>
      <c r="S25" s="46"/>
      <c r="T25" s="46"/>
    </row>
    <row r="26" spans="1:21" s="20" customFormat="1" ht="12.95" customHeight="1" x14ac:dyDescent="0.2">
      <c r="A26" s="19" t="s">
        <v>87</v>
      </c>
      <c r="B26" s="54"/>
      <c r="C26" s="55">
        <v>48504.222999999998</v>
      </c>
      <c r="D26" s="55">
        <v>1.7999999999999999E-2</v>
      </c>
      <c r="E26" s="50">
        <f t="shared" si="0"/>
        <v>15381.682384428908</v>
      </c>
      <c r="F26" s="20">
        <f t="shared" si="1"/>
        <v>15381.5</v>
      </c>
      <c r="G26" s="20">
        <f t="shared" si="2"/>
        <v>0.13015500000619795</v>
      </c>
      <c r="L26" s="20">
        <f>+G26</f>
        <v>0.13015500000619795</v>
      </c>
      <c r="O26" s="20">
        <f t="shared" ca="1" si="3"/>
        <v>5.960252236867046E-2</v>
      </c>
      <c r="Q26" s="46">
        <f t="shared" si="4"/>
        <v>33485.722999999998</v>
      </c>
      <c r="R26" s="46"/>
      <c r="S26" s="46"/>
      <c r="T26" s="46"/>
    </row>
    <row r="27" spans="1:21" s="20" customFormat="1" ht="12.95" customHeight="1" x14ac:dyDescent="0.2">
      <c r="A27" s="20" t="s">
        <v>79</v>
      </c>
      <c r="B27" s="21" t="s">
        <v>80</v>
      </c>
      <c r="C27" s="27">
        <v>52143.404000000002</v>
      </c>
      <c r="D27" s="27" t="s">
        <v>48</v>
      </c>
      <c r="E27" s="20">
        <f t="shared" si="0"/>
        <v>20481.217157350457</v>
      </c>
      <c r="F27" s="20">
        <f t="shared" si="1"/>
        <v>20481</v>
      </c>
      <c r="G27" s="20">
        <f t="shared" si="2"/>
        <v>0.15497000001050765</v>
      </c>
      <c r="I27" s="20">
        <f>+G27</f>
        <v>0.15497000001050765</v>
      </c>
      <c r="O27" s="20">
        <f t="shared" ca="1" si="3"/>
        <v>5.2104009162428536E-2</v>
      </c>
      <c r="Q27" s="46">
        <f t="shared" si="4"/>
        <v>37124.904000000002</v>
      </c>
      <c r="R27" s="46"/>
      <c r="S27" s="46"/>
      <c r="T27" s="46"/>
    </row>
    <row r="28" spans="1:21" s="20" customFormat="1" ht="12.95" customHeight="1" x14ac:dyDescent="0.2">
      <c r="A28" s="18" t="s">
        <v>81</v>
      </c>
      <c r="B28" s="21"/>
      <c r="C28" s="27">
        <v>52500.2</v>
      </c>
      <c r="D28" s="27" t="s">
        <v>15</v>
      </c>
      <c r="E28" s="20">
        <f t="shared" si="0"/>
        <v>20981.190532909211</v>
      </c>
      <c r="F28" s="20">
        <f t="shared" si="1"/>
        <v>20981</v>
      </c>
      <c r="G28" s="20">
        <f t="shared" si="2"/>
        <v>0.13597000000299886</v>
      </c>
      <c r="I28" s="20">
        <f>+G28</f>
        <v>0.13597000000299886</v>
      </c>
      <c r="O28" s="20">
        <f t="shared" ca="1" si="3"/>
        <v>5.1368788728440695E-2</v>
      </c>
      <c r="Q28" s="46">
        <f t="shared" si="4"/>
        <v>37481.699999999997</v>
      </c>
      <c r="R28" s="46"/>
      <c r="S28" s="46"/>
      <c r="T28" s="46"/>
    </row>
    <row r="29" spans="1:21" s="20" customFormat="1" ht="12.95" customHeight="1" x14ac:dyDescent="0.2">
      <c r="A29" s="19" t="s">
        <v>87</v>
      </c>
      <c r="B29" s="54"/>
      <c r="C29" s="55">
        <v>53913.404000000002</v>
      </c>
      <c r="D29" s="55">
        <v>3.4000000000000002E-2</v>
      </c>
      <c r="E29" s="50">
        <f t="shared" si="0"/>
        <v>22961.494051539321</v>
      </c>
      <c r="F29" s="20">
        <f t="shared" si="1"/>
        <v>22961.5</v>
      </c>
      <c r="G29" s="20">
        <f t="shared" si="2"/>
        <v>-4.2449999964446761E-3</v>
      </c>
      <c r="L29" s="20">
        <f>+G29</f>
        <v>-4.2449999964446761E-3</v>
      </c>
      <c r="O29" s="20">
        <f t="shared" ca="1" si="3"/>
        <v>4.8456580589414884E-2</v>
      </c>
      <c r="Q29" s="46">
        <f t="shared" si="4"/>
        <v>38894.904000000002</v>
      </c>
      <c r="R29" s="46"/>
      <c r="S29" s="46"/>
      <c r="T29" s="46"/>
    </row>
    <row r="30" spans="1:21" s="20" customFormat="1" ht="12.95" customHeight="1" x14ac:dyDescent="0.2">
      <c r="A30" s="20" t="s">
        <v>82</v>
      </c>
      <c r="B30" s="21" t="s">
        <v>80</v>
      </c>
      <c r="C30" s="27">
        <v>54313.432099999998</v>
      </c>
      <c r="D30" s="27" t="s">
        <v>48</v>
      </c>
      <c r="E30" s="20">
        <f t="shared" si="0"/>
        <v>23522.047980045685</v>
      </c>
      <c r="F30" s="20">
        <f t="shared" si="1"/>
        <v>23522</v>
      </c>
      <c r="G30" s="20">
        <f t="shared" si="2"/>
        <v>3.4240000000863802E-2</v>
      </c>
      <c r="I30" s="20">
        <f>+G30</f>
        <v>3.4240000000863802E-2</v>
      </c>
      <c r="O30" s="20">
        <f t="shared" ca="1" si="3"/>
        <v>4.763239848291452E-2</v>
      </c>
      <c r="Q30" s="46">
        <f t="shared" si="4"/>
        <v>39294.932099999998</v>
      </c>
      <c r="R30" s="46"/>
      <c r="S30" s="46"/>
      <c r="T30" s="46"/>
    </row>
    <row r="31" spans="1:21" s="20" customFormat="1" ht="12.95" customHeight="1" x14ac:dyDescent="0.2">
      <c r="A31" s="20" t="s">
        <v>83</v>
      </c>
      <c r="B31" s="21" t="s">
        <v>80</v>
      </c>
      <c r="C31" s="27">
        <v>54705.377899999999</v>
      </c>
      <c r="D31" s="27" t="s">
        <v>48</v>
      </c>
      <c r="E31" s="20">
        <f t="shared" si="0"/>
        <v>24071.276291635728</v>
      </c>
      <c r="F31" s="20">
        <f t="shared" si="1"/>
        <v>24071.5</v>
      </c>
      <c r="G31" s="20">
        <f t="shared" si="2"/>
        <v>-0.15964499999972759</v>
      </c>
      <c r="I31" s="20">
        <f>+G31</f>
        <v>-0.15964499999972759</v>
      </c>
      <c r="O31" s="20">
        <f t="shared" ca="1" si="3"/>
        <v>4.6824391225961888E-2</v>
      </c>
      <c r="Q31" s="46">
        <f t="shared" si="4"/>
        <v>39686.877899999999</v>
      </c>
      <c r="R31" s="46"/>
      <c r="S31" s="46"/>
      <c r="T31" s="46"/>
    </row>
    <row r="32" spans="1:21" s="20" customFormat="1" ht="12.95" customHeight="1" x14ac:dyDescent="0.2">
      <c r="A32" s="47" t="s">
        <v>84</v>
      </c>
      <c r="B32" s="48" t="s">
        <v>85</v>
      </c>
      <c r="C32" s="49">
        <v>55820.399400000002</v>
      </c>
      <c r="D32" s="49">
        <v>2.7000000000000001E-3</v>
      </c>
      <c r="E32" s="50">
        <f t="shared" si="0"/>
        <v>25633.740733993815</v>
      </c>
      <c r="F32" s="20">
        <f t="shared" si="1"/>
        <v>25633.5</v>
      </c>
      <c r="G32" s="20">
        <f t="shared" si="2"/>
        <v>0.17179500000929693</v>
      </c>
      <c r="K32" s="20">
        <f>+G32</f>
        <v>0.17179500000929693</v>
      </c>
      <c r="O32" s="20">
        <f t="shared" ca="1" si="3"/>
        <v>4.4527562590183895E-2</v>
      </c>
      <c r="Q32" s="46">
        <f t="shared" si="4"/>
        <v>40801.899400000002</v>
      </c>
      <c r="R32" s="46"/>
      <c r="S32" s="46"/>
      <c r="T32" s="46"/>
    </row>
    <row r="33" spans="1:20" s="20" customFormat="1" ht="12.95" customHeight="1" x14ac:dyDescent="0.2">
      <c r="A33" s="19" t="s">
        <v>87</v>
      </c>
      <c r="B33" s="54"/>
      <c r="C33" s="55">
        <v>57186.148000000001</v>
      </c>
      <c r="D33" s="55">
        <v>0.01</v>
      </c>
      <c r="E33" s="50">
        <f t="shared" si="0"/>
        <v>27547.545646903865</v>
      </c>
      <c r="F33" s="20">
        <f t="shared" si="1"/>
        <v>27547.5</v>
      </c>
      <c r="G33" s="20">
        <f t="shared" si="2"/>
        <v>3.2575000004726462E-2</v>
      </c>
      <c r="L33" s="20">
        <f>+G33</f>
        <v>3.2575000004726462E-2</v>
      </c>
      <c r="O33" s="20">
        <f t="shared" ca="1" si="3"/>
        <v>4.1713138768878458E-2</v>
      </c>
      <c r="Q33" s="46">
        <f t="shared" si="4"/>
        <v>42167.648000000001</v>
      </c>
      <c r="R33" s="46"/>
      <c r="S33" s="46"/>
      <c r="T33" s="46"/>
    </row>
    <row r="34" spans="1:20" s="20" customFormat="1" ht="12.95" customHeight="1" x14ac:dyDescent="0.2">
      <c r="A34" s="51" t="s">
        <v>1</v>
      </c>
      <c r="B34" s="52" t="s">
        <v>80</v>
      </c>
      <c r="C34" s="53">
        <v>57204.513400000003</v>
      </c>
      <c r="D34" s="53">
        <v>6.9999999999999999E-4</v>
      </c>
      <c r="E34" s="50">
        <f t="shared" si="0"/>
        <v>27573.280831803608</v>
      </c>
      <c r="F34" s="20">
        <f t="shared" si="1"/>
        <v>27573.5</v>
      </c>
      <c r="G34" s="20">
        <f t="shared" si="2"/>
        <v>-0.15640499999426538</v>
      </c>
      <c r="K34" s="20">
        <f>+G34</f>
        <v>-0.15640499999426538</v>
      </c>
      <c r="O34" s="20">
        <f t="shared" ca="1" si="3"/>
        <v>4.1674907306311092E-2</v>
      </c>
      <c r="Q34" s="46">
        <f t="shared" si="4"/>
        <v>42186.013400000003</v>
      </c>
      <c r="R34" s="46"/>
      <c r="S34" s="46"/>
      <c r="T34" s="46"/>
    </row>
    <row r="35" spans="1:20" s="20" customFormat="1" ht="12.95" customHeight="1" x14ac:dyDescent="0.2">
      <c r="A35" s="19" t="s">
        <v>87</v>
      </c>
      <c r="B35" s="54"/>
      <c r="C35" s="55">
        <v>57316.7071</v>
      </c>
      <c r="D35" s="55">
        <v>5.7999999999999996E-3</v>
      </c>
      <c r="E35" s="50">
        <f t="shared" si="0"/>
        <v>27730.496335636119</v>
      </c>
      <c r="F35" s="20">
        <f t="shared" si="1"/>
        <v>27730.5</v>
      </c>
      <c r="G35" s="20">
        <f t="shared" si="2"/>
        <v>-2.6149999976041727E-3</v>
      </c>
      <c r="L35" s="20">
        <f>+G35</f>
        <v>-2.6149999976041727E-3</v>
      </c>
      <c r="O35" s="20">
        <f t="shared" ca="1" si="3"/>
        <v>4.1444048090038911E-2</v>
      </c>
      <c r="Q35" s="46">
        <f t="shared" si="4"/>
        <v>42298.2071</v>
      </c>
      <c r="R35" s="46"/>
      <c r="S35" s="46"/>
      <c r="T35" s="46"/>
    </row>
    <row r="36" spans="1:20" s="20" customFormat="1" ht="12.95" customHeight="1" x14ac:dyDescent="0.2">
      <c r="A36" s="19" t="s">
        <v>87</v>
      </c>
      <c r="B36" s="54"/>
      <c r="C36" s="55">
        <v>58763.6561</v>
      </c>
      <c r="D36" s="55">
        <v>9.4000000000000004E-3</v>
      </c>
      <c r="E36" s="50">
        <f t="shared" si="0"/>
        <v>29758.086263189613</v>
      </c>
      <c r="F36" s="20">
        <f t="shared" si="1"/>
        <v>29758</v>
      </c>
      <c r="G36" s="20">
        <f t="shared" si="2"/>
        <v>6.1560000009194482E-2</v>
      </c>
      <c r="L36" s="20">
        <f>+G36</f>
        <v>6.1560000009194482E-2</v>
      </c>
      <c r="O36" s="20">
        <f t="shared" ca="1" si="3"/>
        <v>3.8462729230218241E-2</v>
      </c>
      <c r="Q36" s="46">
        <f t="shared" si="4"/>
        <v>43745.1561</v>
      </c>
      <c r="R36" s="46"/>
      <c r="S36" s="46"/>
      <c r="T36" s="46"/>
    </row>
    <row r="37" spans="1:20" s="20" customFormat="1" ht="12.95" customHeight="1" x14ac:dyDescent="0.2">
      <c r="A37" s="19" t="s">
        <v>87</v>
      </c>
      <c r="B37" s="54"/>
      <c r="C37" s="55">
        <v>58829.576699999998</v>
      </c>
      <c r="D37" s="55">
        <v>5.4000000000000003E-3</v>
      </c>
      <c r="E37" s="50">
        <f t="shared" si="0"/>
        <v>29850.459902190214</v>
      </c>
      <c r="F37" s="20">
        <f t="shared" si="1"/>
        <v>29850.5</v>
      </c>
      <c r="G37" s="20">
        <f t="shared" si="2"/>
        <v>-2.8614999995625112E-2</v>
      </c>
      <c r="L37" s="20">
        <f>+G37</f>
        <v>-2.8614999995625112E-2</v>
      </c>
      <c r="O37" s="20">
        <f t="shared" ca="1" si="3"/>
        <v>3.8326713449930487E-2</v>
      </c>
      <c r="Q37" s="46">
        <f t="shared" si="4"/>
        <v>43811.076699999998</v>
      </c>
      <c r="R37" s="46"/>
      <c r="S37" s="46"/>
      <c r="T37" s="46"/>
    </row>
    <row r="38" spans="1:20" s="20" customFormat="1" ht="12.95" customHeight="1" x14ac:dyDescent="0.2">
      <c r="A38" s="19" t="s">
        <v>87</v>
      </c>
      <c r="B38" s="54"/>
      <c r="C38" s="55">
        <v>59472.386400000003</v>
      </c>
      <c r="D38" s="55">
        <v>6.8999999999999999E-3</v>
      </c>
      <c r="E38" s="50">
        <f t="shared" si="0"/>
        <v>30751.220380309132</v>
      </c>
      <c r="F38" s="20">
        <f t="shared" si="1"/>
        <v>30751</v>
      </c>
      <c r="G38" s="20">
        <f t="shared" si="2"/>
        <v>0.15727000001061242</v>
      </c>
      <c r="L38" s="20">
        <f>+G38</f>
        <v>0.15727000001061242</v>
      </c>
      <c r="O38" s="20">
        <f t="shared" ca="1" si="3"/>
        <v>3.7002581448318396E-2</v>
      </c>
      <c r="Q38" s="46">
        <f t="shared" si="4"/>
        <v>44453.886400000003</v>
      </c>
      <c r="R38" s="46"/>
      <c r="S38" s="46"/>
      <c r="T38" s="46"/>
    </row>
    <row r="39" spans="1:20" s="20" customFormat="1" ht="12.95" customHeight="1" x14ac:dyDescent="0.2">
      <c r="A39" s="19" t="s">
        <v>87</v>
      </c>
      <c r="B39" s="54"/>
      <c r="C39" s="55">
        <v>59483.412300000004</v>
      </c>
      <c r="D39" s="55">
        <v>6.8999999999999999E-3</v>
      </c>
      <c r="E39" s="50">
        <f t="shared" si="0"/>
        <v>30766.670823816276</v>
      </c>
      <c r="F39" s="20">
        <f t="shared" si="1"/>
        <v>30766.5</v>
      </c>
      <c r="G39" s="20">
        <f t="shared" si="2"/>
        <v>0.12190500000724569</v>
      </c>
      <c r="L39" s="20">
        <f>+G39</f>
        <v>0.12190500000724569</v>
      </c>
      <c r="O39" s="20">
        <f t="shared" ca="1" si="3"/>
        <v>3.6979789614864776E-2</v>
      </c>
      <c r="Q39" s="46">
        <f t="shared" si="4"/>
        <v>44464.912300000004</v>
      </c>
      <c r="R39" s="46"/>
      <c r="S39" s="46"/>
      <c r="T39" s="46"/>
    </row>
    <row r="40" spans="1:20" s="20" customFormat="1" ht="12.95" customHeight="1" x14ac:dyDescent="0.2">
      <c r="C40" s="27"/>
      <c r="D40" s="27"/>
    </row>
    <row r="41" spans="1:20" s="20" customFormat="1" ht="12.95" customHeight="1" x14ac:dyDescent="0.2">
      <c r="C41" s="27"/>
      <c r="D41" s="27"/>
    </row>
    <row r="42" spans="1:20" s="20" customFormat="1" ht="12.95" customHeight="1" x14ac:dyDescent="0.2">
      <c r="C42" s="27"/>
      <c r="D42" s="27"/>
    </row>
    <row r="43" spans="1:20" s="20" customFormat="1" ht="12.95" customHeight="1" x14ac:dyDescent="0.2">
      <c r="C43" s="27"/>
      <c r="D43" s="27"/>
    </row>
    <row r="44" spans="1:20" s="20" customFormat="1" ht="12.95" customHeight="1" x14ac:dyDescent="0.2">
      <c r="C44" s="27"/>
      <c r="D44" s="27"/>
    </row>
    <row r="45" spans="1:20" s="20" customFormat="1" ht="12.95" customHeight="1" x14ac:dyDescent="0.2">
      <c r="C45" s="27"/>
      <c r="D45" s="27"/>
    </row>
    <row r="46" spans="1:20" s="20" customFormat="1" ht="12.95" customHeight="1" x14ac:dyDescent="0.2">
      <c r="C46" s="27"/>
      <c r="D46" s="27"/>
    </row>
    <row r="47" spans="1:20" s="20" customFormat="1" ht="12.95" customHeight="1" x14ac:dyDescent="0.2">
      <c r="C47" s="27"/>
      <c r="D47" s="27"/>
    </row>
    <row r="48" spans="1:20" s="20" customFormat="1" ht="12.95" customHeight="1" x14ac:dyDescent="0.2">
      <c r="C48" s="27"/>
      <c r="D48" s="27"/>
    </row>
    <row r="49" spans="3:4" s="20" customFormat="1" ht="12.95" customHeight="1" x14ac:dyDescent="0.2">
      <c r="C49" s="27"/>
      <c r="D49" s="27"/>
    </row>
    <row r="50" spans="3:4" s="20" customFormat="1" ht="12.95" customHeight="1" x14ac:dyDescent="0.2">
      <c r="C50" s="27"/>
      <c r="D50" s="27"/>
    </row>
    <row r="51" spans="3:4" s="20" customFormat="1" ht="12.95" customHeight="1" x14ac:dyDescent="0.2">
      <c r="C51" s="27"/>
      <c r="D51" s="27"/>
    </row>
    <row r="52" spans="3:4" s="20" customFormat="1" ht="12.95" customHeight="1" x14ac:dyDescent="0.2">
      <c r="C52" s="27"/>
      <c r="D52" s="27"/>
    </row>
    <row r="53" spans="3:4" s="20" customFormat="1" ht="12.95" customHeight="1" x14ac:dyDescent="0.2">
      <c r="C53" s="27"/>
      <c r="D53" s="27"/>
    </row>
    <row r="54" spans="3:4" s="20" customFormat="1" ht="12.95" customHeight="1" x14ac:dyDescent="0.2">
      <c r="C54" s="27"/>
      <c r="D54" s="27"/>
    </row>
    <row r="55" spans="3:4" s="20" customFormat="1" ht="12.95" customHeight="1" x14ac:dyDescent="0.2">
      <c r="C55" s="27"/>
      <c r="D55" s="27"/>
    </row>
    <row r="56" spans="3:4" s="20" customFormat="1" ht="12.95" customHeight="1" x14ac:dyDescent="0.2">
      <c r="C56" s="27"/>
      <c r="D56" s="27"/>
    </row>
    <row r="57" spans="3:4" s="20" customFormat="1" ht="12.95" customHeight="1" x14ac:dyDescent="0.2">
      <c r="C57" s="27"/>
      <c r="D57" s="27"/>
    </row>
    <row r="58" spans="3:4" s="20" customFormat="1" ht="12.95" customHeight="1" x14ac:dyDescent="0.2">
      <c r="C58" s="27"/>
      <c r="D58" s="27"/>
    </row>
    <row r="59" spans="3:4" s="20" customFormat="1" ht="12.95" customHeight="1" x14ac:dyDescent="0.2">
      <c r="C59" s="27"/>
      <c r="D59" s="27"/>
    </row>
    <row r="60" spans="3:4" s="20" customFormat="1" ht="12.95" customHeight="1" x14ac:dyDescent="0.2">
      <c r="C60" s="27"/>
      <c r="D60" s="27"/>
    </row>
    <row r="61" spans="3:4" s="20" customFormat="1" ht="12.95" customHeight="1" x14ac:dyDescent="0.2">
      <c r="C61" s="27"/>
      <c r="D61" s="27"/>
    </row>
    <row r="62" spans="3:4" s="20" customFormat="1" ht="12.95" customHeight="1" x14ac:dyDescent="0.2">
      <c r="C62" s="27"/>
      <c r="D62" s="27"/>
    </row>
    <row r="63" spans="3:4" s="20" customFormat="1" ht="12.95" customHeight="1" x14ac:dyDescent="0.2">
      <c r="C63" s="27"/>
      <c r="D63" s="27"/>
    </row>
    <row r="64" spans="3:4" s="20" customFormat="1" ht="12.95" customHeight="1" x14ac:dyDescent="0.2">
      <c r="C64" s="27"/>
      <c r="D64" s="27"/>
    </row>
    <row r="65" spans="3:4" s="20" customFormat="1" ht="12.95" customHeight="1" x14ac:dyDescent="0.2">
      <c r="C65" s="27"/>
      <c r="D65" s="27"/>
    </row>
    <row r="66" spans="3:4" s="20" customFormat="1" ht="12.95" customHeight="1" x14ac:dyDescent="0.2">
      <c r="C66" s="27"/>
      <c r="D66" s="27"/>
    </row>
    <row r="67" spans="3:4" s="20" customFormat="1" ht="12.95" customHeight="1" x14ac:dyDescent="0.2">
      <c r="C67" s="27"/>
      <c r="D67" s="27"/>
    </row>
    <row r="68" spans="3:4" s="20" customFormat="1" ht="12.95" customHeight="1" x14ac:dyDescent="0.2">
      <c r="C68" s="27"/>
      <c r="D68" s="27"/>
    </row>
    <row r="69" spans="3:4" s="20" customFormat="1" ht="12.95" customHeight="1" x14ac:dyDescent="0.2">
      <c r="C69" s="27"/>
      <c r="D69" s="27"/>
    </row>
    <row r="70" spans="3:4" s="20" customFormat="1" ht="12.95" customHeight="1" x14ac:dyDescent="0.2">
      <c r="C70" s="27"/>
      <c r="D70" s="27"/>
    </row>
    <row r="71" spans="3:4" s="20" customFormat="1" ht="12.95" customHeight="1" x14ac:dyDescent="0.2">
      <c r="C71" s="27"/>
      <c r="D71" s="27"/>
    </row>
    <row r="72" spans="3:4" s="20" customFormat="1" ht="12.95" customHeight="1" x14ac:dyDescent="0.2">
      <c r="C72" s="27"/>
      <c r="D72" s="27"/>
    </row>
    <row r="73" spans="3:4" s="20" customFormat="1" ht="12.95" customHeight="1" x14ac:dyDescent="0.2">
      <c r="C73" s="27"/>
      <c r="D73" s="27"/>
    </row>
    <row r="74" spans="3:4" s="20" customFormat="1" ht="12.95" customHeight="1" x14ac:dyDescent="0.2">
      <c r="C74" s="27"/>
      <c r="D74" s="27"/>
    </row>
    <row r="75" spans="3:4" s="20" customFormat="1" ht="12.95" customHeight="1" x14ac:dyDescent="0.2">
      <c r="C75" s="27"/>
      <c r="D75" s="27"/>
    </row>
    <row r="76" spans="3:4" s="20" customFormat="1" ht="12.95" customHeight="1" x14ac:dyDescent="0.2">
      <c r="C76" s="27"/>
      <c r="D76" s="27"/>
    </row>
    <row r="77" spans="3:4" s="20" customFormat="1" ht="12.95" customHeight="1" x14ac:dyDescent="0.2">
      <c r="C77" s="27"/>
      <c r="D77" s="27"/>
    </row>
    <row r="78" spans="3:4" s="20" customFormat="1" ht="12.95" customHeight="1" x14ac:dyDescent="0.2">
      <c r="C78" s="27"/>
      <c r="D78" s="27"/>
    </row>
    <row r="79" spans="3:4" s="20" customFormat="1" ht="12.95" customHeight="1" x14ac:dyDescent="0.2">
      <c r="C79" s="27"/>
      <c r="D79" s="27"/>
    </row>
    <row r="80" spans="3:4" s="20" customFormat="1" ht="12.95" customHeight="1" x14ac:dyDescent="0.2">
      <c r="C80" s="27"/>
      <c r="D80" s="27"/>
    </row>
    <row r="81" spans="3:4" s="20" customFormat="1" ht="12.95" customHeight="1" x14ac:dyDescent="0.2">
      <c r="C81" s="27"/>
      <c r="D81" s="27"/>
    </row>
    <row r="82" spans="3:4" s="20" customFormat="1" ht="12.95" customHeight="1" x14ac:dyDescent="0.2">
      <c r="C82" s="27"/>
      <c r="D82" s="27"/>
    </row>
    <row r="83" spans="3:4" s="20" customFormat="1" ht="12.95" customHeight="1" x14ac:dyDescent="0.2">
      <c r="C83" s="27"/>
      <c r="D83" s="27"/>
    </row>
    <row r="84" spans="3:4" s="20" customFormat="1" ht="12.95" customHeight="1" x14ac:dyDescent="0.2">
      <c r="C84" s="27"/>
      <c r="D84" s="27"/>
    </row>
    <row r="85" spans="3:4" s="20" customFormat="1" ht="12.95" customHeight="1" x14ac:dyDescent="0.2">
      <c r="C85" s="27"/>
      <c r="D85" s="27"/>
    </row>
    <row r="86" spans="3:4" s="20" customFormat="1" ht="12.95" customHeight="1" x14ac:dyDescent="0.2">
      <c r="C86" s="27"/>
      <c r="D86" s="27"/>
    </row>
    <row r="87" spans="3:4" s="20" customFormat="1" ht="12.95" customHeight="1" x14ac:dyDescent="0.2">
      <c r="C87" s="27"/>
      <c r="D87" s="27"/>
    </row>
    <row r="88" spans="3:4" s="20" customFormat="1" ht="12.95" customHeight="1" x14ac:dyDescent="0.2">
      <c r="C88" s="27"/>
      <c r="D88" s="27"/>
    </row>
    <row r="89" spans="3:4" s="20" customFormat="1" ht="12.95" customHeight="1" x14ac:dyDescent="0.2">
      <c r="C89" s="27"/>
      <c r="D89" s="27"/>
    </row>
    <row r="90" spans="3:4" s="20" customFormat="1" ht="12.95" customHeight="1" x14ac:dyDescent="0.2">
      <c r="C90" s="27"/>
      <c r="D90" s="27"/>
    </row>
    <row r="91" spans="3:4" s="20" customFormat="1" ht="12.95" customHeight="1" x14ac:dyDescent="0.2">
      <c r="C91" s="27"/>
      <c r="D91" s="27"/>
    </row>
    <row r="92" spans="3:4" s="20" customFormat="1" ht="12.95" customHeight="1" x14ac:dyDescent="0.2">
      <c r="C92" s="27"/>
      <c r="D92" s="27"/>
    </row>
    <row r="93" spans="3:4" s="20" customFormat="1" ht="12.95" customHeight="1" x14ac:dyDescent="0.2">
      <c r="C93" s="27"/>
      <c r="D93" s="27"/>
    </row>
    <row r="94" spans="3:4" s="20" customFormat="1" ht="12.95" customHeight="1" x14ac:dyDescent="0.2">
      <c r="C94" s="27"/>
      <c r="D94" s="27"/>
    </row>
    <row r="95" spans="3:4" s="20" customFormat="1" ht="12.95" customHeight="1" x14ac:dyDescent="0.2">
      <c r="C95" s="27"/>
      <c r="D95" s="27"/>
    </row>
    <row r="96" spans="3:4" s="20" customFormat="1" ht="12.95" customHeight="1" x14ac:dyDescent="0.2">
      <c r="C96" s="27"/>
      <c r="D96" s="27"/>
    </row>
    <row r="97" spans="3:4" s="20" customFormat="1" ht="12.95" customHeight="1" x14ac:dyDescent="0.2">
      <c r="C97" s="27"/>
      <c r="D97" s="27"/>
    </row>
    <row r="98" spans="3:4" s="20" customFormat="1" ht="12.95" customHeight="1" x14ac:dyDescent="0.2">
      <c r="C98" s="27"/>
      <c r="D98" s="27"/>
    </row>
    <row r="99" spans="3:4" s="20" customFormat="1" ht="12.95" customHeight="1" x14ac:dyDescent="0.2">
      <c r="C99" s="27"/>
      <c r="D99" s="27"/>
    </row>
    <row r="100" spans="3:4" s="20" customFormat="1" ht="12.95" customHeight="1" x14ac:dyDescent="0.2">
      <c r="C100" s="27"/>
      <c r="D100" s="27"/>
    </row>
    <row r="101" spans="3:4" s="20" customFormat="1" ht="12.95" customHeight="1" x14ac:dyDescent="0.2">
      <c r="C101" s="27"/>
      <c r="D101" s="27"/>
    </row>
    <row r="102" spans="3:4" s="20" customFormat="1" ht="12.95" customHeight="1" x14ac:dyDescent="0.2">
      <c r="C102" s="27"/>
      <c r="D102" s="27"/>
    </row>
    <row r="103" spans="3:4" s="20" customFormat="1" ht="12.95" customHeight="1" x14ac:dyDescent="0.2">
      <c r="C103" s="27"/>
      <c r="D103" s="27"/>
    </row>
    <row r="104" spans="3:4" s="20" customFormat="1" ht="12.95" customHeight="1" x14ac:dyDescent="0.2">
      <c r="C104" s="27"/>
      <c r="D104" s="27"/>
    </row>
    <row r="105" spans="3:4" s="20" customFormat="1" ht="12.95" customHeight="1" x14ac:dyDescent="0.2">
      <c r="C105" s="27"/>
      <c r="D105" s="27"/>
    </row>
    <row r="106" spans="3:4" s="20" customFormat="1" ht="12.95" customHeight="1" x14ac:dyDescent="0.2">
      <c r="C106" s="27"/>
      <c r="D106" s="27"/>
    </row>
    <row r="107" spans="3:4" s="20" customFormat="1" ht="12.95" customHeight="1" x14ac:dyDescent="0.2">
      <c r="C107" s="27"/>
      <c r="D107" s="27"/>
    </row>
    <row r="108" spans="3:4" s="20" customFormat="1" ht="12.95" customHeight="1" x14ac:dyDescent="0.2">
      <c r="C108" s="27"/>
      <c r="D108" s="27"/>
    </row>
    <row r="109" spans="3:4" s="20" customFormat="1" ht="12.95" customHeight="1" x14ac:dyDescent="0.2">
      <c r="C109" s="27"/>
      <c r="D109" s="27"/>
    </row>
    <row r="110" spans="3:4" s="20" customFormat="1" ht="12.95" customHeight="1" x14ac:dyDescent="0.2">
      <c r="C110" s="27"/>
      <c r="D110" s="27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U40">
    <sortCondition ref="C21:C40"/>
  </sortState>
  <phoneticPr fontId="8" type="noConversion"/>
  <hyperlinks>
    <hyperlink ref="H78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0" sqref="I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77</v>
      </c>
    </row>
    <row r="2" spans="1:6" s="20" customFormat="1" ht="12.95" customHeight="1" x14ac:dyDescent="0.2">
      <c r="A2" s="20" t="s">
        <v>25</v>
      </c>
      <c r="B2" s="17" t="s">
        <v>78</v>
      </c>
      <c r="C2" s="21"/>
      <c r="D2" s="21"/>
    </row>
    <row r="3" spans="1:6" s="20" customFormat="1" ht="12.95" customHeight="1" thickBot="1" x14ac:dyDescent="0.25"/>
    <row r="4" spans="1:6" s="20" customFormat="1" ht="12.95" customHeight="1" thickTop="1" thickBot="1" x14ac:dyDescent="0.25">
      <c r="A4" s="22" t="s">
        <v>2</v>
      </c>
      <c r="C4" s="23">
        <v>37527.392999999996</v>
      </c>
      <c r="D4" s="24">
        <v>0.71362999999999999</v>
      </c>
    </row>
    <row r="5" spans="1:6" s="20" customFormat="1" ht="12.95" customHeight="1" thickTop="1" x14ac:dyDescent="0.2">
      <c r="A5" s="25" t="s">
        <v>29</v>
      </c>
      <c r="C5" s="26">
        <v>-9.5</v>
      </c>
      <c r="D5" s="20" t="s">
        <v>30</v>
      </c>
    </row>
    <row r="6" spans="1:6" s="20" customFormat="1" ht="12.95" customHeight="1" x14ac:dyDescent="0.2">
      <c r="A6" s="22" t="s">
        <v>3</v>
      </c>
    </row>
    <row r="7" spans="1:6" s="20" customFormat="1" ht="12.95" customHeight="1" x14ac:dyDescent="0.2">
      <c r="A7" s="20" t="s">
        <v>4</v>
      </c>
      <c r="C7" s="57">
        <f>C4</f>
        <v>37527.392999999996</v>
      </c>
      <c r="D7" s="28"/>
    </row>
    <row r="8" spans="1:6" s="20" customFormat="1" ht="12.95" customHeight="1" x14ac:dyDescent="0.2">
      <c r="A8" s="20" t="s">
        <v>5</v>
      </c>
      <c r="C8" s="57">
        <f>D4</f>
        <v>0.71362999999999999</v>
      </c>
      <c r="D8" s="29"/>
    </row>
    <row r="9" spans="1:6" s="20" customFormat="1" ht="12.95" customHeight="1" x14ac:dyDescent="0.2">
      <c r="A9" s="30" t="s">
        <v>33</v>
      </c>
      <c r="B9" s="31">
        <v>22</v>
      </c>
      <c r="C9" s="32" t="str">
        <f>"F"&amp;B9</f>
        <v>F22</v>
      </c>
      <c r="D9" s="33" t="str">
        <f>"G"&amp;B9</f>
        <v>G22</v>
      </c>
    </row>
    <row r="10" spans="1:6" s="20" customFormat="1" ht="12.95" customHeight="1" thickBot="1" x14ac:dyDescent="0.25">
      <c r="C10" s="34" t="s">
        <v>21</v>
      </c>
      <c r="D10" s="34" t="s">
        <v>22</v>
      </c>
    </row>
    <row r="11" spans="1:6" s="20" customFormat="1" ht="12.95" customHeight="1" x14ac:dyDescent="0.2">
      <c r="A11" s="20" t="s">
        <v>17</v>
      </c>
      <c r="C11" s="33">
        <f ca="1">INTERCEPT(INDIRECT($D$9):G992,INDIRECT($C$9):F992)</f>
        <v>-0.34033998678284866</v>
      </c>
      <c r="D11" s="21"/>
    </row>
    <row r="12" spans="1:6" s="20" customFormat="1" ht="12.95" customHeight="1" x14ac:dyDescent="0.2">
      <c r="A12" s="20" t="s">
        <v>18</v>
      </c>
      <c r="C12" s="33">
        <f ca="1">SLOPE(INDIRECT($D$9):G992,INDIRECT($C$9):F992)</f>
        <v>-1.2545558542210578E-5</v>
      </c>
      <c r="D12" s="21"/>
    </row>
    <row r="13" spans="1:6" s="20" customFormat="1" ht="12.95" customHeight="1" x14ac:dyDescent="0.2">
      <c r="A13" s="20" t="s">
        <v>20</v>
      </c>
      <c r="C13" s="21" t="s">
        <v>15</v>
      </c>
    </row>
    <row r="14" spans="1:6" s="20" customFormat="1" ht="12.95" customHeight="1" x14ac:dyDescent="0.2"/>
    <row r="15" spans="1:6" s="20" customFormat="1" ht="12.95" customHeight="1" x14ac:dyDescent="0.2">
      <c r="A15" s="35" t="s">
        <v>19</v>
      </c>
      <c r="C15" s="36">
        <f ca="1">(C7+C11)+(C8+C12)*INT(MAX(F21:F3533))</f>
        <v>59482.920880813544</v>
      </c>
      <c r="E15" s="37" t="s">
        <v>35</v>
      </c>
      <c r="F15" s="38">
        <v>1</v>
      </c>
    </row>
    <row r="16" spans="1:6" s="20" customFormat="1" ht="12.95" customHeight="1" x14ac:dyDescent="0.2">
      <c r="A16" s="22" t="s">
        <v>6</v>
      </c>
      <c r="C16" s="39">
        <f ca="1">+C8+C12</f>
        <v>0.71361745444145774</v>
      </c>
      <c r="E16" s="37" t="s">
        <v>31</v>
      </c>
      <c r="F16" s="39">
        <f ca="1">NOW()+15018.5+$C$5/24</f>
        <v>60346.764005092591</v>
      </c>
    </row>
    <row r="17" spans="1:21" s="20" customFormat="1" ht="12.95" customHeight="1" thickBot="1" x14ac:dyDescent="0.25">
      <c r="A17" s="37" t="s">
        <v>28</v>
      </c>
      <c r="C17" s="21">
        <f>COUNT(C21:C2191)</f>
        <v>19</v>
      </c>
      <c r="E17" s="37" t="s">
        <v>36</v>
      </c>
      <c r="F17" s="39">
        <f ca="1">ROUND(2*(F16-$C$7)/$C$8,0)/2+F15</f>
        <v>31977.5</v>
      </c>
    </row>
    <row r="18" spans="1:21" s="20" customFormat="1" ht="12.95" customHeight="1" thickTop="1" thickBot="1" x14ac:dyDescent="0.25">
      <c r="A18" s="22" t="s">
        <v>7</v>
      </c>
      <c r="C18" s="40">
        <f ca="1">+C15</f>
        <v>59482.920880813544</v>
      </c>
      <c r="D18" s="41">
        <f ca="1">+C16</f>
        <v>0.71361745444145774</v>
      </c>
      <c r="E18" s="37" t="s">
        <v>37</v>
      </c>
      <c r="F18" s="33">
        <f ca="1">ROUND(2*(F16-$C$15)/$C$16,0)/2+F15</f>
        <v>1211.5</v>
      </c>
    </row>
    <row r="19" spans="1:21" s="20" customFormat="1" ht="12.95" customHeight="1" thickTop="1" x14ac:dyDescent="0.2">
      <c r="E19" s="37" t="s">
        <v>32</v>
      </c>
      <c r="F19" s="42">
        <f ca="1">+$C$15+$C$16*F18-15018.5-$C$5/24</f>
        <v>45329.364260202703</v>
      </c>
    </row>
    <row r="20" spans="1:21" s="20" customFormat="1" ht="12.95" customHeight="1" thickBot="1" x14ac:dyDescent="0.25">
      <c r="A20" s="34" t="s">
        <v>8</v>
      </c>
      <c r="B20" s="34" t="s">
        <v>9</v>
      </c>
      <c r="C20" s="34" t="s">
        <v>10</v>
      </c>
      <c r="D20" s="34" t="s">
        <v>14</v>
      </c>
      <c r="E20" s="34" t="s">
        <v>11</v>
      </c>
      <c r="F20" s="34" t="s">
        <v>12</v>
      </c>
      <c r="G20" s="34" t="s">
        <v>13</v>
      </c>
      <c r="H20" s="43" t="s">
        <v>45</v>
      </c>
      <c r="I20" s="43" t="s">
        <v>48</v>
      </c>
      <c r="J20" s="43" t="s">
        <v>42</v>
      </c>
      <c r="K20" s="43" t="s">
        <v>40</v>
      </c>
      <c r="L20" s="43" t="s">
        <v>88</v>
      </c>
      <c r="M20" s="43" t="s">
        <v>26</v>
      </c>
      <c r="N20" s="43" t="s">
        <v>27</v>
      </c>
      <c r="O20" s="43" t="s">
        <v>24</v>
      </c>
      <c r="P20" s="44" t="s">
        <v>23</v>
      </c>
      <c r="Q20" s="34" t="s">
        <v>16</v>
      </c>
      <c r="R20" s="34"/>
      <c r="S20" s="34"/>
      <c r="T20" s="34"/>
      <c r="U20" s="45" t="s">
        <v>34</v>
      </c>
    </row>
    <row r="21" spans="1:21" s="20" customFormat="1" ht="12.95" customHeight="1" x14ac:dyDescent="0.2">
      <c r="A21" s="56" t="s">
        <v>87</v>
      </c>
      <c r="B21" s="54"/>
      <c r="C21" s="55">
        <v>30606.387999999999</v>
      </c>
      <c r="D21" s="55">
        <v>1.2999999999999999E-2</v>
      </c>
      <c r="E21" s="50">
        <f t="shared" ref="E21:E39" si="0">+(C21-C$7)/C$8</f>
        <v>-9698.3100486246331</v>
      </c>
      <c r="F21" s="20">
        <f>ROUND(2*E21,0)/2+1</f>
        <v>-9697.5</v>
      </c>
      <c r="G21" s="20">
        <f t="shared" ref="G21:G30" si="1">+C21-(C$7+F21*C$8)</f>
        <v>-0.57807499999762513</v>
      </c>
      <c r="L21" s="20">
        <f>+G21</f>
        <v>-0.57807499999762513</v>
      </c>
      <c r="O21" s="20">
        <f t="shared" ref="O21:O39" ca="1" si="2">+C$11+C$12*$F21</f>
        <v>-0.2186794328197616</v>
      </c>
      <c r="Q21" s="46">
        <f t="shared" ref="Q21:Q39" si="3">+C21-15018.5</f>
        <v>15587.887999999999</v>
      </c>
      <c r="R21" s="46"/>
      <c r="S21" s="46"/>
      <c r="T21" s="46"/>
    </row>
    <row r="22" spans="1:21" s="20" customFormat="1" ht="12.95" customHeight="1" x14ac:dyDescent="0.2">
      <c r="A22" s="20" t="s">
        <v>86</v>
      </c>
      <c r="B22" s="21"/>
      <c r="C22" s="27">
        <v>37527.392999999996</v>
      </c>
      <c r="D22" s="27"/>
      <c r="E22" s="20">
        <f t="shared" si="0"/>
        <v>0</v>
      </c>
      <c r="F22" s="20">
        <f>ROUND(2*E22,0)/2-0.5</f>
        <v>-0.5</v>
      </c>
      <c r="G22" s="20">
        <f t="shared" si="1"/>
        <v>0.35681499999918742</v>
      </c>
      <c r="H22" s="20">
        <f>+G22</f>
        <v>0.35681499999918742</v>
      </c>
      <c r="O22" s="20">
        <f t="shared" ca="1" si="2"/>
        <v>-0.34033371400357754</v>
      </c>
      <c r="Q22" s="46">
        <f t="shared" si="3"/>
        <v>22508.892999999996</v>
      </c>
      <c r="R22" s="46"/>
      <c r="S22" s="46"/>
      <c r="T22" s="46"/>
    </row>
    <row r="23" spans="1:21" s="20" customFormat="1" ht="12.95" customHeight="1" x14ac:dyDescent="0.2">
      <c r="A23" s="19" t="s">
        <v>87</v>
      </c>
      <c r="B23" s="54"/>
      <c r="C23" s="55">
        <v>38287.404000000002</v>
      </c>
      <c r="D23" s="55">
        <v>8.0000000000000002E-3</v>
      </c>
      <c r="E23" s="50">
        <f t="shared" si="0"/>
        <v>1064.9930636324227</v>
      </c>
      <c r="F23" s="20">
        <f t="shared" ref="F23:F39" si="4">ROUND(2*E23,0)/2+1</f>
        <v>1066</v>
      </c>
      <c r="G23" s="20">
        <f t="shared" si="1"/>
        <v>-0.71857999999338062</v>
      </c>
      <c r="L23" s="20">
        <f>+G23</f>
        <v>-0.71857999999338062</v>
      </c>
      <c r="O23" s="20">
        <f t="shared" ca="1" si="2"/>
        <v>-0.35371355218884515</v>
      </c>
      <c r="Q23" s="46">
        <f t="shared" si="3"/>
        <v>23268.904000000002</v>
      </c>
      <c r="R23" s="46"/>
      <c r="S23" s="46"/>
      <c r="T23" s="46"/>
    </row>
    <row r="24" spans="1:21" s="20" customFormat="1" ht="12.95" customHeight="1" x14ac:dyDescent="0.2">
      <c r="A24" s="19" t="s">
        <v>87</v>
      </c>
      <c r="B24" s="54"/>
      <c r="C24" s="55">
        <v>39388.307999999997</v>
      </c>
      <c r="D24" s="55">
        <v>1.7000000000000001E-2</v>
      </c>
      <c r="E24" s="50">
        <f t="shared" si="0"/>
        <v>2607.6748455081779</v>
      </c>
      <c r="F24" s="20">
        <f t="shared" si="4"/>
        <v>2608.5</v>
      </c>
      <c r="G24" s="20">
        <f t="shared" si="1"/>
        <v>-0.58885500000178581</v>
      </c>
      <c r="L24" s="20">
        <f>+G24</f>
        <v>-0.58885500000178581</v>
      </c>
      <c r="O24" s="20">
        <f t="shared" ca="1" si="2"/>
        <v>-0.37306507624020496</v>
      </c>
      <c r="Q24" s="46">
        <f t="shared" si="3"/>
        <v>24369.807999999997</v>
      </c>
      <c r="R24" s="46"/>
      <c r="S24" s="46"/>
      <c r="T24" s="46"/>
    </row>
    <row r="25" spans="1:21" s="20" customFormat="1" ht="12.95" customHeight="1" x14ac:dyDescent="0.2">
      <c r="A25" s="19" t="s">
        <v>87</v>
      </c>
      <c r="B25" s="54"/>
      <c r="C25" s="55">
        <v>44116.466999999997</v>
      </c>
      <c r="D25" s="55">
        <v>2.1999999999999999E-2</v>
      </c>
      <c r="E25" s="50">
        <f t="shared" si="0"/>
        <v>9233.1796589268961</v>
      </c>
      <c r="F25" s="20">
        <f t="shared" si="4"/>
        <v>9234</v>
      </c>
      <c r="G25" s="20">
        <f t="shared" si="1"/>
        <v>-0.58541999999579275</v>
      </c>
      <c r="L25" s="20">
        <f>+G25</f>
        <v>-0.58541999999579275</v>
      </c>
      <c r="O25" s="20">
        <f t="shared" ca="1" si="2"/>
        <v>-0.45618567436162116</v>
      </c>
      <c r="Q25" s="46">
        <f t="shared" si="3"/>
        <v>29097.966999999997</v>
      </c>
      <c r="R25" s="46"/>
      <c r="S25" s="46"/>
      <c r="T25" s="46"/>
    </row>
    <row r="26" spans="1:21" s="20" customFormat="1" ht="12.95" customHeight="1" x14ac:dyDescent="0.2">
      <c r="A26" s="19" t="s">
        <v>87</v>
      </c>
      <c r="B26" s="54"/>
      <c r="C26" s="55">
        <v>48504.222999999998</v>
      </c>
      <c r="D26" s="55">
        <v>1.7999999999999999E-2</v>
      </c>
      <c r="E26" s="50">
        <f t="shared" si="0"/>
        <v>15381.682384428908</v>
      </c>
      <c r="F26" s="20">
        <f t="shared" si="4"/>
        <v>15382.5</v>
      </c>
      <c r="G26" s="20">
        <f t="shared" si="1"/>
        <v>-0.58347499999945285</v>
      </c>
      <c r="L26" s="20">
        <f>+G26</f>
        <v>-0.58347499999945285</v>
      </c>
      <c r="O26" s="20">
        <f t="shared" ca="1" si="2"/>
        <v>-0.53332204105840286</v>
      </c>
      <c r="Q26" s="46">
        <f t="shared" si="3"/>
        <v>33485.722999999998</v>
      </c>
      <c r="R26" s="46"/>
      <c r="S26" s="46"/>
      <c r="T26" s="46"/>
    </row>
    <row r="27" spans="1:21" s="20" customFormat="1" ht="12.95" customHeight="1" x14ac:dyDescent="0.2">
      <c r="A27" s="20" t="s">
        <v>79</v>
      </c>
      <c r="B27" s="21" t="s">
        <v>80</v>
      </c>
      <c r="C27" s="27">
        <v>52143.404000000002</v>
      </c>
      <c r="D27" s="27" t="s">
        <v>48</v>
      </c>
      <c r="E27" s="20">
        <f t="shared" si="0"/>
        <v>20481.217157350457</v>
      </c>
      <c r="F27" s="20">
        <f t="shared" si="4"/>
        <v>20482</v>
      </c>
      <c r="G27" s="20">
        <f t="shared" si="1"/>
        <v>-0.55865999999514315</v>
      </c>
      <c r="I27" s="20">
        <f>+G27</f>
        <v>-0.55865999999514315</v>
      </c>
      <c r="O27" s="20">
        <f t="shared" ca="1" si="2"/>
        <v>-0.5972981168444057</v>
      </c>
      <c r="Q27" s="46">
        <f t="shared" si="3"/>
        <v>37124.904000000002</v>
      </c>
      <c r="R27" s="46"/>
      <c r="S27" s="46"/>
      <c r="T27" s="46"/>
    </row>
    <row r="28" spans="1:21" s="20" customFormat="1" ht="12.95" customHeight="1" x14ac:dyDescent="0.2">
      <c r="A28" s="18" t="s">
        <v>81</v>
      </c>
      <c r="B28" s="21"/>
      <c r="C28" s="27">
        <v>52500.2</v>
      </c>
      <c r="D28" s="27" t="s">
        <v>15</v>
      </c>
      <c r="E28" s="20">
        <f t="shared" si="0"/>
        <v>20981.190532909211</v>
      </c>
      <c r="F28" s="20">
        <f t="shared" si="4"/>
        <v>20982</v>
      </c>
      <c r="G28" s="20">
        <f t="shared" si="1"/>
        <v>-0.57765999999537598</v>
      </c>
      <c r="I28" s="20">
        <f>+G28</f>
        <v>-0.57765999999537598</v>
      </c>
      <c r="O28" s="20">
        <f t="shared" ca="1" si="2"/>
        <v>-0.60357089611551107</v>
      </c>
      <c r="Q28" s="46">
        <f t="shared" si="3"/>
        <v>37481.699999999997</v>
      </c>
      <c r="R28" s="46"/>
      <c r="S28" s="46"/>
      <c r="T28" s="46"/>
    </row>
    <row r="29" spans="1:21" s="20" customFormat="1" ht="12.95" customHeight="1" x14ac:dyDescent="0.2">
      <c r="A29" s="19" t="s">
        <v>87</v>
      </c>
      <c r="B29" s="54"/>
      <c r="C29" s="55">
        <v>53913.404000000002</v>
      </c>
      <c r="D29" s="55">
        <v>3.4000000000000002E-2</v>
      </c>
      <c r="E29" s="50">
        <f t="shared" si="0"/>
        <v>22961.494051539321</v>
      </c>
      <c r="F29" s="20">
        <f t="shared" si="4"/>
        <v>22962.5</v>
      </c>
      <c r="G29" s="20">
        <f t="shared" si="1"/>
        <v>-0.71787499999481952</v>
      </c>
      <c r="L29" s="20">
        <f>+G29</f>
        <v>-0.71787499999481952</v>
      </c>
      <c r="O29" s="20">
        <f t="shared" ca="1" si="2"/>
        <v>-0.62841737480835902</v>
      </c>
      <c r="Q29" s="46">
        <f t="shared" si="3"/>
        <v>38894.904000000002</v>
      </c>
      <c r="R29" s="46"/>
      <c r="S29" s="46"/>
      <c r="T29" s="46"/>
    </row>
    <row r="30" spans="1:21" s="20" customFormat="1" ht="12.95" customHeight="1" x14ac:dyDescent="0.2">
      <c r="A30" s="20" t="s">
        <v>82</v>
      </c>
      <c r="B30" s="21" t="s">
        <v>80</v>
      </c>
      <c r="C30" s="27">
        <v>54313.432099999998</v>
      </c>
      <c r="D30" s="27" t="s">
        <v>48</v>
      </c>
      <c r="E30" s="20">
        <f t="shared" si="0"/>
        <v>23522.047980045685</v>
      </c>
      <c r="F30" s="20">
        <f t="shared" si="4"/>
        <v>23523</v>
      </c>
      <c r="G30" s="20">
        <f t="shared" si="1"/>
        <v>-0.67938999999751104</v>
      </c>
      <c r="I30" s="20">
        <f>+G30</f>
        <v>-0.67938999999751104</v>
      </c>
      <c r="O30" s="20">
        <f t="shared" ca="1" si="2"/>
        <v>-0.63544916037126808</v>
      </c>
      <c r="Q30" s="46">
        <f t="shared" si="3"/>
        <v>39294.932099999998</v>
      </c>
      <c r="R30" s="46"/>
      <c r="S30" s="46"/>
      <c r="T30" s="46"/>
    </row>
    <row r="31" spans="1:21" s="20" customFormat="1" ht="12.95" customHeight="1" x14ac:dyDescent="0.2">
      <c r="A31" s="20" t="s">
        <v>83</v>
      </c>
      <c r="B31" s="21" t="s">
        <v>80</v>
      </c>
      <c r="C31" s="27">
        <v>54705.377899999999</v>
      </c>
      <c r="D31" s="27" t="s">
        <v>48</v>
      </c>
      <c r="E31" s="20">
        <f t="shared" si="0"/>
        <v>24071.276291635728</v>
      </c>
      <c r="F31" s="20">
        <f t="shared" si="4"/>
        <v>24072.5</v>
      </c>
      <c r="O31" s="20">
        <f t="shared" ca="1" si="2"/>
        <v>-0.64234294479021281</v>
      </c>
      <c r="Q31" s="46">
        <f t="shared" si="3"/>
        <v>39686.877899999999</v>
      </c>
      <c r="R31" s="46"/>
      <c r="S31" s="46"/>
      <c r="T31" s="46"/>
      <c r="U31" s="20">
        <f>+C31-(C$7+F31*C$8)</f>
        <v>-0.87327499999810243</v>
      </c>
    </row>
    <row r="32" spans="1:21" s="20" customFormat="1" ht="12.95" customHeight="1" x14ac:dyDescent="0.2">
      <c r="A32" s="47" t="s">
        <v>84</v>
      </c>
      <c r="B32" s="48" t="s">
        <v>85</v>
      </c>
      <c r="C32" s="49">
        <v>55820.399400000002</v>
      </c>
      <c r="D32" s="49">
        <v>2.7000000000000001E-3</v>
      </c>
      <c r="E32" s="50">
        <f t="shared" si="0"/>
        <v>25633.740733993815</v>
      </c>
      <c r="F32" s="20">
        <f t="shared" si="4"/>
        <v>25634.5</v>
      </c>
      <c r="O32" s="20">
        <f t="shared" ca="1" si="2"/>
        <v>-0.66193910723314575</v>
      </c>
      <c r="Q32" s="46">
        <f t="shared" si="3"/>
        <v>40801.899400000002</v>
      </c>
      <c r="R32" s="46"/>
      <c r="S32" s="46"/>
      <c r="T32" s="46"/>
      <c r="U32" s="20">
        <f>+C32-(C$7+F32*C$8)</f>
        <v>-0.54183499998907791</v>
      </c>
    </row>
    <row r="33" spans="1:20" s="20" customFormat="1" ht="12.95" customHeight="1" x14ac:dyDescent="0.2">
      <c r="A33" s="19" t="s">
        <v>87</v>
      </c>
      <c r="B33" s="54"/>
      <c r="C33" s="55">
        <v>57186.148000000001</v>
      </c>
      <c r="D33" s="55">
        <v>0.01</v>
      </c>
      <c r="E33" s="50">
        <f t="shared" si="0"/>
        <v>27547.545646903865</v>
      </c>
      <c r="F33" s="20">
        <f t="shared" si="4"/>
        <v>27548.5</v>
      </c>
      <c r="G33" s="20">
        <f t="shared" ref="G33:G39" si="5">+C33-(C$7+F33*C$8)</f>
        <v>-0.68105499999364838</v>
      </c>
      <c r="L33" s="20">
        <f>+G33</f>
        <v>-0.68105499999364838</v>
      </c>
      <c r="O33" s="20">
        <f t="shared" ca="1" si="2"/>
        <v>-0.68595130628293677</v>
      </c>
      <c r="Q33" s="46">
        <f t="shared" si="3"/>
        <v>42167.648000000001</v>
      </c>
    </row>
    <row r="34" spans="1:20" s="20" customFormat="1" ht="12.95" customHeight="1" x14ac:dyDescent="0.2">
      <c r="A34" s="51" t="s">
        <v>1</v>
      </c>
      <c r="B34" s="52" t="s">
        <v>80</v>
      </c>
      <c r="C34" s="53">
        <v>57204.513400000003</v>
      </c>
      <c r="D34" s="53">
        <v>6.9999999999999999E-4</v>
      </c>
      <c r="E34" s="50">
        <f t="shared" si="0"/>
        <v>27573.280831803608</v>
      </c>
      <c r="F34" s="20">
        <f t="shared" si="4"/>
        <v>27574.5</v>
      </c>
      <c r="G34" s="20">
        <f t="shared" si="5"/>
        <v>-0.87003499999264022</v>
      </c>
      <c r="K34" s="20">
        <f>+G34</f>
        <v>-0.87003499999264022</v>
      </c>
      <c r="O34" s="20">
        <f t="shared" ca="1" si="2"/>
        <v>-0.6862774908050342</v>
      </c>
      <c r="Q34" s="46">
        <f t="shared" si="3"/>
        <v>42186.013400000003</v>
      </c>
      <c r="R34" s="46"/>
      <c r="S34" s="46"/>
      <c r="T34" s="46"/>
    </row>
    <row r="35" spans="1:20" s="20" customFormat="1" ht="12.95" customHeight="1" x14ac:dyDescent="0.2">
      <c r="A35" s="19" t="s">
        <v>87</v>
      </c>
      <c r="B35" s="54"/>
      <c r="C35" s="55">
        <v>57316.7071</v>
      </c>
      <c r="D35" s="55">
        <v>5.7999999999999996E-3</v>
      </c>
      <c r="E35" s="50">
        <f t="shared" si="0"/>
        <v>27730.496335636119</v>
      </c>
      <c r="F35" s="20">
        <f t="shared" si="4"/>
        <v>27731.5</v>
      </c>
      <c r="G35" s="20">
        <f t="shared" si="5"/>
        <v>-0.71624499999597901</v>
      </c>
      <c r="L35" s="20">
        <f>+G35</f>
        <v>-0.71624499999597901</v>
      </c>
      <c r="O35" s="20">
        <f t="shared" ca="1" si="2"/>
        <v>-0.68824714349616123</v>
      </c>
      <c r="Q35" s="46">
        <f t="shared" si="3"/>
        <v>42298.2071</v>
      </c>
    </row>
    <row r="36" spans="1:20" s="20" customFormat="1" ht="12.95" customHeight="1" x14ac:dyDescent="0.2">
      <c r="A36" s="19" t="s">
        <v>87</v>
      </c>
      <c r="B36" s="54"/>
      <c r="C36" s="55">
        <v>58763.6561</v>
      </c>
      <c r="D36" s="55">
        <v>9.4000000000000004E-3</v>
      </c>
      <c r="E36" s="50">
        <f t="shared" si="0"/>
        <v>29758.086263189613</v>
      </c>
      <c r="F36" s="20">
        <f t="shared" si="4"/>
        <v>29759</v>
      </c>
      <c r="G36" s="20">
        <f t="shared" si="5"/>
        <v>-0.65206999999645632</v>
      </c>
      <c r="L36" s="20">
        <f>+G36</f>
        <v>-0.65206999999645632</v>
      </c>
      <c r="O36" s="20">
        <f t="shared" ca="1" si="2"/>
        <v>-0.71368326344049327</v>
      </c>
      <c r="Q36" s="46">
        <f t="shared" si="3"/>
        <v>43745.1561</v>
      </c>
    </row>
    <row r="37" spans="1:20" s="20" customFormat="1" ht="12.95" customHeight="1" x14ac:dyDescent="0.2">
      <c r="A37" s="19" t="s">
        <v>87</v>
      </c>
      <c r="B37" s="54"/>
      <c r="C37" s="55">
        <v>58829.576699999998</v>
      </c>
      <c r="D37" s="55">
        <v>5.4000000000000003E-3</v>
      </c>
      <c r="E37" s="50">
        <f t="shared" si="0"/>
        <v>29850.459902190214</v>
      </c>
      <c r="F37" s="20">
        <f t="shared" si="4"/>
        <v>29851.5</v>
      </c>
      <c r="G37" s="20">
        <f t="shared" si="5"/>
        <v>-0.74224499999399995</v>
      </c>
      <c r="L37" s="20">
        <f>+G37</f>
        <v>-0.74224499999399995</v>
      </c>
      <c r="O37" s="20">
        <f t="shared" ca="1" si="2"/>
        <v>-0.71484372760564774</v>
      </c>
      <c r="Q37" s="46">
        <f t="shared" si="3"/>
        <v>43811.076699999998</v>
      </c>
    </row>
    <row r="38" spans="1:20" s="20" customFormat="1" ht="12.95" customHeight="1" x14ac:dyDescent="0.2">
      <c r="A38" s="19" t="s">
        <v>87</v>
      </c>
      <c r="B38" s="54"/>
      <c r="C38" s="55">
        <v>59472.386400000003</v>
      </c>
      <c r="D38" s="55">
        <v>6.8999999999999999E-3</v>
      </c>
      <c r="E38" s="50">
        <f t="shared" si="0"/>
        <v>30751.220380309132</v>
      </c>
      <c r="F38" s="20">
        <f t="shared" si="4"/>
        <v>30752</v>
      </c>
      <c r="G38" s="20">
        <f t="shared" si="5"/>
        <v>-0.55635999998776242</v>
      </c>
      <c r="L38" s="20">
        <f>+G38</f>
        <v>-0.55635999998776242</v>
      </c>
      <c r="O38" s="20">
        <f t="shared" ca="1" si="2"/>
        <v>-0.7261410030729083</v>
      </c>
      <c r="Q38" s="46">
        <f t="shared" si="3"/>
        <v>44453.886400000003</v>
      </c>
    </row>
    <row r="39" spans="1:20" s="20" customFormat="1" ht="12.95" customHeight="1" x14ac:dyDescent="0.2">
      <c r="A39" s="19" t="s">
        <v>87</v>
      </c>
      <c r="B39" s="54"/>
      <c r="C39" s="55">
        <v>59483.412300000004</v>
      </c>
      <c r="D39" s="55">
        <v>6.8999999999999999E-3</v>
      </c>
      <c r="E39" s="50">
        <f t="shared" si="0"/>
        <v>30766.670823816276</v>
      </c>
      <c r="F39" s="20">
        <f t="shared" si="4"/>
        <v>30767.5</v>
      </c>
      <c r="G39" s="20">
        <f t="shared" si="5"/>
        <v>-0.59172499999112915</v>
      </c>
      <c r="L39" s="20">
        <f>+G39</f>
        <v>-0.59172499999112915</v>
      </c>
      <c r="O39" s="20">
        <f t="shared" ca="1" si="2"/>
        <v>-0.72633545923031262</v>
      </c>
      <c r="Q39" s="46">
        <f t="shared" si="3"/>
        <v>44464.912300000004</v>
      </c>
    </row>
    <row r="40" spans="1:20" s="20" customFormat="1" ht="12.95" customHeight="1" x14ac:dyDescent="0.2">
      <c r="C40" s="27"/>
      <c r="D40" s="27"/>
    </row>
    <row r="41" spans="1:20" s="20" customFormat="1" ht="12.95" customHeight="1" x14ac:dyDescent="0.2">
      <c r="C41" s="27"/>
      <c r="D41" s="27"/>
    </row>
    <row r="42" spans="1:20" s="20" customFormat="1" ht="12.95" customHeight="1" x14ac:dyDescent="0.2">
      <c r="C42" s="27"/>
      <c r="D42" s="27"/>
    </row>
    <row r="43" spans="1:20" s="20" customFormat="1" ht="12.95" customHeight="1" x14ac:dyDescent="0.2">
      <c r="C43" s="27"/>
      <c r="D43" s="27"/>
    </row>
    <row r="44" spans="1:20" s="20" customFormat="1" ht="12.95" customHeight="1" x14ac:dyDescent="0.2">
      <c r="C44" s="27"/>
      <c r="D44" s="27"/>
    </row>
    <row r="45" spans="1:20" s="20" customFormat="1" ht="12.95" customHeight="1" x14ac:dyDescent="0.2">
      <c r="C45" s="27"/>
      <c r="D45" s="27"/>
    </row>
    <row r="46" spans="1:20" s="20" customFormat="1" ht="12.95" customHeight="1" x14ac:dyDescent="0.2">
      <c r="C46" s="27"/>
      <c r="D46" s="27"/>
    </row>
    <row r="47" spans="1:20" s="20" customFormat="1" ht="12.95" customHeight="1" x14ac:dyDescent="0.2">
      <c r="C47" s="27"/>
      <c r="D47" s="27"/>
    </row>
    <row r="48" spans="1:20" s="20" customFormat="1" ht="12.95" customHeight="1" x14ac:dyDescent="0.2">
      <c r="C48" s="27"/>
      <c r="D48" s="27"/>
    </row>
    <row r="49" spans="3:4" s="20" customFormat="1" ht="12.95" customHeight="1" x14ac:dyDescent="0.2">
      <c r="C49" s="27"/>
      <c r="D49" s="27"/>
    </row>
    <row r="50" spans="3:4" s="20" customFormat="1" ht="12.95" customHeight="1" x14ac:dyDescent="0.2">
      <c r="C50" s="27"/>
      <c r="D50" s="27"/>
    </row>
    <row r="51" spans="3:4" s="20" customFormat="1" ht="12.95" customHeight="1" x14ac:dyDescent="0.2">
      <c r="C51" s="27"/>
      <c r="D51" s="27"/>
    </row>
    <row r="52" spans="3:4" s="20" customFormat="1" ht="12.95" customHeight="1" x14ac:dyDescent="0.2">
      <c r="C52" s="27"/>
      <c r="D52" s="27"/>
    </row>
    <row r="53" spans="3:4" s="20" customFormat="1" ht="12.95" customHeight="1" x14ac:dyDescent="0.2">
      <c r="C53" s="27"/>
      <c r="D53" s="27"/>
    </row>
    <row r="54" spans="3:4" s="20" customFormat="1" ht="12.95" customHeight="1" x14ac:dyDescent="0.2">
      <c r="C54" s="27"/>
      <c r="D54" s="27"/>
    </row>
    <row r="55" spans="3:4" s="20" customFormat="1" ht="12.95" customHeight="1" x14ac:dyDescent="0.2">
      <c r="C55" s="27"/>
      <c r="D55" s="27"/>
    </row>
    <row r="56" spans="3:4" s="20" customFormat="1" ht="12.95" customHeight="1" x14ac:dyDescent="0.2">
      <c r="C56" s="27"/>
      <c r="D56" s="27"/>
    </row>
    <row r="57" spans="3:4" s="20" customFormat="1" ht="12.95" customHeight="1" x14ac:dyDescent="0.2">
      <c r="C57" s="27"/>
      <c r="D57" s="27"/>
    </row>
    <row r="58" spans="3:4" s="20" customFormat="1" ht="12.95" customHeight="1" x14ac:dyDescent="0.2">
      <c r="C58" s="27"/>
      <c r="D58" s="27"/>
    </row>
    <row r="59" spans="3:4" s="20" customFormat="1" ht="12.95" customHeight="1" x14ac:dyDescent="0.2">
      <c r="C59" s="27"/>
      <c r="D59" s="27"/>
    </row>
    <row r="60" spans="3:4" s="20" customFormat="1" ht="12.95" customHeight="1" x14ac:dyDescent="0.2">
      <c r="C60" s="27"/>
      <c r="D60" s="27"/>
    </row>
    <row r="61" spans="3:4" s="20" customFormat="1" ht="12.95" customHeight="1" x14ac:dyDescent="0.2">
      <c r="C61" s="27"/>
      <c r="D61" s="27"/>
    </row>
    <row r="62" spans="3:4" s="20" customFormat="1" ht="12.95" customHeight="1" x14ac:dyDescent="0.2">
      <c r="C62" s="27"/>
      <c r="D62" s="27"/>
    </row>
    <row r="63" spans="3:4" s="20" customFormat="1" ht="12.95" customHeight="1" x14ac:dyDescent="0.2">
      <c r="C63" s="27"/>
      <c r="D63" s="27"/>
    </row>
    <row r="64" spans="3:4" s="20" customFormat="1" ht="12.95" customHeight="1" x14ac:dyDescent="0.2">
      <c r="C64" s="27"/>
      <c r="D64" s="27"/>
    </row>
    <row r="65" spans="3:4" s="20" customFormat="1" ht="12.95" customHeight="1" x14ac:dyDescent="0.2">
      <c r="C65" s="27"/>
      <c r="D65" s="27"/>
    </row>
    <row r="66" spans="3:4" s="20" customFormat="1" ht="12.95" customHeight="1" x14ac:dyDescent="0.2">
      <c r="C66" s="27"/>
      <c r="D66" s="27"/>
    </row>
    <row r="67" spans="3:4" s="20" customFormat="1" ht="12.95" customHeight="1" x14ac:dyDescent="0.2">
      <c r="C67" s="27"/>
      <c r="D67" s="27"/>
    </row>
    <row r="68" spans="3:4" s="20" customFormat="1" ht="12.95" customHeight="1" x14ac:dyDescent="0.2">
      <c r="C68" s="27"/>
      <c r="D68" s="27"/>
    </row>
    <row r="69" spans="3:4" s="20" customFormat="1" ht="12.95" customHeight="1" x14ac:dyDescent="0.2">
      <c r="C69" s="27"/>
      <c r="D69" s="27"/>
    </row>
    <row r="70" spans="3:4" s="20" customFormat="1" ht="12.95" customHeight="1" x14ac:dyDescent="0.2">
      <c r="C70" s="27"/>
      <c r="D70" s="27"/>
    </row>
    <row r="71" spans="3:4" s="20" customFormat="1" ht="12.95" customHeight="1" x14ac:dyDescent="0.2">
      <c r="C71" s="27"/>
      <c r="D71" s="27"/>
    </row>
    <row r="72" spans="3:4" s="20" customFormat="1" ht="12.95" customHeight="1" x14ac:dyDescent="0.2">
      <c r="C72" s="27"/>
      <c r="D72" s="27"/>
    </row>
    <row r="73" spans="3:4" s="20" customFormat="1" ht="12.95" customHeight="1" x14ac:dyDescent="0.2">
      <c r="C73" s="27"/>
      <c r="D73" s="27"/>
    </row>
    <row r="74" spans="3:4" s="20" customFormat="1" ht="12.95" customHeight="1" x14ac:dyDescent="0.2">
      <c r="C74" s="27"/>
      <c r="D74" s="27"/>
    </row>
    <row r="75" spans="3:4" s="20" customFormat="1" ht="12.95" customHeight="1" x14ac:dyDescent="0.2">
      <c r="C75" s="27"/>
      <c r="D75" s="27"/>
    </row>
    <row r="76" spans="3:4" s="20" customFormat="1" ht="12.95" customHeight="1" x14ac:dyDescent="0.2">
      <c r="C76" s="27"/>
      <c r="D76" s="27"/>
    </row>
    <row r="77" spans="3:4" s="20" customFormat="1" ht="12.95" customHeight="1" x14ac:dyDescent="0.2">
      <c r="C77" s="27"/>
      <c r="D77" s="27"/>
    </row>
    <row r="78" spans="3:4" s="20" customFormat="1" ht="12.95" customHeight="1" x14ac:dyDescent="0.2">
      <c r="C78" s="27"/>
      <c r="D78" s="27"/>
    </row>
    <row r="79" spans="3:4" s="20" customFormat="1" ht="12.95" customHeight="1" x14ac:dyDescent="0.2">
      <c r="C79" s="27"/>
      <c r="D79" s="27"/>
    </row>
    <row r="80" spans="3:4" s="20" customFormat="1" ht="12.95" customHeight="1" x14ac:dyDescent="0.2">
      <c r="C80" s="27"/>
      <c r="D80" s="27"/>
    </row>
    <row r="81" spans="3:4" s="20" customFormat="1" ht="12.95" customHeight="1" x14ac:dyDescent="0.2">
      <c r="C81" s="27"/>
      <c r="D81" s="27"/>
    </row>
    <row r="82" spans="3:4" s="20" customFormat="1" ht="12.95" customHeight="1" x14ac:dyDescent="0.2">
      <c r="C82" s="27"/>
      <c r="D82" s="27"/>
    </row>
    <row r="83" spans="3:4" s="20" customFormat="1" ht="12.95" customHeight="1" x14ac:dyDescent="0.2">
      <c r="C83" s="27"/>
      <c r="D83" s="27"/>
    </row>
    <row r="84" spans="3:4" s="20" customFormat="1" ht="12.95" customHeight="1" x14ac:dyDescent="0.2">
      <c r="C84" s="27"/>
      <c r="D84" s="27"/>
    </row>
    <row r="85" spans="3:4" s="20" customFormat="1" ht="12.95" customHeight="1" x14ac:dyDescent="0.2">
      <c r="C85" s="27"/>
      <c r="D85" s="27"/>
    </row>
    <row r="86" spans="3:4" s="20" customFormat="1" ht="12.95" customHeight="1" x14ac:dyDescent="0.2">
      <c r="C86" s="27"/>
      <c r="D86" s="27"/>
    </row>
    <row r="87" spans="3:4" s="20" customFormat="1" ht="12.95" customHeight="1" x14ac:dyDescent="0.2">
      <c r="C87" s="27"/>
      <c r="D87" s="27"/>
    </row>
    <row r="88" spans="3:4" s="20" customFormat="1" ht="12.95" customHeight="1" x14ac:dyDescent="0.2">
      <c r="C88" s="27"/>
      <c r="D88" s="27"/>
    </row>
    <row r="89" spans="3:4" s="20" customFormat="1" ht="12.95" customHeight="1" x14ac:dyDescent="0.2">
      <c r="C89" s="27"/>
      <c r="D89" s="27"/>
    </row>
    <row r="90" spans="3:4" s="20" customFormat="1" ht="12.95" customHeight="1" x14ac:dyDescent="0.2">
      <c r="C90" s="27"/>
      <c r="D90" s="27"/>
    </row>
    <row r="91" spans="3:4" s="20" customFormat="1" ht="12.95" customHeight="1" x14ac:dyDescent="0.2">
      <c r="C91" s="27"/>
      <c r="D91" s="27"/>
    </row>
    <row r="92" spans="3:4" s="20" customFormat="1" ht="12.95" customHeight="1" x14ac:dyDescent="0.2">
      <c r="C92" s="27"/>
      <c r="D92" s="27"/>
    </row>
    <row r="93" spans="3:4" s="20" customFormat="1" ht="12.95" customHeight="1" x14ac:dyDescent="0.2">
      <c r="C93" s="27"/>
      <c r="D93" s="27"/>
    </row>
    <row r="94" spans="3:4" s="20" customFormat="1" ht="12.95" customHeight="1" x14ac:dyDescent="0.2">
      <c r="C94" s="27"/>
      <c r="D94" s="27"/>
    </row>
    <row r="95" spans="3:4" s="20" customFormat="1" ht="12.95" customHeight="1" x14ac:dyDescent="0.2">
      <c r="C95" s="27"/>
      <c r="D95" s="27"/>
    </row>
    <row r="96" spans="3:4" s="20" customFormat="1" ht="12.95" customHeight="1" x14ac:dyDescent="0.2">
      <c r="C96" s="27"/>
      <c r="D96" s="27"/>
    </row>
    <row r="97" spans="3:4" s="20" customFormat="1" ht="12.95" customHeight="1" x14ac:dyDescent="0.2">
      <c r="C97" s="27"/>
      <c r="D97" s="27"/>
    </row>
    <row r="98" spans="3:4" s="20" customFormat="1" ht="12.95" customHeight="1" x14ac:dyDescent="0.2">
      <c r="C98" s="27"/>
      <c r="D98" s="27"/>
    </row>
    <row r="99" spans="3:4" s="20" customFormat="1" ht="12.95" customHeight="1" x14ac:dyDescent="0.2">
      <c r="C99" s="27"/>
      <c r="D99" s="27"/>
    </row>
    <row r="100" spans="3:4" s="20" customFormat="1" ht="12.95" customHeight="1" x14ac:dyDescent="0.2">
      <c r="C100" s="27"/>
      <c r="D100" s="27"/>
    </row>
    <row r="101" spans="3:4" s="20" customFormat="1" ht="12.95" customHeight="1" x14ac:dyDescent="0.2">
      <c r="C101" s="27"/>
      <c r="D101" s="27"/>
    </row>
    <row r="102" spans="3:4" s="20" customFormat="1" ht="12.95" customHeight="1" x14ac:dyDescent="0.2">
      <c r="C102" s="27"/>
      <c r="D102" s="27"/>
    </row>
    <row r="103" spans="3:4" s="20" customFormat="1" ht="12.95" customHeight="1" x14ac:dyDescent="0.2">
      <c r="C103" s="27"/>
      <c r="D103" s="27"/>
    </row>
    <row r="104" spans="3:4" s="20" customFormat="1" ht="12.95" customHeight="1" x14ac:dyDescent="0.2">
      <c r="C104" s="27"/>
      <c r="D104" s="27"/>
    </row>
    <row r="105" spans="3:4" s="20" customFormat="1" ht="12.95" customHeight="1" x14ac:dyDescent="0.2">
      <c r="C105" s="27"/>
      <c r="D105" s="27"/>
    </row>
    <row r="106" spans="3:4" s="20" customFormat="1" ht="12.95" customHeight="1" x14ac:dyDescent="0.2">
      <c r="C106" s="27"/>
      <c r="D106" s="27"/>
    </row>
    <row r="107" spans="3:4" s="20" customFormat="1" ht="12.95" customHeight="1" x14ac:dyDescent="0.2">
      <c r="C107" s="27"/>
      <c r="D107" s="27"/>
    </row>
    <row r="108" spans="3:4" s="20" customFormat="1" ht="12.95" customHeight="1" x14ac:dyDescent="0.2">
      <c r="C108" s="27"/>
      <c r="D108" s="27"/>
    </row>
    <row r="109" spans="3:4" s="20" customFormat="1" ht="12.95" customHeight="1" x14ac:dyDescent="0.2">
      <c r="C109" s="27"/>
      <c r="D109" s="27"/>
    </row>
    <row r="110" spans="3:4" s="20" customFormat="1" ht="12.95" customHeight="1" x14ac:dyDescent="0.2">
      <c r="C110" s="27"/>
      <c r="D110" s="27"/>
    </row>
    <row r="111" spans="3:4" s="20" customFormat="1" ht="12.95" customHeight="1" x14ac:dyDescent="0.2">
      <c r="C111" s="27"/>
      <c r="D111" s="27"/>
    </row>
    <row r="112" spans="3:4" s="20" customFormat="1" ht="12.95" customHeight="1" x14ac:dyDescent="0.2">
      <c r="C112" s="27"/>
      <c r="D112" s="27"/>
    </row>
    <row r="113" spans="3:4" s="20" customFormat="1" ht="12.95" customHeight="1" x14ac:dyDescent="0.2">
      <c r="C113" s="27"/>
      <c r="D113" s="27"/>
    </row>
    <row r="114" spans="3:4" s="20" customFormat="1" ht="12.95" customHeight="1" x14ac:dyDescent="0.2">
      <c r="C114" s="27"/>
      <c r="D114" s="27"/>
    </row>
    <row r="115" spans="3:4" s="20" customFormat="1" ht="12.95" customHeight="1" x14ac:dyDescent="0.2">
      <c r="C115" s="27"/>
      <c r="D115" s="27"/>
    </row>
    <row r="116" spans="3:4" s="20" customFormat="1" ht="12.95" customHeight="1" x14ac:dyDescent="0.2">
      <c r="C116" s="27"/>
      <c r="D116" s="27"/>
    </row>
    <row r="117" spans="3:4" s="20" customFormat="1" ht="12.95" customHeight="1" x14ac:dyDescent="0.2">
      <c r="C117" s="27"/>
      <c r="D117" s="27"/>
    </row>
    <row r="118" spans="3:4" s="20" customFormat="1" ht="12.95" customHeight="1" x14ac:dyDescent="0.2">
      <c r="C118" s="27"/>
      <c r="D118" s="27"/>
    </row>
    <row r="119" spans="3:4" s="20" customFormat="1" ht="12.95" customHeight="1" x14ac:dyDescent="0.2">
      <c r="C119" s="27"/>
      <c r="D119" s="27"/>
    </row>
    <row r="120" spans="3:4" s="20" customFormat="1" ht="12.95" customHeight="1" x14ac:dyDescent="0.2">
      <c r="C120" s="27"/>
      <c r="D120" s="27"/>
    </row>
    <row r="121" spans="3:4" s="20" customFormat="1" ht="12.95" customHeight="1" x14ac:dyDescent="0.2">
      <c r="C121" s="27"/>
      <c r="D121" s="27"/>
    </row>
    <row r="122" spans="3:4" s="20" customFormat="1" ht="12.95" customHeight="1" x14ac:dyDescent="0.2">
      <c r="C122" s="27"/>
      <c r="D122" s="27"/>
    </row>
    <row r="123" spans="3:4" s="20" customFormat="1" ht="12.95" customHeight="1" x14ac:dyDescent="0.2">
      <c r="C123" s="27"/>
      <c r="D123" s="27"/>
    </row>
    <row r="124" spans="3:4" s="20" customFormat="1" ht="12.95" customHeight="1" x14ac:dyDescent="0.2">
      <c r="C124" s="27"/>
      <c r="D124" s="27"/>
    </row>
    <row r="125" spans="3:4" s="20" customFormat="1" ht="12.95" customHeight="1" x14ac:dyDescent="0.2">
      <c r="C125" s="27"/>
      <c r="D125" s="27"/>
    </row>
    <row r="126" spans="3:4" s="20" customFormat="1" ht="12.95" customHeight="1" x14ac:dyDescent="0.2">
      <c r="C126" s="27"/>
      <c r="D126" s="27"/>
    </row>
    <row r="127" spans="3:4" s="20" customFormat="1" ht="12.95" customHeight="1" x14ac:dyDescent="0.2">
      <c r="C127" s="27"/>
      <c r="D127" s="27"/>
    </row>
    <row r="128" spans="3:4" s="20" customFormat="1" ht="12.95" customHeight="1" x14ac:dyDescent="0.2">
      <c r="C128" s="27"/>
      <c r="D128" s="27"/>
    </row>
    <row r="129" spans="3:4" s="20" customFormat="1" ht="12.95" customHeight="1" x14ac:dyDescent="0.2">
      <c r="C129" s="27"/>
      <c r="D129" s="27"/>
    </row>
    <row r="130" spans="3:4" s="20" customFormat="1" ht="12.95" customHeight="1" x14ac:dyDescent="0.2">
      <c r="C130" s="27"/>
      <c r="D130" s="27"/>
    </row>
    <row r="131" spans="3:4" s="20" customFormat="1" ht="12.95" customHeight="1" x14ac:dyDescent="0.2">
      <c r="C131" s="27"/>
      <c r="D131" s="27"/>
    </row>
    <row r="132" spans="3:4" s="20" customFormat="1" ht="12.95" customHeight="1" x14ac:dyDescent="0.2">
      <c r="C132" s="27"/>
      <c r="D132" s="27"/>
    </row>
    <row r="133" spans="3:4" s="20" customFormat="1" ht="12.95" customHeight="1" x14ac:dyDescent="0.2">
      <c r="C133" s="27"/>
      <c r="D133" s="27"/>
    </row>
    <row r="134" spans="3:4" s="20" customFormat="1" ht="12.95" customHeight="1" x14ac:dyDescent="0.2">
      <c r="C134" s="27"/>
      <c r="D134" s="27"/>
    </row>
    <row r="135" spans="3:4" s="20" customFormat="1" ht="12.95" customHeight="1" x14ac:dyDescent="0.2">
      <c r="C135" s="27"/>
      <c r="D135" s="27"/>
    </row>
    <row r="136" spans="3:4" s="20" customFormat="1" ht="12.95" customHeight="1" x14ac:dyDescent="0.2">
      <c r="C136" s="27"/>
      <c r="D136" s="27"/>
    </row>
    <row r="137" spans="3:4" s="20" customFormat="1" ht="12.95" customHeight="1" x14ac:dyDescent="0.2">
      <c r="C137" s="27"/>
      <c r="D137" s="27"/>
    </row>
    <row r="138" spans="3:4" s="20" customFormat="1" ht="12.95" customHeight="1" x14ac:dyDescent="0.2">
      <c r="C138" s="27"/>
      <c r="D138" s="27"/>
    </row>
    <row r="139" spans="3:4" s="20" customFormat="1" ht="12.95" customHeight="1" x14ac:dyDescent="0.2">
      <c r="C139" s="27"/>
      <c r="D139" s="27"/>
    </row>
    <row r="140" spans="3:4" s="20" customFormat="1" ht="12.95" customHeight="1" x14ac:dyDescent="0.2">
      <c r="C140" s="27"/>
      <c r="D140" s="27"/>
    </row>
    <row r="141" spans="3:4" s="20" customFormat="1" ht="12.95" customHeight="1" x14ac:dyDescent="0.2">
      <c r="C141" s="27"/>
      <c r="D141" s="27"/>
    </row>
    <row r="142" spans="3:4" s="20" customFormat="1" ht="12.95" customHeight="1" x14ac:dyDescent="0.2">
      <c r="C142" s="27"/>
      <c r="D142" s="27"/>
    </row>
    <row r="143" spans="3:4" s="20" customFormat="1" ht="12.95" customHeight="1" x14ac:dyDescent="0.2">
      <c r="C143" s="27"/>
      <c r="D143" s="27"/>
    </row>
    <row r="144" spans="3:4" s="20" customFormat="1" ht="12.95" customHeight="1" x14ac:dyDescent="0.2">
      <c r="C144" s="27"/>
      <c r="D144" s="27"/>
    </row>
    <row r="145" spans="3:4" s="20" customFormat="1" ht="12.95" customHeight="1" x14ac:dyDescent="0.2">
      <c r="C145" s="27"/>
      <c r="D145" s="27"/>
    </row>
    <row r="146" spans="3:4" s="20" customFormat="1" ht="12.95" customHeight="1" x14ac:dyDescent="0.2">
      <c r="C146" s="27"/>
      <c r="D146" s="27"/>
    </row>
    <row r="147" spans="3:4" s="20" customFormat="1" ht="12.95" customHeight="1" x14ac:dyDescent="0.2">
      <c r="C147" s="27"/>
      <c r="D147" s="27"/>
    </row>
    <row r="148" spans="3:4" s="20" customFormat="1" ht="12.95" customHeight="1" x14ac:dyDescent="0.2">
      <c r="C148" s="27"/>
      <c r="D148" s="27"/>
    </row>
    <row r="149" spans="3:4" s="20" customFormat="1" ht="12.95" customHeight="1" x14ac:dyDescent="0.2">
      <c r="C149" s="27"/>
      <c r="D149" s="27"/>
    </row>
    <row r="150" spans="3:4" s="20" customFormat="1" ht="12.95" customHeight="1" x14ac:dyDescent="0.2">
      <c r="C150" s="27"/>
      <c r="D150" s="27"/>
    </row>
    <row r="151" spans="3:4" s="20" customFormat="1" ht="12.95" customHeight="1" x14ac:dyDescent="0.2">
      <c r="C151" s="27"/>
      <c r="D151" s="27"/>
    </row>
    <row r="152" spans="3:4" s="20" customFormat="1" ht="12.95" customHeight="1" x14ac:dyDescent="0.2">
      <c r="C152" s="27"/>
      <c r="D152" s="27"/>
    </row>
    <row r="153" spans="3:4" s="20" customFormat="1" ht="12.95" customHeight="1" x14ac:dyDescent="0.2">
      <c r="C153" s="27"/>
      <c r="D153" s="27"/>
    </row>
    <row r="154" spans="3:4" s="20" customFormat="1" ht="12.95" customHeight="1" x14ac:dyDescent="0.2">
      <c r="C154" s="27"/>
      <c r="D154" s="27"/>
    </row>
    <row r="155" spans="3:4" s="20" customFormat="1" ht="12.95" customHeight="1" x14ac:dyDescent="0.2">
      <c r="C155" s="27"/>
      <c r="D155" s="27"/>
    </row>
    <row r="156" spans="3:4" s="20" customFormat="1" ht="12.95" customHeight="1" x14ac:dyDescent="0.2">
      <c r="C156" s="27"/>
      <c r="D156" s="27"/>
    </row>
    <row r="157" spans="3:4" s="20" customFormat="1" ht="12.95" customHeight="1" x14ac:dyDescent="0.2">
      <c r="C157" s="27"/>
      <c r="D157" s="27"/>
    </row>
    <row r="158" spans="3:4" s="20" customFormat="1" ht="12.95" customHeight="1" x14ac:dyDescent="0.2">
      <c r="C158" s="27"/>
      <c r="D158" s="27"/>
    </row>
    <row r="159" spans="3:4" s="20" customFormat="1" ht="12.95" customHeight="1" x14ac:dyDescent="0.2">
      <c r="C159" s="27"/>
      <c r="D159" s="27"/>
    </row>
    <row r="160" spans="3:4" s="20" customFormat="1" ht="12.95" customHeight="1" x14ac:dyDescent="0.2">
      <c r="C160" s="27"/>
      <c r="D160" s="27"/>
    </row>
    <row r="161" spans="3:4" s="20" customFormat="1" ht="12.95" customHeight="1" x14ac:dyDescent="0.2">
      <c r="C161" s="27"/>
      <c r="D161" s="27"/>
    </row>
    <row r="162" spans="3:4" s="20" customFormat="1" ht="12.95" customHeight="1" x14ac:dyDescent="0.2">
      <c r="C162" s="27"/>
      <c r="D162" s="27"/>
    </row>
    <row r="163" spans="3:4" s="20" customFormat="1" ht="12.95" customHeight="1" x14ac:dyDescent="0.2">
      <c r="C163" s="27"/>
      <c r="D163" s="27"/>
    </row>
    <row r="164" spans="3:4" s="20" customFormat="1" ht="12.95" customHeight="1" x14ac:dyDescent="0.2">
      <c r="C164" s="27"/>
      <c r="D164" s="27"/>
    </row>
    <row r="165" spans="3:4" s="20" customFormat="1" ht="12.95" customHeight="1" x14ac:dyDescent="0.2">
      <c r="C165" s="27"/>
      <c r="D165" s="27"/>
    </row>
    <row r="166" spans="3:4" s="20" customFormat="1" ht="12.95" customHeight="1" x14ac:dyDescent="0.2">
      <c r="C166" s="27"/>
      <c r="D166" s="27"/>
    </row>
    <row r="167" spans="3:4" s="20" customFormat="1" ht="12.95" customHeight="1" x14ac:dyDescent="0.2">
      <c r="C167" s="27"/>
      <c r="D167" s="27"/>
    </row>
    <row r="168" spans="3:4" s="20" customFormat="1" ht="12.95" customHeight="1" x14ac:dyDescent="0.2">
      <c r="C168" s="27"/>
      <c r="D168" s="27"/>
    </row>
    <row r="169" spans="3:4" s="20" customFormat="1" ht="12.95" customHeight="1" x14ac:dyDescent="0.2">
      <c r="C169" s="27"/>
      <c r="D169" s="27"/>
    </row>
    <row r="170" spans="3:4" s="20" customFormat="1" ht="12.95" customHeight="1" x14ac:dyDescent="0.2">
      <c r="C170" s="27"/>
      <c r="D170" s="27"/>
    </row>
    <row r="171" spans="3:4" s="20" customFormat="1" ht="12.95" customHeight="1" x14ac:dyDescent="0.2">
      <c r="C171" s="27"/>
      <c r="D171" s="27"/>
    </row>
    <row r="172" spans="3:4" s="20" customFormat="1" ht="12.95" customHeight="1" x14ac:dyDescent="0.2">
      <c r="C172" s="27"/>
      <c r="D172" s="27"/>
    </row>
    <row r="173" spans="3:4" s="20" customFormat="1" ht="12.95" customHeight="1" x14ac:dyDescent="0.2">
      <c r="C173" s="27"/>
      <c r="D173" s="27"/>
    </row>
    <row r="174" spans="3:4" s="20" customFormat="1" ht="12.95" customHeight="1" x14ac:dyDescent="0.2">
      <c r="C174" s="27"/>
      <c r="D174" s="27"/>
    </row>
    <row r="175" spans="3:4" s="20" customFormat="1" ht="12.95" customHeight="1" x14ac:dyDescent="0.2">
      <c r="C175" s="27"/>
      <c r="D175" s="27"/>
    </row>
    <row r="176" spans="3:4" s="20" customFormat="1" ht="12.95" customHeight="1" x14ac:dyDescent="0.2">
      <c r="C176" s="27"/>
      <c r="D176" s="27"/>
    </row>
    <row r="177" spans="3:4" s="20" customFormat="1" ht="12.95" customHeight="1" x14ac:dyDescent="0.2">
      <c r="C177" s="27"/>
      <c r="D177" s="27"/>
    </row>
    <row r="178" spans="3:4" s="20" customFormat="1" ht="12.95" customHeight="1" x14ac:dyDescent="0.2">
      <c r="C178" s="27"/>
      <c r="D178" s="27"/>
    </row>
    <row r="179" spans="3:4" s="20" customFormat="1" ht="12.95" customHeight="1" x14ac:dyDescent="0.2">
      <c r="C179" s="27"/>
      <c r="D179" s="27"/>
    </row>
    <row r="180" spans="3:4" s="20" customFormat="1" ht="12.95" customHeight="1" x14ac:dyDescent="0.2">
      <c r="C180" s="27"/>
      <c r="D180" s="27"/>
    </row>
    <row r="181" spans="3:4" s="20" customFormat="1" ht="12.95" customHeight="1" x14ac:dyDescent="0.2">
      <c r="C181" s="27"/>
      <c r="D181" s="27"/>
    </row>
    <row r="182" spans="3:4" s="20" customFormat="1" ht="12.95" customHeight="1" x14ac:dyDescent="0.2">
      <c r="C182" s="27"/>
      <c r="D182" s="27"/>
    </row>
    <row r="183" spans="3:4" s="20" customFormat="1" ht="12.95" customHeight="1" x14ac:dyDescent="0.2">
      <c r="C183" s="27"/>
      <c r="D183" s="27"/>
    </row>
    <row r="184" spans="3:4" s="20" customFormat="1" ht="12.95" customHeight="1" x14ac:dyDescent="0.2">
      <c r="C184" s="27"/>
      <c r="D184" s="27"/>
    </row>
    <row r="185" spans="3:4" s="20" customFormat="1" ht="12.95" customHeight="1" x14ac:dyDescent="0.2">
      <c r="C185" s="27"/>
      <c r="D185" s="27"/>
    </row>
    <row r="186" spans="3:4" s="20" customFormat="1" ht="12.95" customHeight="1" x14ac:dyDescent="0.2">
      <c r="C186" s="27"/>
      <c r="D186" s="27"/>
    </row>
    <row r="187" spans="3:4" s="20" customFormat="1" ht="12.95" customHeight="1" x14ac:dyDescent="0.2">
      <c r="C187" s="27"/>
      <c r="D187" s="27"/>
    </row>
    <row r="188" spans="3:4" s="20" customFormat="1" ht="12.95" customHeight="1" x14ac:dyDescent="0.2">
      <c r="C188" s="27"/>
      <c r="D188" s="27"/>
    </row>
    <row r="189" spans="3:4" s="20" customFormat="1" ht="12.95" customHeight="1" x14ac:dyDescent="0.2">
      <c r="C189" s="27"/>
      <c r="D189" s="27"/>
    </row>
    <row r="190" spans="3:4" s="20" customFormat="1" ht="12.95" customHeight="1" x14ac:dyDescent="0.2">
      <c r="C190" s="27"/>
      <c r="D190" s="27"/>
    </row>
    <row r="191" spans="3:4" s="20" customFormat="1" ht="12.95" customHeight="1" x14ac:dyDescent="0.2">
      <c r="C191" s="27"/>
      <c r="D191" s="27"/>
    </row>
    <row r="192" spans="3:4" s="20" customFormat="1" ht="12.95" customHeight="1" x14ac:dyDescent="0.2">
      <c r="C192" s="27"/>
      <c r="D192" s="27"/>
    </row>
    <row r="193" spans="3:4" s="20" customFormat="1" ht="12.95" customHeight="1" x14ac:dyDescent="0.2">
      <c r="C193" s="27"/>
      <c r="D193" s="27"/>
    </row>
    <row r="194" spans="3:4" s="20" customFormat="1" ht="12.95" customHeight="1" x14ac:dyDescent="0.2">
      <c r="C194" s="27"/>
      <c r="D194" s="27"/>
    </row>
    <row r="195" spans="3:4" s="20" customFormat="1" ht="12.95" customHeight="1" x14ac:dyDescent="0.2">
      <c r="C195" s="27"/>
      <c r="D195" s="27"/>
    </row>
    <row r="196" spans="3:4" s="20" customFormat="1" ht="12.95" customHeight="1" x14ac:dyDescent="0.2">
      <c r="C196" s="27"/>
      <c r="D196" s="27"/>
    </row>
    <row r="197" spans="3:4" s="20" customFormat="1" ht="12.95" customHeight="1" x14ac:dyDescent="0.2">
      <c r="C197" s="27"/>
      <c r="D197" s="27"/>
    </row>
    <row r="198" spans="3:4" s="20" customFormat="1" ht="12.95" customHeight="1" x14ac:dyDescent="0.2">
      <c r="C198" s="27"/>
      <c r="D198" s="27"/>
    </row>
    <row r="199" spans="3:4" s="20" customFormat="1" ht="12.95" customHeight="1" x14ac:dyDescent="0.2">
      <c r="C199" s="27"/>
      <c r="D199" s="27"/>
    </row>
    <row r="200" spans="3:4" s="20" customFormat="1" ht="12.95" customHeight="1" x14ac:dyDescent="0.2">
      <c r="C200" s="27"/>
      <c r="D200" s="27"/>
    </row>
    <row r="201" spans="3:4" s="20" customFormat="1" ht="12.95" customHeight="1" x14ac:dyDescent="0.2">
      <c r="C201" s="27"/>
      <c r="D201" s="27"/>
    </row>
    <row r="202" spans="3:4" s="20" customFormat="1" ht="12.95" customHeight="1" x14ac:dyDescent="0.2">
      <c r="C202" s="27"/>
      <c r="D202" s="27"/>
    </row>
    <row r="203" spans="3:4" s="20" customFormat="1" ht="12.95" customHeight="1" x14ac:dyDescent="0.2">
      <c r="C203" s="27"/>
      <c r="D203" s="27"/>
    </row>
    <row r="204" spans="3:4" s="20" customFormat="1" ht="12.95" customHeight="1" x14ac:dyDescent="0.2">
      <c r="C204" s="27"/>
      <c r="D204" s="27"/>
    </row>
    <row r="205" spans="3:4" s="20" customFormat="1" ht="12.95" customHeight="1" x14ac:dyDescent="0.2">
      <c r="C205" s="27"/>
      <c r="D205" s="27"/>
    </row>
    <row r="206" spans="3:4" s="20" customFormat="1" ht="12.95" customHeight="1" x14ac:dyDescent="0.2">
      <c r="C206" s="27"/>
      <c r="D206" s="27"/>
    </row>
    <row r="207" spans="3:4" s="20" customFormat="1" ht="12.95" customHeight="1" x14ac:dyDescent="0.2">
      <c r="C207" s="27"/>
      <c r="D207" s="27"/>
    </row>
    <row r="208" spans="3:4" s="20" customFormat="1" ht="12.95" customHeight="1" x14ac:dyDescent="0.2">
      <c r="C208" s="27"/>
      <c r="D208" s="27"/>
    </row>
    <row r="209" spans="3:4" s="20" customFormat="1" ht="12.95" customHeight="1" x14ac:dyDescent="0.2">
      <c r="C209" s="27"/>
      <c r="D209" s="27"/>
    </row>
    <row r="210" spans="3:4" s="20" customFormat="1" ht="12.95" customHeight="1" x14ac:dyDescent="0.2">
      <c r="C210" s="27"/>
      <c r="D210" s="27"/>
    </row>
    <row r="211" spans="3:4" s="20" customFormat="1" ht="12.95" customHeight="1" x14ac:dyDescent="0.2">
      <c r="C211" s="27"/>
      <c r="D211" s="27"/>
    </row>
    <row r="212" spans="3:4" s="20" customFormat="1" ht="12.95" customHeight="1" x14ac:dyDescent="0.2">
      <c r="C212" s="27"/>
      <c r="D212" s="27"/>
    </row>
    <row r="213" spans="3:4" s="20" customFormat="1" ht="12.95" customHeight="1" x14ac:dyDescent="0.2">
      <c r="C213" s="27"/>
      <c r="D213" s="27"/>
    </row>
    <row r="214" spans="3:4" s="20" customFormat="1" ht="12.95" customHeight="1" x14ac:dyDescent="0.2">
      <c r="C214" s="27"/>
      <c r="D214" s="27"/>
    </row>
    <row r="215" spans="3:4" s="20" customFormat="1" ht="12.95" customHeight="1" x14ac:dyDescent="0.2">
      <c r="C215" s="27"/>
      <c r="D215" s="27"/>
    </row>
    <row r="216" spans="3:4" s="20" customFormat="1" ht="12.95" customHeight="1" x14ac:dyDescent="0.2">
      <c r="C216" s="27"/>
      <c r="D216" s="27"/>
    </row>
    <row r="217" spans="3:4" s="20" customFormat="1" ht="12.95" customHeight="1" x14ac:dyDescent="0.2">
      <c r="C217" s="27"/>
      <c r="D217" s="27"/>
    </row>
    <row r="218" spans="3:4" s="20" customFormat="1" ht="12.95" customHeight="1" x14ac:dyDescent="0.2">
      <c r="C218" s="27"/>
      <c r="D218" s="27"/>
    </row>
    <row r="219" spans="3:4" s="20" customFormat="1" ht="12.95" customHeight="1" x14ac:dyDescent="0.2">
      <c r="C219" s="27"/>
      <c r="D219" s="27"/>
    </row>
    <row r="220" spans="3:4" s="20" customFormat="1" ht="12.95" customHeight="1" x14ac:dyDescent="0.2">
      <c r="C220" s="27"/>
      <c r="D220" s="27"/>
    </row>
    <row r="221" spans="3:4" s="20" customFormat="1" ht="12.95" customHeight="1" x14ac:dyDescent="0.2">
      <c r="C221" s="27"/>
      <c r="D221" s="27"/>
    </row>
    <row r="222" spans="3:4" s="20" customFormat="1" ht="12.95" customHeight="1" x14ac:dyDescent="0.2">
      <c r="C222" s="27"/>
      <c r="D222" s="27"/>
    </row>
    <row r="223" spans="3:4" s="20" customFormat="1" ht="12.95" customHeight="1" x14ac:dyDescent="0.2">
      <c r="C223" s="27"/>
      <c r="D223" s="27"/>
    </row>
    <row r="224" spans="3:4" s="20" customFormat="1" ht="12.95" customHeight="1" x14ac:dyDescent="0.2">
      <c r="C224" s="27"/>
      <c r="D224" s="27"/>
    </row>
    <row r="225" spans="3:4" s="20" customFormat="1" ht="12.95" customHeight="1" x14ac:dyDescent="0.2">
      <c r="C225" s="27"/>
      <c r="D225" s="27"/>
    </row>
    <row r="226" spans="3:4" s="20" customFormat="1" ht="12.95" customHeight="1" x14ac:dyDescent="0.2">
      <c r="C226" s="27"/>
      <c r="D226" s="27"/>
    </row>
    <row r="227" spans="3:4" s="20" customFormat="1" ht="12.95" customHeight="1" x14ac:dyDescent="0.2">
      <c r="C227" s="27"/>
      <c r="D227" s="27"/>
    </row>
    <row r="228" spans="3:4" s="20" customFormat="1" ht="12.95" customHeight="1" x14ac:dyDescent="0.2">
      <c r="C228" s="27"/>
      <c r="D228" s="27"/>
    </row>
    <row r="229" spans="3:4" s="20" customFormat="1" ht="12.95" customHeight="1" x14ac:dyDescent="0.2">
      <c r="C229" s="27"/>
      <c r="D229" s="27"/>
    </row>
    <row r="230" spans="3:4" s="20" customFormat="1" ht="12.95" customHeight="1" x14ac:dyDescent="0.2">
      <c r="C230" s="27"/>
      <c r="D230" s="27"/>
    </row>
    <row r="231" spans="3:4" s="20" customFormat="1" ht="12.95" customHeight="1" x14ac:dyDescent="0.2">
      <c r="C231" s="27"/>
      <c r="D231" s="27"/>
    </row>
    <row r="232" spans="3:4" s="20" customFormat="1" ht="12.95" customHeight="1" x14ac:dyDescent="0.2">
      <c r="C232" s="27"/>
      <c r="D232" s="27"/>
    </row>
    <row r="233" spans="3:4" s="20" customFormat="1" ht="12.95" customHeight="1" x14ac:dyDescent="0.2">
      <c r="C233" s="27"/>
      <c r="D233" s="27"/>
    </row>
    <row r="234" spans="3:4" s="20" customFormat="1" ht="12.95" customHeight="1" x14ac:dyDescent="0.2">
      <c r="C234" s="27"/>
      <c r="D234" s="27"/>
    </row>
    <row r="235" spans="3:4" s="20" customFormat="1" ht="12.95" customHeight="1" x14ac:dyDescent="0.2">
      <c r="C235" s="27"/>
      <c r="D235" s="27"/>
    </row>
    <row r="236" spans="3:4" s="20" customFormat="1" ht="12.95" customHeight="1" x14ac:dyDescent="0.2">
      <c r="C236" s="27"/>
      <c r="D236" s="27"/>
    </row>
    <row r="237" spans="3:4" s="20" customFormat="1" ht="12.95" customHeight="1" x14ac:dyDescent="0.2">
      <c r="C237" s="27"/>
      <c r="D237" s="27"/>
    </row>
    <row r="238" spans="3:4" s="20" customFormat="1" ht="12.95" customHeight="1" x14ac:dyDescent="0.2">
      <c r="C238" s="27"/>
      <c r="D238" s="27"/>
    </row>
    <row r="239" spans="3:4" s="20" customFormat="1" ht="12.95" customHeight="1" x14ac:dyDescent="0.2">
      <c r="C239" s="27"/>
      <c r="D239" s="27"/>
    </row>
    <row r="240" spans="3:4" s="20" customFormat="1" ht="12.95" customHeight="1" x14ac:dyDescent="0.2">
      <c r="C240" s="27"/>
      <c r="D240" s="27"/>
    </row>
    <row r="241" spans="3:4" s="20" customFormat="1" ht="12.95" customHeight="1" x14ac:dyDescent="0.2">
      <c r="C241" s="27"/>
      <c r="D241" s="27"/>
    </row>
    <row r="242" spans="3:4" s="20" customFormat="1" ht="12.95" customHeight="1" x14ac:dyDescent="0.2">
      <c r="C242" s="27"/>
      <c r="D242" s="27"/>
    </row>
    <row r="243" spans="3:4" s="20" customFormat="1" ht="12.95" customHeight="1" x14ac:dyDescent="0.2">
      <c r="C243" s="27"/>
      <c r="D243" s="27"/>
    </row>
    <row r="244" spans="3:4" s="20" customFormat="1" ht="12.95" customHeight="1" x14ac:dyDescent="0.2">
      <c r="C244" s="27"/>
      <c r="D244" s="27"/>
    </row>
    <row r="245" spans="3:4" s="20" customFormat="1" ht="12.95" customHeight="1" x14ac:dyDescent="0.2">
      <c r="C245" s="27"/>
      <c r="D245" s="27"/>
    </row>
    <row r="246" spans="3:4" s="20" customFormat="1" ht="12.95" customHeight="1" x14ac:dyDescent="0.2">
      <c r="C246" s="27"/>
      <c r="D246" s="27"/>
    </row>
    <row r="247" spans="3:4" s="20" customFormat="1" ht="12.95" customHeight="1" x14ac:dyDescent="0.2">
      <c r="C247" s="27"/>
      <c r="D247" s="27"/>
    </row>
    <row r="248" spans="3:4" s="20" customFormat="1" ht="12.95" customHeight="1" x14ac:dyDescent="0.2">
      <c r="C248" s="27"/>
      <c r="D248" s="27"/>
    </row>
    <row r="249" spans="3:4" s="20" customFormat="1" ht="12.95" customHeight="1" x14ac:dyDescent="0.2">
      <c r="C249" s="27"/>
      <c r="D249" s="27"/>
    </row>
    <row r="250" spans="3:4" s="20" customFormat="1" ht="12.95" customHeight="1" x14ac:dyDescent="0.2">
      <c r="C250" s="27"/>
      <c r="D250" s="27"/>
    </row>
    <row r="251" spans="3:4" s="20" customFormat="1" ht="12.95" customHeight="1" x14ac:dyDescent="0.2">
      <c r="C251" s="27"/>
      <c r="D251" s="27"/>
    </row>
    <row r="252" spans="3:4" s="20" customFormat="1" ht="12.95" customHeight="1" x14ac:dyDescent="0.2">
      <c r="C252" s="27"/>
      <c r="D252" s="27"/>
    </row>
    <row r="253" spans="3:4" s="20" customFormat="1" ht="12.95" customHeight="1" x14ac:dyDescent="0.2">
      <c r="C253" s="27"/>
      <c r="D253" s="27"/>
    </row>
    <row r="254" spans="3:4" s="20" customFormat="1" ht="12.95" customHeight="1" x14ac:dyDescent="0.2">
      <c r="C254" s="27"/>
      <c r="D254" s="27"/>
    </row>
    <row r="255" spans="3:4" s="20" customFormat="1" ht="12.95" customHeight="1" x14ac:dyDescent="0.2">
      <c r="C255" s="27"/>
      <c r="D255" s="27"/>
    </row>
    <row r="256" spans="3:4" s="20" customFormat="1" ht="12.95" customHeight="1" x14ac:dyDescent="0.2">
      <c r="C256" s="27"/>
      <c r="D256" s="27"/>
    </row>
    <row r="257" spans="3:4" s="20" customFormat="1" ht="12.95" customHeight="1" x14ac:dyDescent="0.2">
      <c r="C257" s="27"/>
      <c r="D257" s="27"/>
    </row>
    <row r="258" spans="3:4" s="20" customFormat="1" ht="12.95" customHeight="1" x14ac:dyDescent="0.2">
      <c r="C258" s="27"/>
      <c r="D258" s="27"/>
    </row>
    <row r="259" spans="3:4" s="20" customFormat="1" ht="12.95" customHeight="1" x14ac:dyDescent="0.2">
      <c r="C259" s="27"/>
      <c r="D259" s="27"/>
    </row>
    <row r="260" spans="3:4" s="20" customFormat="1" ht="12.95" customHeight="1" x14ac:dyDescent="0.2">
      <c r="C260" s="27"/>
      <c r="D260" s="27"/>
    </row>
    <row r="261" spans="3:4" s="20" customFormat="1" ht="12.95" customHeight="1" x14ac:dyDescent="0.2">
      <c r="C261" s="27"/>
      <c r="D261" s="27"/>
    </row>
    <row r="262" spans="3:4" s="20" customFormat="1" ht="12.95" customHeight="1" x14ac:dyDescent="0.2">
      <c r="C262" s="27"/>
      <c r="D262" s="27"/>
    </row>
    <row r="263" spans="3:4" s="20" customFormat="1" ht="12.95" customHeight="1" x14ac:dyDescent="0.2">
      <c r="C263" s="27"/>
      <c r="D263" s="27"/>
    </row>
    <row r="264" spans="3:4" s="20" customFormat="1" ht="12.95" customHeight="1" x14ac:dyDescent="0.2">
      <c r="C264" s="27"/>
      <c r="D264" s="27"/>
    </row>
    <row r="265" spans="3:4" s="20" customFormat="1" ht="12.95" customHeight="1" x14ac:dyDescent="0.2">
      <c r="C265" s="27"/>
      <c r="D265" s="27"/>
    </row>
    <row r="266" spans="3:4" s="20" customFormat="1" ht="12.95" customHeight="1" x14ac:dyDescent="0.2">
      <c r="C266" s="27"/>
      <c r="D266" s="27"/>
    </row>
    <row r="267" spans="3:4" s="20" customFormat="1" ht="12.95" customHeight="1" x14ac:dyDescent="0.2">
      <c r="C267" s="27"/>
      <c r="D267" s="27"/>
    </row>
    <row r="268" spans="3:4" s="20" customFormat="1" ht="12.95" customHeight="1" x14ac:dyDescent="0.2">
      <c r="C268" s="27"/>
      <c r="D268" s="27"/>
    </row>
    <row r="269" spans="3:4" s="20" customFormat="1" ht="12.95" customHeight="1" x14ac:dyDescent="0.2">
      <c r="C269" s="27"/>
      <c r="D269" s="27"/>
    </row>
    <row r="270" spans="3:4" s="20" customFormat="1" ht="12.95" customHeight="1" x14ac:dyDescent="0.2">
      <c r="C270" s="27"/>
      <c r="D270" s="27"/>
    </row>
    <row r="271" spans="3:4" s="20" customFormat="1" ht="12.95" customHeight="1" x14ac:dyDescent="0.2">
      <c r="C271" s="27"/>
      <c r="D271" s="27"/>
    </row>
    <row r="272" spans="3:4" s="20" customFormat="1" ht="12.95" customHeight="1" x14ac:dyDescent="0.2">
      <c r="C272" s="27"/>
      <c r="D272" s="27"/>
    </row>
    <row r="273" spans="3:4" s="20" customFormat="1" ht="12.95" customHeight="1" x14ac:dyDescent="0.2">
      <c r="C273" s="27"/>
      <c r="D273" s="27"/>
    </row>
    <row r="274" spans="3:4" s="20" customFormat="1" ht="12.95" customHeight="1" x14ac:dyDescent="0.2">
      <c r="C274" s="27"/>
      <c r="D274" s="27"/>
    </row>
    <row r="275" spans="3:4" s="20" customFormat="1" ht="12.95" customHeight="1" x14ac:dyDescent="0.2">
      <c r="C275" s="27"/>
      <c r="D275" s="27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U39">
    <sortCondition ref="C21:C39"/>
  </sortState>
  <phoneticPr fontId="8" type="noConversion"/>
  <hyperlinks>
    <hyperlink ref="H783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I18" sqref="I18:P70"/>
    </sheetView>
  </sheetViews>
  <sheetFormatPr defaultRowHeight="12.75" x14ac:dyDescent="0.2"/>
  <cols>
    <col min="1" max="1" width="16.28515625" style="3" customWidth="1"/>
    <col min="2" max="2" width="4.42578125" style="4" customWidth="1"/>
    <col min="3" max="3" width="12.7109375" style="3" customWidth="1"/>
    <col min="4" max="4" width="3.5703125" style="4" customWidth="1"/>
    <col min="5" max="5" width="12.42578125" style="4" customWidth="1"/>
    <col min="6" max="6" width="5.42578125" style="4" customWidth="1"/>
    <col min="7" max="7" width="12" style="4" customWidth="1"/>
    <col min="8" max="8" width="7.28515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38</v>
      </c>
      <c r="I1" s="6" t="s">
        <v>39</v>
      </c>
      <c r="J1" s="7" t="s">
        <v>40</v>
      </c>
    </row>
    <row r="2" spans="1:16" x14ac:dyDescent="0.2">
      <c r="I2" s="8" t="s">
        <v>41</v>
      </c>
      <c r="J2" s="9" t="s">
        <v>42</v>
      </c>
    </row>
    <row r="3" spans="1:16" x14ac:dyDescent="0.2">
      <c r="A3" s="10" t="s">
        <v>43</v>
      </c>
      <c r="I3" s="8" t="s">
        <v>44</v>
      </c>
      <c r="J3" s="9" t="s">
        <v>45</v>
      </c>
    </row>
    <row r="4" spans="1:16" x14ac:dyDescent="0.2">
      <c r="I4" s="8" t="s">
        <v>46</v>
      </c>
      <c r="J4" s="9" t="s">
        <v>45</v>
      </c>
    </row>
    <row r="5" spans="1:16" ht="13.5" thickBot="1" x14ac:dyDescent="0.25">
      <c r="I5" s="11" t="s">
        <v>47</v>
      </c>
      <c r="J5" s="12" t="s">
        <v>48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 AC 202.16 </v>
      </c>
      <c r="B11" s="2" t="str">
        <f t="shared" ref="B11:B18" si="1">IF(H11=INT(H11),"I","II")</f>
        <v>I</v>
      </c>
      <c r="C11" s="3">
        <f t="shared" ref="C11:C18" si="2">1*G11</f>
        <v>36422.351000000002</v>
      </c>
      <c r="D11" s="4" t="str">
        <f t="shared" ref="D11:D18" si="3">VLOOKUP(F11,I$1:J$5,2,FALSE)</f>
        <v>vis</v>
      </c>
      <c r="E11" s="13" t="e">
        <f>VLOOKUP(C11,'Active 1'!C$21:E$973,3,FALSE)</f>
        <v>#N/A</v>
      </c>
      <c r="F11" s="2" t="s">
        <v>47</v>
      </c>
      <c r="G11" s="4" t="str">
        <f t="shared" ref="G11:G18" si="4">MID(I11,3,LEN(I11)-3)</f>
        <v>36422.351</v>
      </c>
      <c r="H11" s="3">
        <f t="shared" ref="H11:H18" si="5">1*K11</f>
        <v>-243</v>
      </c>
      <c r="I11" s="14" t="s">
        <v>50</v>
      </c>
      <c r="J11" s="15" t="s">
        <v>51</v>
      </c>
      <c r="K11" s="14">
        <v>-243</v>
      </c>
      <c r="L11" s="14" t="s">
        <v>52</v>
      </c>
      <c r="M11" s="15" t="s">
        <v>49</v>
      </c>
      <c r="N11" s="15"/>
      <c r="O11" s="16" t="s">
        <v>53</v>
      </c>
      <c r="P11" s="16" t="s">
        <v>54</v>
      </c>
    </row>
    <row r="12" spans="1:16" ht="12.75" customHeight="1" thickBot="1" x14ac:dyDescent="0.25">
      <c r="A12" s="3" t="str">
        <f t="shared" si="0"/>
        <v> PZP 1.241 </v>
      </c>
      <c r="B12" s="2" t="str">
        <f t="shared" si="1"/>
        <v>I</v>
      </c>
      <c r="C12" s="3">
        <f t="shared" si="2"/>
        <v>36763.43</v>
      </c>
      <c r="D12" s="4" t="str">
        <f t="shared" si="3"/>
        <v>vis</v>
      </c>
      <c r="E12" s="13" t="e">
        <f>VLOOKUP(C12,'Active 1'!C$21:E$973,3,FALSE)</f>
        <v>#N/A</v>
      </c>
      <c r="F12" s="2" t="s">
        <v>47</v>
      </c>
      <c r="G12" s="4" t="str">
        <f t="shared" si="4"/>
        <v>36763.43</v>
      </c>
      <c r="H12" s="3">
        <f t="shared" si="5"/>
        <v>-168</v>
      </c>
      <c r="I12" s="14" t="s">
        <v>55</v>
      </c>
      <c r="J12" s="15" t="s">
        <v>56</v>
      </c>
      <c r="K12" s="14">
        <v>-168</v>
      </c>
      <c r="L12" s="14" t="s">
        <v>57</v>
      </c>
      <c r="M12" s="15" t="s">
        <v>49</v>
      </c>
      <c r="N12" s="15"/>
      <c r="O12" s="16" t="s">
        <v>58</v>
      </c>
      <c r="P12" s="16" t="s">
        <v>59</v>
      </c>
    </row>
    <row r="13" spans="1:16" ht="12.75" customHeight="1" thickBot="1" x14ac:dyDescent="0.25">
      <c r="A13" s="3" t="str">
        <f t="shared" si="0"/>
        <v> PZP 1.241 </v>
      </c>
      <c r="B13" s="2" t="str">
        <f t="shared" si="1"/>
        <v>II</v>
      </c>
      <c r="C13" s="3">
        <f t="shared" si="2"/>
        <v>37525.4</v>
      </c>
      <c r="D13" s="4" t="str">
        <f t="shared" si="3"/>
        <v>vis</v>
      </c>
      <c r="E13" s="13" t="e">
        <f>VLOOKUP(C13,'Active 1'!C$21:E$973,3,FALSE)</f>
        <v>#N/A</v>
      </c>
      <c r="F13" s="2" t="s">
        <v>47</v>
      </c>
      <c r="G13" s="4" t="str">
        <f t="shared" si="4"/>
        <v>37525.40</v>
      </c>
      <c r="H13" s="3">
        <f t="shared" si="5"/>
        <v>-0.5</v>
      </c>
      <c r="I13" s="14" t="s">
        <v>60</v>
      </c>
      <c r="J13" s="15" t="s">
        <v>61</v>
      </c>
      <c r="K13" s="14">
        <v>-0.5</v>
      </c>
      <c r="L13" s="14" t="s">
        <v>62</v>
      </c>
      <c r="M13" s="15" t="s">
        <v>49</v>
      </c>
      <c r="N13" s="15"/>
      <c r="O13" s="16" t="s">
        <v>58</v>
      </c>
      <c r="P13" s="16" t="s">
        <v>59</v>
      </c>
    </row>
    <row r="14" spans="1:16" ht="12.75" customHeight="1" thickBot="1" x14ac:dyDescent="0.25">
      <c r="A14" s="3" t="str">
        <f t="shared" si="0"/>
        <v> PZP 1.241 </v>
      </c>
      <c r="B14" s="2" t="str">
        <f t="shared" si="1"/>
        <v>I</v>
      </c>
      <c r="C14" s="3">
        <f t="shared" si="2"/>
        <v>37877.410000000003</v>
      </c>
      <c r="D14" s="4" t="str">
        <f t="shared" si="3"/>
        <v>vis</v>
      </c>
      <c r="E14" s="13" t="e">
        <f>VLOOKUP(C14,'Active 1'!C$21:E$973,3,FALSE)</f>
        <v>#N/A</v>
      </c>
      <c r="F14" s="2" t="s">
        <v>47</v>
      </c>
      <c r="G14" s="4" t="str">
        <f t="shared" si="4"/>
        <v>37877.41</v>
      </c>
      <c r="H14" s="3">
        <f t="shared" si="5"/>
        <v>77</v>
      </c>
      <c r="I14" s="14" t="s">
        <v>63</v>
      </c>
      <c r="J14" s="15" t="s">
        <v>64</v>
      </c>
      <c r="K14" s="14">
        <v>77</v>
      </c>
      <c r="L14" s="14" t="s">
        <v>65</v>
      </c>
      <c r="M14" s="15" t="s">
        <v>49</v>
      </c>
      <c r="N14" s="15"/>
      <c r="O14" s="16" t="s">
        <v>58</v>
      </c>
      <c r="P14" s="16" t="s">
        <v>59</v>
      </c>
    </row>
    <row r="15" spans="1:16" ht="12.75" customHeight="1" thickBot="1" x14ac:dyDescent="0.25">
      <c r="A15" s="3" t="str">
        <f t="shared" si="0"/>
        <v> PZP 1.241 </v>
      </c>
      <c r="B15" s="2" t="str">
        <f t="shared" si="1"/>
        <v>I</v>
      </c>
      <c r="C15" s="3">
        <f t="shared" si="2"/>
        <v>38559.5</v>
      </c>
      <c r="D15" s="4" t="str">
        <f t="shared" si="3"/>
        <v>vis</v>
      </c>
      <c r="E15" s="13" t="e">
        <f>VLOOKUP(C15,'Active 1'!C$21:E$973,3,FALSE)</f>
        <v>#N/A</v>
      </c>
      <c r="F15" s="2" t="s">
        <v>47</v>
      </c>
      <c r="G15" s="4" t="str">
        <f t="shared" si="4"/>
        <v>38559.50</v>
      </c>
      <c r="H15" s="3">
        <f t="shared" si="5"/>
        <v>227</v>
      </c>
      <c r="I15" s="14" t="s">
        <v>66</v>
      </c>
      <c r="J15" s="15" t="s">
        <v>67</v>
      </c>
      <c r="K15" s="14">
        <v>227</v>
      </c>
      <c r="L15" s="14" t="s">
        <v>68</v>
      </c>
      <c r="M15" s="15" t="s">
        <v>49</v>
      </c>
      <c r="N15" s="15"/>
      <c r="O15" s="16" t="s">
        <v>58</v>
      </c>
      <c r="P15" s="16" t="s">
        <v>59</v>
      </c>
    </row>
    <row r="16" spans="1:16" ht="12.75" customHeight="1" thickBot="1" x14ac:dyDescent="0.25">
      <c r="A16" s="3" t="str">
        <f t="shared" si="0"/>
        <v> PZP 1.241 </v>
      </c>
      <c r="B16" s="2" t="str">
        <f t="shared" si="1"/>
        <v>I</v>
      </c>
      <c r="C16" s="3">
        <f t="shared" si="2"/>
        <v>38641.339999999997</v>
      </c>
      <c r="D16" s="4" t="str">
        <f t="shared" si="3"/>
        <v>vis</v>
      </c>
      <c r="E16" s="13" t="e">
        <f>VLOOKUP(C16,'Active 1'!C$21:E$973,3,FALSE)</f>
        <v>#N/A</v>
      </c>
      <c r="F16" s="2" t="s">
        <v>47</v>
      </c>
      <c r="G16" s="4" t="str">
        <f t="shared" si="4"/>
        <v>38641.34</v>
      </c>
      <c r="H16" s="3">
        <f t="shared" si="5"/>
        <v>245</v>
      </c>
      <c r="I16" s="14" t="s">
        <v>69</v>
      </c>
      <c r="J16" s="15" t="s">
        <v>70</v>
      </c>
      <c r="K16" s="14">
        <v>245</v>
      </c>
      <c r="L16" s="14" t="s">
        <v>68</v>
      </c>
      <c r="M16" s="15" t="s">
        <v>49</v>
      </c>
      <c r="N16" s="15"/>
      <c r="O16" s="16" t="s">
        <v>58</v>
      </c>
      <c r="P16" s="16" t="s">
        <v>59</v>
      </c>
    </row>
    <row r="17" spans="1:16" ht="12.75" customHeight="1" thickBot="1" x14ac:dyDescent="0.25">
      <c r="A17" s="3" t="str">
        <f t="shared" si="0"/>
        <v> PZP 1.241 </v>
      </c>
      <c r="B17" s="2" t="str">
        <f t="shared" si="1"/>
        <v>I</v>
      </c>
      <c r="C17" s="3">
        <f t="shared" si="2"/>
        <v>38950.47</v>
      </c>
      <c r="D17" s="4" t="str">
        <f t="shared" si="3"/>
        <v>vis</v>
      </c>
      <c r="E17" s="13" t="e">
        <f>VLOOKUP(C17,'Active 1'!C$21:E$973,3,FALSE)</f>
        <v>#N/A</v>
      </c>
      <c r="F17" s="2" t="s">
        <v>47</v>
      </c>
      <c r="G17" s="4" t="str">
        <f t="shared" si="4"/>
        <v>38950.47</v>
      </c>
      <c r="H17" s="3">
        <f t="shared" si="5"/>
        <v>313</v>
      </c>
      <c r="I17" s="14" t="s">
        <v>71</v>
      </c>
      <c r="J17" s="15" t="s">
        <v>72</v>
      </c>
      <c r="K17" s="14">
        <v>313</v>
      </c>
      <c r="L17" s="14" t="s">
        <v>73</v>
      </c>
      <c r="M17" s="15" t="s">
        <v>49</v>
      </c>
      <c r="N17" s="15"/>
      <c r="O17" s="16" t="s">
        <v>58</v>
      </c>
      <c r="P17" s="16" t="s">
        <v>59</v>
      </c>
    </row>
    <row r="18" spans="1:16" ht="12.75" customHeight="1" thickBot="1" x14ac:dyDescent="0.25">
      <c r="A18" s="3" t="str">
        <f t="shared" si="0"/>
        <v> PZP 1.241 </v>
      </c>
      <c r="B18" s="2" t="str">
        <f t="shared" si="1"/>
        <v>I</v>
      </c>
      <c r="C18" s="3">
        <f t="shared" si="2"/>
        <v>38991.31</v>
      </c>
      <c r="D18" s="4" t="str">
        <f t="shared" si="3"/>
        <v>vis</v>
      </c>
      <c r="E18" s="13" t="e">
        <f>VLOOKUP(C18,'Active 1'!C$21:E$973,3,FALSE)</f>
        <v>#N/A</v>
      </c>
      <c r="F18" s="2" t="s">
        <v>47</v>
      </c>
      <c r="G18" s="4" t="str">
        <f t="shared" si="4"/>
        <v>38991.31</v>
      </c>
      <c r="H18" s="3">
        <f t="shared" si="5"/>
        <v>322</v>
      </c>
      <c r="I18" s="14" t="s">
        <v>74</v>
      </c>
      <c r="J18" s="15" t="s">
        <v>75</v>
      </c>
      <c r="K18" s="14">
        <v>322</v>
      </c>
      <c r="L18" s="14" t="s">
        <v>76</v>
      </c>
      <c r="M18" s="15" t="s">
        <v>49</v>
      </c>
      <c r="N18" s="15"/>
      <c r="O18" s="16" t="s">
        <v>58</v>
      </c>
      <c r="P18" s="16" t="s">
        <v>59</v>
      </c>
    </row>
    <row r="19" spans="1:16" ht="13.5" thickBot="1" x14ac:dyDescent="0.25">
      <c r="B19" s="2"/>
      <c r="F19" s="2"/>
      <c r="I19" s="14" t="s">
        <v>74</v>
      </c>
      <c r="J19" s="15" t="s">
        <v>75</v>
      </c>
      <c r="K19" s="14">
        <v>323</v>
      </c>
      <c r="L19" s="14" t="s">
        <v>76</v>
      </c>
      <c r="M19" s="15" t="s">
        <v>49</v>
      </c>
      <c r="N19" s="15"/>
      <c r="O19" s="16" t="s">
        <v>58</v>
      </c>
      <c r="P19" s="16" t="s">
        <v>59</v>
      </c>
    </row>
    <row r="20" spans="1:16" ht="13.5" thickBot="1" x14ac:dyDescent="0.25">
      <c r="B20" s="2"/>
      <c r="F20" s="2"/>
      <c r="I20" s="14" t="s">
        <v>74</v>
      </c>
      <c r="J20" s="15" t="s">
        <v>75</v>
      </c>
      <c r="K20" s="14">
        <v>324</v>
      </c>
      <c r="L20" s="14" t="s">
        <v>76</v>
      </c>
      <c r="M20" s="15" t="s">
        <v>49</v>
      </c>
      <c r="N20" s="15"/>
      <c r="O20" s="16" t="s">
        <v>58</v>
      </c>
      <c r="P20" s="16" t="s">
        <v>59</v>
      </c>
    </row>
    <row r="21" spans="1:16" ht="13.5" thickBot="1" x14ac:dyDescent="0.25">
      <c r="B21" s="2"/>
      <c r="F21" s="2"/>
      <c r="I21" s="14" t="s">
        <v>74</v>
      </c>
      <c r="J21" s="15" t="s">
        <v>75</v>
      </c>
      <c r="K21" s="14">
        <v>325</v>
      </c>
      <c r="L21" s="14" t="s">
        <v>76</v>
      </c>
      <c r="M21" s="15" t="s">
        <v>49</v>
      </c>
      <c r="N21" s="15"/>
      <c r="O21" s="16" t="s">
        <v>58</v>
      </c>
      <c r="P21" s="16" t="s">
        <v>59</v>
      </c>
    </row>
    <row r="22" spans="1:16" ht="13.5" thickBot="1" x14ac:dyDescent="0.25">
      <c r="B22" s="2"/>
      <c r="F22" s="2"/>
      <c r="I22" s="14" t="s">
        <v>74</v>
      </c>
      <c r="J22" s="15" t="s">
        <v>75</v>
      </c>
      <c r="K22" s="14">
        <v>326</v>
      </c>
      <c r="L22" s="14" t="s">
        <v>76</v>
      </c>
      <c r="M22" s="15" t="s">
        <v>49</v>
      </c>
      <c r="N22" s="15"/>
      <c r="O22" s="16" t="s">
        <v>58</v>
      </c>
      <c r="P22" s="16" t="s">
        <v>59</v>
      </c>
    </row>
    <row r="23" spans="1:16" ht="13.5" thickBot="1" x14ac:dyDescent="0.25">
      <c r="B23" s="2"/>
      <c r="F23" s="2"/>
      <c r="I23" s="14" t="s">
        <v>74</v>
      </c>
      <c r="J23" s="15" t="s">
        <v>75</v>
      </c>
      <c r="K23" s="14">
        <v>327</v>
      </c>
      <c r="L23" s="14" t="s">
        <v>76</v>
      </c>
      <c r="M23" s="15" t="s">
        <v>49</v>
      </c>
      <c r="N23" s="15"/>
      <c r="O23" s="16" t="s">
        <v>58</v>
      </c>
      <c r="P23" s="16" t="s">
        <v>59</v>
      </c>
    </row>
    <row r="24" spans="1:16" ht="13.5" thickBot="1" x14ac:dyDescent="0.25">
      <c r="B24" s="2"/>
      <c r="F24" s="2"/>
      <c r="I24" s="14" t="s">
        <v>74</v>
      </c>
      <c r="J24" s="15" t="s">
        <v>75</v>
      </c>
      <c r="K24" s="14">
        <v>328</v>
      </c>
      <c r="L24" s="14" t="s">
        <v>76</v>
      </c>
      <c r="M24" s="15" t="s">
        <v>49</v>
      </c>
      <c r="N24" s="15"/>
      <c r="O24" s="16" t="s">
        <v>58</v>
      </c>
      <c r="P24" s="16" t="s">
        <v>59</v>
      </c>
    </row>
    <row r="25" spans="1:16" ht="13.5" thickBot="1" x14ac:dyDescent="0.25">
      <c r="B25" s="2"/>
      <c r="F25" s="2"/>
      <c r="I25" s="14" t="s">
        <v>74</v>
      </c>
      <c r="J25" s="15" t="s">
        <v>75</v>
      </c>
      <c r="K25" s="14">
        <v>329</v>
      </c>
      <c r="L25" s="14" t="s">
        <v>76</v>
      </c>
      <c r="M25" s="15" t="s">
        <v>49</v>
      </c>
      <c r="N25" s="15"/>
      <c r="O25" s="16" t="s">
        <v>58</v>
      </c>
      <c r="P25" s="16" t="s">
        <v>59</v>
      </c>
    </row>
    <row r="26" spans="1:16" ht="13.5" thickBot="1" x14ac:dyDescent="0.25">
      <c r="B26" s="2"/>
      <c r="F26" s="2"/>
      <c r="I26" s="14" t="s">
        <v>74</v>
      </c>
      <c r="J26" s="15" t="s">
        <v>75</v>
      </c>
      <c r="K26" s="14">
        <v>330</v>
      </c>
      <c r="L26" s="14" t="s">
        <v>76</v>
      </c>
      <c r="M26" s="15" t="s">
        <v>49</v>
      </c>
      <c r="N26" s="15"/>
      <c r="O26" s="16" t="s">
        <v>58</v>
      </c>
      <c r="P26" s="16" t="s">
        <v>59</v>
      </c>
    </row>
    <row r="27" spans="1:16" ht="13.5" thickBot="1" x14ac:dyDescent="0.25">
      <c r="B27" s="2"/>
      <c r="F27" s="2"/>
      <c r="I27" s="14" t="s">
        <v>74</v>
      </c>
      <c r="J27" s="15" t="s">
        <v>75</v>
      </c>
      <c r="K27" s="14">
        <v>331</v>
      </c>
      <c r="L27" s="14" t="s">
        <v>76</v>
      </c>
      <c r="M27" s="15" t="s">
        <v>49</v>
      </c>
      <c r="N27" s="15"/>
      <c r="O27" s="16" t="s">
        <v>58</v>
      </c>
      <c r="P27" s="16" t="s">
        <v>59</v>
      </c>
    </row>
    <row r="28" spans="1:16" ht="13.5" thickBot="1" x14ac:dyDescent="0.25">
      <c r="B28" s="2"/>
      <c r="F28" s="2"/>
      <c r="I28" s="14" t="s">
        <v>74</v>
      </c>
      <c r="J28" s="15" t="s">
        <v>75</v>
      </c>
      <c r="K28" s="14">
        <v>332</v>
      </c>
      <c r="L28" s="14" t="s">
        <v>76</v>
      </c>
      <c r="M28" s="15" t="s">
        <v>49</v>
      </c>
      <c r="N28" s="15"/>
      <c r="O28" s="16" t="s">
        <v>58</v>
      </c>
      <c r="P28" s="16" t="s">
        <v>59</v>
      </c>
    </row>
    <row r="29" spans="1:16" ht="13.5" thickBot="1" x14ac:dyDescent="0.25">
      <c r="B29" s="2"/>
      <c r="F29" s="2"/>
      <c r="I29" s="14" t="s">
        <v>74</v>
      </c>
      <c r="J29" s="15" t="s">
        <v>75</v>
      </c>
      <c r="K29" s="14">
        <v>333</v>
      </c>
      <c r="L29" s="14" t="s">
        <v>76</v>
      </c>
      <c r="M29" s="15" t="s">
        <v>49</v>
      </c>
      <c r="N29" s="15"/>
      <c r="O29" s="16" t="s">
        <v>58</v>
      </c>
      <c r="P29" s="16" t="s">
        <v>59</v>
      </c>
    </row>
    <row r="30" spans="1:16" ht="13.5" thickBot="1" x14ac:dyDescent="0.25">
      <c r="B30" s="2"/>
      <c r="F30" s="2"/>
      <c r="I30" s="14" t="s">
        <v>74</v>
      </c>
      <c r="J30" s="15" t="s">
        <v>75</v>
      </c>
      <c r="K30" s="14">
        <v>334</v>
      </c>
      <c r="L30" s="14" t="s">
        <v>76</v>
      </c>
      <c r="M30" s="15" t="s">
        <v>49</v>
      </c>
      <c r="N30" s="15"/>
      <c r="O30" s="16" t="s">
        <v>58</v>
      </c>
      <c r="P30" s="16" t="s">
        <v>59</v>
      </c>
    </row>
    <row r="31" spans="1:16" ht="13.5" thickBot="1" x14ac:dyDescent="0.25">
      <c r="B31" s="2"/>
      <c r="F31" s="2"/>
      <c r="I31" s="14" t="s">
        <v>74</v>
      </c>
      <c r="J31" s="15" t="s">
        <v>75</v>
      </c>
      <c r="K31" s="14">
        <v>335</v>
      </c>
      <c r="L31" s="14" t="s">
        <v>76</v>
      </c>
      <c r="M31" s="15" t="s">
        <v>49</v>
      </c>
      <c r="N31" s="15"/>
      <c r="O31" s="16" t="s">
        <v>58</v>
      </c>
      <c r="P31" s="16" t="s">
        <v>59</v>
      </c>
    </row>
    <row r="32" spans="1:16" ht="13.5" thickBot="1" x14ac:dyDescent="0.25">
      <c r="B32" s="2"/>
      <c r="F32" s="2"/>
      <c r="I32" s="14" t="s">
        <v>74</v>
      </c>
      <c r="J32" s="15" t="s">
        <v>75</v>
      </c>
      <c r="K32" s="14">
        <v>336</v>
      </c>
      <c r="L32" s="14" t="s">
        <v>76</v>
      </c>
      <c r="M32" s="15" t="s">
        <v>49</v>
      </c>
      <c r="N32" s="15"/>
      <c r="O32" s="16" t="s">
        <v>58</v>
      </c>
      <c r="P32" s="16" t="s">
        <v>59</v>
      </c>
    </row>
    <row r="33" spans="2:16" ht="13.5" thickBot="1" x14ac:dyDescent="0.25">
      <c r="B33" s="2"/>
      <c r="F33" s="2"/>
      <c r="I33" s="14" t="s">
        <v>74</v>
      </c>
      <c r="J33" s="15" t="s">
        <v>75</v>
      </c>
      <c r="K33" s="14">
        <v>337</v>
      </c>
      <c r="L33" s="14" t="s">
        <v>76</v>
      </c>
      <c r="M33" s="15" t="s">
        <v>49</v>
      </c>
      <c r="N33" s="15"/>
      <c r="O33" s="16" t="s">
        <v>58</v>
      </c>
      <c r="P33" s="16" t="s">
        <v>59</v>
      </c>
    </row>
    <row r="34" spans="2:16" ht="13.5" thickBot="1" x14ac:dyDescent="0.25">
      <c r="B34" s="2"/>
      <c r="F34" s="2"/>
      <c r="I34" s="14" t="s">
        <v>74</v>
      </c>
      <c r="J34" s="15" t="s">
        <v>75</v>
      </c>
      <c r="K34" s="14">
        <v>338</v>
      </c>
      <c r="L34" s="14" t="s">
        <v>76</v>
      </c>
      <c r="M34" s="15" t="s">
        <v>49</v>
      </c>
      <c r="N34" s="15"/>
      <c r="O34" s="16" t="s">
        <v>58</v>
      </c>
      <c r="P34" s="16" t="s">
        <v>59</v>
      </c>
    </row>
    <row r="35" spans="2:16" ht="13.5" thickBot="1" x14ac:dyDescent="0.25">
      <c r="B35" s="2"/>
      <c r="F35" s="2"/>
      <c r="I35" s="14" t="s">
        <v>74</v>
      </c>
      <c r="J35" s="15" t="s">
        <v>75</v>
      </c>
      <c r="K35" s="14">
        <v>339</v>
      </c>
      <c r="L35" s="14" t="s">
        <v>76</v>
      </c>
      <c r="M35" s="15" t="s">
        <v>49</v>
      </c>
      <c r="N35" s="15"/>
      <c r="O35" s="16" t="s">
        <v>58</v>
      </c>
      <c r="P35" s="16" t="s">
        <v>59</v>
      </c>
    </row>
    <row r="36" spans="2:16" ht="13.5" thickBot="1" x14ac:dyDescent="0.25">
      <c r="B36" s="2"/>
      <c r="F36" s="2"/>
      <c r="I36" s="14" t="s">
        <v>74</v>
      </c>
      <c r="J36" s="15" t="s">
        <v>75</v>
      </c>
      <c r="K36" s="14">
        <v>340</v>
      </c>
      <c r="L36" s="14" t="s">
        <v>76</v>
      </c>
      <c r="M36" s="15" t="s">
        <v>49</v>
      </c>
      <c r="N36" s="15"/>
      <c r="O36" s="16" t="s">
        <v>58</v>
      </c>
      <c r="P36" s="16" t="s">
        <v>59</v>
      </c>
    </row>
    <row r="37" spans="2:16" ht="13.5" thickBot="1" x14ac:dyDescent="0.25">
      <c r="B37" s="2"/>
      <c r="F37" s="2"/>
      <c r="I37" s="14" t="s">
        <v>74</v>
      </c>
      <c r="J37" s="15" t="s">
        <v>75</v>
      </c>
      <c r="K37" s="14">
        <v>341</v>
      </c>
      <c r="L37" s="14" t="s">
        <v>76</v>
      </c>
      <c r="M37" s="15" t="s">
        <v>49</v>
      </c>
      <c r="N37" s="15"/>
      <c r="O37" s="16" t="s">
        <v>58</v>
      </c>
      <c r="P37" s="16" t="s">
        <v>59</v>
      </c>
    </row>
    <row r="38" spans="2:16" ht="13.5" thickBot="1" x14ac:dyDescent="0.25">
      <c r="B38" s="2"/>
      <c r="F38" s="2"/>
      <c r="I38" s="14" t="s">
        <v>74</v>
      </c>
      <c r="J38" s="15" t="s">
        <v>75</v>
      </c>
      <c r="K38" s="14">
        <v>342</v>
      </c>
      <c r="L38" s="14" t="s">
        <v>76</v>
      </c>
      <c r="M38" s="15" t="s">
        <v>49</v>
      </c>
      <c r="N38" s="15"/>
      <c r="O38" s="16" t="s">
        <v>58</v>
      </c>
      <c r="P38" s="16" t="s">
        <v>59</v>
      </c>
    </row>
    <row r="39" spans="2:16" ht="13.5" thickBot="1" x14ac:dyDescent="0.25">
      <c r="B39" s="2"/>
      <c r="F39" s="2"/>
      <c r="I39" s="14" t="s">
        <v>74</v>
      </c>
      <c r="J39" s="15" t="s">
        <v>75</v>
      </c>
      <c r="K39" s="14">
        <v>343</v>
      </c>
      <c r="L39" s="14" t="s">
        <v>76</v>
      </c>
      <c r="M39" s="15" t="s">
        <v>49</v>
      </c>
      <c r="N39" s="15"/>
      <c r="O39" s="16" t="s">
        <v>58</v>
      </c>
      <c r="P39" s="16" t="s">
        <v>59</v>
      </c>
    </row>
    <row r="40" spans="2:16" ht="13.5" thickBot="1" x14ac:dyDescent="0.25">
      <c r="B40" s="2"/>
      <c r="F40" s="2"/>
      <c r="I40" s="14" t="s">
        <v>74</v>
      </c>
      <c r="J40" s="15" t="s">
        <v>75</v>
      </c>
      <c r="K40" s="14">
        <v>344</v>
      </c>
      <c r="L40" s="14" t="s">
        <v>76</v>
      </c>
      <c r="M40" s="15" t="s">
        <v>49</v>
      </c>
      <c r="N40" s="15"/>
      <c r="O40" s="16" t="s">
        <v>58</v>
      </c>
      <c r="P40" s="16" t="s">
        <v>59</v>
      </c>
    </row>
    <row r="41" spans="2:16" ht="13.5" thickBot="1" x14ac:dyDescent="0.25">
      <c r="B41" s="2"/>
      <c r="F41" s="2"/>
      <c r="I41" s="14" t="s">
        <v>74</v>
      </c>
      <c r="J41" s="15" t="s">
        <v>75</v>
      </c>
      <c r="K41" s="14">
        <v>345</v>
      </c>
      <c r="L41" s="14" t="s">
        <v>76</v>
      </c>
      <c r="M41" s="15" t="s">
        <v>49</v>
      </c>
      <c r="N41" s="15"/>
      <c r="O41" s="16" t="s">
        <v>58</v>
      </c>
      <c r="P41" s="16" t="s">
        <v>59</v>
      </c>
    </row>
    <row r="42" spans="2:16" ht="13.5" thickBot="1" x14ac:dyDescent="0.25">
      <c r="B42" s="2"/>
      <c r="F42" s="2"/>
      <c r="I42" s="14" t="s">
        <v>74</v>
      </c>
      <c r="J42" s="15" t="s">
        <v>75</v>
      </c>
      <c r="K42" s="14">
        <v>346</v>
      </c>
      <c r="L42" s="14" t="s">
        <v>76</v>
      </c>
      <c r="M42" s="15" t="s">
        <v>49</v>
      </c>
      <c r="N42" s="15"/>
      <c r="O42" s="16" t="s">
        <v>58</v>
      </c>
      <c r="P42" s="16" t="s">
        <v>59</v>
      </c>
    </row>
    <row r="43" spans="2:16" ht="13.5" thickBot="1" x14ac:dyDescent="0.25">
      <c r="B43" s="2"/>
      <c r="F43" s="2"/>
      <c r="I43" s="14" t="s">
        <v>74</v>
      </c>
      <c r="J43" s="15" t="s">
        <v>75</v>
      </c>
      <c r="K43" s="14">
        <v>347</v>
      </c>
      <c r="L43" s="14" t="s">
        <v>76</v>
      </c>
      <c r="M43" s="15" t="s">
        <v>49</v>
      </c>
      <c r="N43" s="15"/>
      <c r="O43" s="16" t="s">
        <v>58</v>
      </c>
      <c r="P43" s="16" t="s">
        <v>59</v>
      </c>
    </row>
    <row r="44" spans="2:16" ht="13.5" thickBot="1" x14ac:dyDescent="0.25">
      <c r="B44" s="2"/>
      <c r="F44" s="2"/>
      <c r="I44" s="14" t="s">
        <v>74</v>
      </c>
      <c r="J44" s="15" t="s">
        <v>75</v>
      </c>
      <c r="K44" s="14">
        <v>348</v>
      </c>
      <c r="L44" s="14" t="s">
        <v>76</v>
      </c>
      <c r="M44" s="15" t="s">
        <v>49</v>
      </c>
      <c r="N44" s="15"/>
      <c r="O44" s="16" t="s">
        <v>58</v>
      </c>
      <c r="P44" s="16" t="s">
        <v>59</v>
      </c>
    </row>
    <row r="45" spans="2:16" ht="13.5" thickBot="1" x14ac:dyDescent="0.25">
      <c r="B45" s="2"/>
      <c r="F45" s="2"/>
      <c r="I45" s="14" t="s">
        <v>74</v>
      </c>
      <c r="J45" s="15" t="s">
        <v>75</v>
      </c>
      <c r="K45" s="14">
        <v>349</v>
      </c>
      <c r="L45" s="14" t="s">
        <v>76</v>
      </c>
      <c r="M45" s="15" t="s">
        <v>49</v>
      </c>
      <c r="N45" s="15"/>
      <c r="O45" s="16" t="s">
        <v>58</v>
      </c>
      <c r="P45" s="16" t="s">
        <v>59</v>
      </c>
    </row>
    <row r="46" spans="2:16" ht="13.5" thickBot="1" x14ac:dyDescent="0.25">
      <c r="B46" s="2"/>
      <c r="F46" s="2"/>
      <c r="I46" s="14" t="s">
        <v>74</v>
      </c>
      <c r="J46" s="15" t="s">
        <v>75</v>
      </c>
      <c r="K46" s="14">
        <v>350</v>
      </c>
      <c r="L46" s="14" t="s">
        <v>76</v>
      </c>
      <c r="M46" s="15" t="s">
        <v>49</v>
      </c>
      <c r="N46" s="15"/>
      <c r="O46" s="16" t="s">
        <v>58</v>
      </c>
      <c r="P46" s="16" t="s">
        <v>59</v>
      </c>
    </row>
    <row r="47" spans="2:16" ht="13.5" thickBot="1" x14ac:dyDescent="0.25">
      <c r="B47" s="2"/>
      <c r="F47" s="2"/>
      <c r="I47" s="14" t="s">
        <v>74</v>
      </c>
      <c r="J47" s="15" t="s">
        <v>75</v>
      </c>
      <c r="K47" s="14">
        <v>351</v>
      </c>
      <c r="L47" s="14" t="s">
        <v>76</v>
      </c>
      <c r="M47" s="15" t="s">
        <v>49</v>
      </c>
      <c r="N47" s="15"/>
      <c r="O47" s="16" t="s">
        <v>58</v>
      </c>
      <c r="P47" s="16" t="s">
        <v>59</v>
      </c>
    </row>
    <row r="48" spans="2:16" ht="13.5" thickBot="1" x14ac:dyDescent="0.25">
      <c r="B48" s="2"/>
      <c r="F48" s="2"/>
      <c r="I48" s="14" t="s">
        <v>74</v>
      </c>
      <c r="J48" s="15" t="s">
        <v>75</v>
      </c>
      <c r="K48" s="14">
        <v>352</v>
      </c>
      <c r="L48" s="14" t="s">
        <v>76</v>
      </c>
      <c r="M48" s="15" t="s">
        <v>49</v>
      </c>
      <c r="N48" s="15"/>
      <c r="O48" s="16" t="s">
        <v>58</v>
      </c>
      <c r="P48" s="16" t="s">
        <v>59</v>
      </c>
    </row>
    <row r="49" spans="2:16" ht="13.5" thickBot="1" x14ac:dyDescent="0.25">
      <c r="B49" s="2"/>
      <c r="F49" s="2"/>
      <c r="I49" s="14" t="s">
        <v>74</v>
      </c>
      <c r="J49" s="15" t="s">
        <v>75</v>
      </c>
      <c r="K49" s="14">
        <v>353</v>
      </c>
      <c r="L49" s="14" t="s">
        <v>76</v>
      </c>
      <c r="M49" s="15" t="s">
        <v>49</v>
      </c>
      <c r="N49" s="15"/>
      <c r="O49" s="16" t="s">
        <v>58</v>
      </c>
      <c r="P49" s="16" t="s">
        <v>59</v>
      </c>
    </row>
    <row r="50" spans="2:16" ht="13.5" thickBot="1" x14ac:dyDescent="0.25">
      <c r="B50" s="2"/>
      <c r="F50" s="2"/>
      <c r="I50" s="14" t="s">
        <v>74</v>
      </c>
      <c r="J50" s="15" t="s">
        <v>75</v>
      </c>
      <c r="K50" s="14">
        <v>354</v>
      </c>
      <c r="L50" s="14" t="s">
        <v>76</v>
      </c>
      <c r="M50" s="15" t="s">
        <v>49</v>
      </c>
      <c r="N50" s="15"/>
      <c r="O50" s="16" t="s">
        <v>58</v>
      </c>
      <c r="P50" s="16" t="s">
        <v>59</v>
      </c>
    </row>
    <row r="51" spans="2:16" ht="13.5" thickBot="1" x14ac:dyDescent="0.25">
      <c r="B51" s="2"/>
      <c r="F51" s="2"/>
      <c r="I51" s="14" t="s">
        <v>74</v>
      </c>
      <c r="J51" s="15" t="s">
        <v>75</v>
      </c>
      <c r="K51" s="14">
        <v>355</v>
      </c>
      <c r="L51" s="14" t="s">
        <v>76</v>
      </c>
      <c r="M51" s="15" t="s">
        <v>49</v>
      </c>
      <c r="N51" s="15"/>
      <c r="O51" s="16" t="s">
        <v>58</v>
      </c>
      <c r="P51" s="16" t="s">
        <v>59</v>
      </c>
    </row>
    <row r="52" spans="2:16" ht="13.5" thickBot="1" x14ac:dyDescent="0.25">
      <c r="B52" s="2"/>
      <c r="F52" s="2"/>
      <c r="I52" s="14" t="s">
        <v>74</v>
      </c>
      <c r="J52" s="15" t="s">
        <v>75</v>
      </c>
      <c r="K52" s="14">
        <v>356</v>
      </c>
      <c r="L52" s="14" t="s">
        <v>76</v>
      </c>
      <c r="M52" s="15" t="s">
        <v>49</v>
      </c>
      <c r="N52" s="15"/>
      <c r="O52" s="16" t="s">
        <v>58</v>
      </c>
      <c r="P52" s="16" t="s">
        <v>59</v>
      </c>
    </row>
    <row r="53" spans="2:16" ht="13.5" thickBot="1" x14ac:dyDescent="0.25">
      <c r="B53" s="2"/>
      <c r="F53" s="2"/>
      <c r="I53" s="14" t="s">
        <v>74</v>
      </c>
      <c r="J53" s="15" t="s">
        <v>75</v>
      </c>
      <c r="K53" s="14">
        <v>357</v>
      </c>
      <c r="L53" s="14" t="s">
        <v>76</v>
      </c>
      <c r="M53" s="15" t="s">
        <v>49</v>
      </c>
      <c r="N53" s="15"/>
      <c r="O53" s="16" t="s">
        <v>58</v>
      </c>
      <c r="P53" s="16" t="s">
        <v>59</v>
      </c>
    </row>
    <row r="54" spans="2:16" ht="13.5" thickBot="1" x14ac:dyDescent="0.25">
      <c r="B54" s="2"/>
      <c r="F54" s="2"/>
      <c r="I54" s="14" t="s">
        <v>74</v>
      </c>
      <c r="J54" s="15" t="s">
        <v>75</v>
      </c>
      <c r="K54" s="14">
        <v>358</v>
      </c>
      <c r="L54" s="14" t="s">
        <v>76</v>
      </c>
      <c r="M54" s="15" t="s">
        <v>49</v>
      </c>
      <c r="N54" s="15"/>
      <c r="O54" s="16" t="s">
        <v>58</v>
      </c>
      <c r="P54" s="16" t="s">
        <v>59</v>
      </c>
    </row>
    <row r="55" spans="2:16" ht="13.5" thickBot="1" x14ac:dyDescent="0.25">
      <c r="B55" s="2"/>
      <c r="F55" s="2"/>
      <c r="I55" s="14" t="s">
        <v>74</v>
      </c>
      <c r="J55" s="15" t="s">
        <v>75</v>
      </c>
      <c r="K55" s="14">
        <v>359</v>
      </c>
      <c r="L55" s="14" t="s">
        <v>76</v>
      </c>
      <c r="M55" s="15" t="s">
        <v>49</v>
      </c>
      <c r="N55" s="15"/>
      <c r="O55" s="16" t="s">
        <v>58</v>
      </c>
      <c r="P55" s="16" t="s">
        <v>59</v>
      </c>
    </row>
    <row r="56" spans="2:16" ht="13.5" thickBot="1" x14ac:dyDescent="0.25">
      <c r="B56" s="2"/>
      <c r="F56" s="2"/>
      <c r="I56" s="14" t="s">
        <v>74</v>
      </c>
      <c r="J56" s="15" t="s">
        <v>75</v>
      </c>
      <c r="K56" s="14">
        <v>360</v>
      </c>
      <c r="L56" s="14" t="s">
        <v>76</v>
      </c>
      <c r="M56" s="15" t="s">
        <v>49</v>
      </c>
      <c r="N56" s="15"/>
      <c r="O56" s="16" t="s">
        <v>58</v>
      </c>
      <c r="P56" s="16" t="s">
        <v>59</v>
      </c>
    </row>
    <row r="57" spans="2:16" ht="13.5" thickBot="1" x14ac:dyDescent="0.25">
      <c r="B57" s="2"/>
      <c r="F57" s="2"/>
      <c r="I57" s="14" t="s">
        <v>74</v>
      </c>
      <c r="J57" s="15" t="s">
        <v>75</v>
      </c>
      <c r="K57" s="14">
        <v>361</v>
      </c>
      <c r="L57" s="14" t="s">
        <v>76</v>
      </c>
      <c r="M57" s="15" t="s">
        <v>49</v>
      </c>
      <c r="N57" s="15"/>
      <c r="O57" s="16" t="s">
        <v>58</v>
      </c>
      <c r="P57" s="16" t="s">
        <v>59</v>
      </c>
    </row>
    <row r="58" spans="2:16" ht="13.5" thickBot="1" x14ac:dyDescent="0.25">
      <c r="B58" s="2"/>
      <c r="F58" s="2"/>
      <c r="I58" s="14" t="s">
        <v>74</v>
      </c>
      <c r="J58" s="15" t="s">
        <v>75</v>
      </c>
      <c r="K58" s="14">
        <v>362</v>
      </c>
      <c r="L58" s="14" t="s">
        <v>76</v>
      </c>
      <c r="M58" s="15" t="s">
        <v>49</v>
      </c>
      <c r="N58" s="15"/>
      <c r="O58" s="16" t="s">
        <v>58</v>
      </c>
      <c r="P58" s="16" t="s">
        <v>59</v>
      </c>
    </row>
    <row r="59" spans="2:16" ht="13.5" thickBot="1" x14ac:dyDescent="0.25">
      <c r="B59" s="2"/>
      <c r="F59" s="2"/>
      <c r="I59" s="14" t="s">
        <v>74</v>
      </c>
      <c r="J59" s="15" t="s">
        <v>75</v>
      </c>
      <c r="K59" s="14">
        <v>363</v>
      </c>
      <c r="L59" s="14" t="s">
        <v>76</v>
      </c>
      <c r="M59" s="15" t="s">
        <v>49</v>
      </c>
      <c r="N59" s="15"/>
      <c r="O59" s="16" t="s">
        <v>58</v>
      </c>
      <c r="P59" s="16" t="s">
        <v>59</v>
      </c>
    </row>
    <row r="60" spans="2:16" ht="13.5" thickBot="1" x14ac:dyDescent="0.25">
      <c r="B60" s="2"/>
      <c r="F60" s="2"/>
      <c r="I60" s="14" t="s">
        <v>74</v>
      </c>
      <c r="J60" s="15" t="s">
        <v>75</v>
      </c>
      <c r="K60" s="14">
        <v>364</v>
      </c>
      <c r="L60" s="14" t="s">
        <v>76</v>
      </c>
      <c r="M60" s="15" t="s">
        <v>49</v>
      </c>
      <c r="N60" s="15"/>
      <c r="O60" s="16" t="s">
        <v>58</v>
      </c>
      <c r="P60" s="16" t="s">
        <v>59</v>
      </c>
    </row>
    <row r="61" spans="2:16" ht="13.5" thickBot="1" x14ac:dyDescent="0.25">
      <c r="B61" s="2"/>
      <c r="F61" s="2"/>
      <c r="I61" s="14" t="s">
        <v>74</v>
      </c>
      <c r="J61" s="15" t="s">
        <v>75</v>
      </c>
      <c r="K61" s="14">
        <v>365</v>
      </c>
      <c r="L61" s="14" t="s">
        <v>76</v>
      </c>
      <c r="M61" s="15" t="s">
        <v>49</v>
      </c>
      <c r="N61" s="15"/>
      <c r="O61" s="16" t="s">
        <v>58</v>
      </c>
      <c r="P61" s="16" t="s">
        <v>59</v>
      </c>
    </row>
    <row r="62" spans="2:16" ht="13.5" thickBot="1" x14ac:dyDescent="0.25">
      <c r="B62" s="2"/>
      <c r="F62" s="2"/>
      <c r="I62" s="14" t="s">
        <v>74</v>
      </c>
      <c r="J62" s="15" t="s">
        <v>75</v>
      </c>
      <c r="K62" s="14">
        <v>366</v>
      </c>
      <c r="L62" s="14" t="s">
        <v>76</v>
      </c>
      <c r="M62" s="15" t="s">
        <v>49</v>
      </c>
      <c r="N62" s="15"/>
      <c r="O62" s="16" t="s">
        <v>58</v>
      </c>
      <c r="P62" s="16" t="s">
        <v>59</v>
      </c>
    </row>
    <row r="63" spans="2:16" ht="13.5" thickBot="1" x14ac:dyDescent="0.25">
      <c r="B63" s="2"/>
      <c r="F63" s="2"/>
      <c r="I63" s="14" t="s">
        <v>74</v>
      </c>
      <c r="J63" s="15" t="s">
        <v>75</v>
      </c>
      <c r="K63" s="14">
        <v>367</v>
      </c>
      <c r="L63" s="14" t="s">
        <v>76</v>
      </c>
      <c r="M63" s="15" t="s">
        <v>49</v>
      </c>
      <c r="N63" s="15"/>
      <c r="O63" s="16" t="s">
        <v>58</v>
      </c>
      <c r="P63" s="16" t="s">
        <v>59</v>
      </c>
    </row>
    <row r="64" spans="2:16" ht="13.5" thickBot="1" x14ac:dyDescent="0.25">
      <c r="B64" s="2"/>
      <c r="F64" s="2"/>
      <c r="I64" s="14" t="s">
        <v>74</v>
      </c>
      <c r="J64" s="15" t="s">
        <v>75</v>
      </c>
      <c r="K64" s="14">
        <v>368</v>
      </c>
      <c r="L64" s="14" t="s">
        <v>76</v>
      </c>
      <c r="M64" s="15" t="s">
        <v>49</v>
      </c>
      <c r="N64" s="15"/>
      <c r="O64" s="16" t="s">
        <v>58</v>
      </c>
      <c r="P64" s="16" t="s">
        <v>59</v>
      </c>
    </row>
    <row r="65" spans="2:16" ht="13.5" thickBot="1" x14ac:dyDescent="0.25">
      <c r="B65" s="2"/>
      <c r="F65" s="2"/>
      <c r="I65" s="14" t="s">
        <v>74</v>
      </c>
      <c r="J65" s="15" t="s">
        <v>75</v>
      </c>
      <c r="K65" s="14">
        <v>369</v>
      </c>
      <c r="L65" s="14" t="s">
        <v>76</v>
      </c>
      <c r="M65" s="15" t="s">
        <v>49</v>
      </c>
      <c r="N65" s="15"/>
      <c r="O65" s="16" t="s">
        <v>58</v>
      </c>
      <c r="P65" s="16" t="s">
        <v>59</v>
      </c>
    </row>
    <row r="66" spans="2:16" ht="13.5" thickBot="1" x14ac:dyDescent="0.25">
      <c r="B66" s="2"/>
      <c r="F66" s="2"/>
      <c r="I66" s="14" t="s">
        <v>74</v>
      </c>
      <c r="J66" s="15" t="s">
        <v>75</v>
      </c>
      <c r="K66" s="14">
        <v>370</v>
      </c>
      <c r="L66" s="14" t="s">
        <v>76</v>
      </c>
      <c r="M66" s="15" t="s">
        <v>49</v>
      </c>
      <c r="N66" s="15"/>
      <c r="O66" s="16" t="s">
        <v>58</v>
      </c>
      <c r="P66" s="16" t="s">
        <v>59</v>
      </c>
    </row>
    <row r="67" spans="2:16" ht="13.5" thickBot="1" x14ac:dyDescent="0.25">
      <c r="B67" s="2"/>
      <c r="F67" s="2"/>
      <c r="I67" s="14" t="s">
        <v>74</v>
      </c>
      <c r="J67" s="15" t="s">
        <v>75</v>
      </c>
      <c r="K67" s="14">
        <v>371</v>
      </c>
      <c r="L67" s="14" t="s">
        <v>76</v>
      </c>
      <c r="M67" s="15" t="s">
        <v>49</v>
      </c>
      <c r="N67" s="15"/>
      <c r="O67" s="16" t="s">
        <v>58</v>
      </c>
      <c r="P67" s="16" t="s">
        <v>59</v>
      </c>
    </row>
    <row r="68" spans="2:16" ht="13.5" thickBot="1" x14ac:dyDescent="0.25">
      <c r="B68" s="2"/>
      <c r="F68" s="2"/>
      <c r="I68" s="14" t="s">
        <v>74</v>
      </c>
      <c r="J68" s="15" t="s">
        <v>75</v>
      </c>
      <c r="K68" s="14">
        <v>372</v>
      </c>
      <c r="L68" s="14" t="s">
        <v>76</v>
      </c>
      <c r="M68" s="15" t="s">
        <v>49</v>
      </c>
      <c r="N68" s="15"/>
      <c r="O68" s="16" t="s">
        <v>58</v>
      </c>
      <c r="P68" s="16" t="s">
        <v>59</v>
      </c>
    </row>
    <row r="69" spans="2:16" ht="13.5" thickBot="1" x14ac:dyDescent="0.25">
      <c r="B69" s="2"/>
      <c r="F69" s="2"/>
      <c r="I69" s="14" t="s">
        <v>74</v>
      </c>
      <c r="J69" s="15" t="s">
        <v>75</v>
      </c>
      <c r="K69" s="14">
        <v>373</v>
      </c>
      <c r="L69" s="14" t="s">
        <v>76</v>
      </c>
      <c r="M69" s="15" t="s">
        <v>49</v>
      </c>
      <c r="N69" s="15"/>
      <c r="O69" s="16" t="s">
        <v>58</v>
      </c>
      <c r="P69" s="16" t="s">
        <v>59</v>
      </c>
    </row>
    <row r="70" spans="2:16" ht="13.5" thickBot="1" x14ac:dyDescent="0.25">
      <c r="B70" s="2"/>
      <c r="F70" s="2"/>
      <c r="I70" s="14" t="s">
        <v>74</v>
      </c>
      <c r="J70" s="15" t="s">
        <v>75</v>
      </c>
      <c r="K70" s="14">
        <v>374</v>
      </c>
      <c r="L70" s="14" t="s">
        <v>76</v>
      </c>
      <c r="M70" s="15" t="s">
        <v>49</v>
      </c>
      <c r="N70" s="15"/>
      <c r="O70" s="16" t="s">
        <v>58</v>
      </c>
      <c r="P70" s="16" t="s">
        <v>59</v>
      </c>
    </row>
    <row r="71" spans="2:16" x14ac:dyDescent="0.2">
      <c r="B71" s="2"/>
      <c r="F71" s="2"/>
    </row>
    <row r="72" spans="2:16" x14ac:dyDescent="0.2">
      <c r="B72" s="2"/>
      <c r="F72" s="2"/>
    </row>
    <row r="73" spans="2:16" x14ac:dyDescent="0.2">
      <c r="B73" s="2"/>
      <c r="F73" s="2"/>
    </row>
    <row r="74" spans="2:16" x14ac:dyDescent="0.2">
      <c r="B74" s="2"/>
      <c r="F74" s="2"/>
    </row>
    <row r="75" spans="2:16" x14ac:dyDescent="0.2">
      <c r="B75" s="2"/>
      <c r="F75" s="2"/>
    </row>
    <row r="76" spans="2:16" x14ac:dyDescent="0.2">
      <c r="B76" s="2"/>
      <c r="F76" s="2"/>
    </row>
    <row r="77" spans="2:16" x14ac:dyDescent="0.2">
      <c r="B77" s="2"/>
      <c r="F77" s="2"/>
    </row>
    <row r="78" spans="2:16" x14ac:dyDescent="0.2">
      <c r="B78" s="2"/>
      <c r="F78" s="2"/>
    </row>
    <row r="79" spans="2:16" x14ac:dyDescent="0.2">
      <c r="B79" s="2"/>
      <c r="F79" s="2"/>
    </row>
    <row r="80" spans="2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2024-02-06T05:20:10Z</dcterms:modified>
</cp:coreProperties>
</file>