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2A54AC8-97C1-4CDE-A077-8D726E4DD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Q34" i="1"/>
  <c r="D9" i="1"/>
  <c r="C9" i="1"/>
  <c r="Q30" i="1"/>
  <c r="Q29" i="1"/>
  <c r="Q28" i="1"/>
  <c r="Q27" i="1"/>
  <c r="Q26" i="1"/>
  <c r="Q25" i="1"/>
  <c r="Q24" i="1"/>
  <c r="Q22" i="1"/>
  <c r="Q21" i="1"/>
  <c r="G15" i="2"/>
  <c r="C15" i="2"/>
  <c r="G25" i="2"/>
  <c r="C25" i="2"/>
  <c r="G14" i="2"/>
  <c r="C14" i="2"/>
  <c r="G13" i="2"/>
  <c r="C13" i="2"/>
  <c r="G12" i="2"/>
  <c r="C12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1" i="2"/>
  <c r="C11" i="2"/>
  <c r="G17" i="2"/>
  <c r="C17" i="2"/>
  <c r="G16" i="2"/>
  <c r="C16" i="2"/>
  <c r="H15" i="2"/>
  <c r="D15" i="2"/>
  <c r="B15" i="2"/>
  <c r="A15" i="2"/>
  <c r="H25" i="2"/>
  <c r="B25" i="2"/>
  <c r="D25" i="2"/>
  <c r="A25" i="2"/>
  <c r="H14" i="2"/>
  <c r="D14" i="2"/>
  <c r="B14" i="2"/>
  <c r="A14" i="2"/>
  <c r="H13" i="2"/>
  <c r="B13" i="2"/>
  <c r="D13" i="2"/>
  <c r="A13" i="2"/>
  <c r="H12" i="2"/>
  <c r="D12" i="2"/>
  <c r="B12" i="2"/>
  <c r="A12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1" i="2"/>
  <c r="D11" i="2"/>
  <c r="B11" i="2"/>
  <c r="A11" i="2"/>
  <c r="H17" i="2"/>
  <c r="B17" i="2"/>
  <c r="D17" i="2"/>
  <c r="A17" i="2"/>
  <c r="H16" i="2"/>
  <c r="D16" i="2"/>
  <c r="B16" i="2"/>
  <c r="A16" i="2"/>
  <c r="Q35" i="1"/>
  <c r="F16" i="1"/>
  <c r="F17" i="1" s="1"/>
  <c r="C17" i="1"/>
  <c r="Q33" i="1"/>
  <c r="Q31" i="1"/>
  <c r="Q32" i="1"/>
  <c r="C8" i="1"/>
  <c r="C7" i="1"/>
  <c r="E27" i="1"/>
  <c r="F27" i="1"/>
  <c r="Q23" i="1"/>
  <c r="E21" i="2"/>
  <c r="E14" i="2"/>
  <c r="E19" i="2"/>
  <c r="E31" i="1"/>
  <c r="F31" i="1"/>
  <c r="G31" i="1" s="1"/>
  <c r="I31" i="1" s="1"/>
  <c r="E24" i="1"/>
  <c r="F24" i="1"/>
  <c r="G24" i="1"/>
  <c r="I24" i="1" s="1"/>
  <c r="E29" i="1"/>
  <c r="F29" i="1" s="1"/>
  <c r="G29" i="1" s="1"/>
  <c r="I29" i="1" s="1"/>
  <c r="E23" i="1"/>
  <c r="E11" i="2" s="1"/>
  <c r="E26" i="1"/>
  <c r="F26" i="1" s="1"/>
  <c r="G26" i="1" s="1"/>
  <c r="I26" i="1" s="1"/>
  <c r="E34" i="1"/>
  <c r="E25" i="2" s="1"/>
  <c r="F34" i="1"/>
  <c r="G34" i="1"/>
  <c r="I34" i="1" s="1"/>
  <c r="E22" i="1"/>
  <c r="E17" i="2" s="1"/>
  <c r="E35" i="1"/>
  <c r="F35" i="1" s="1"/>
  <c r="G35" i="1" s="1"/>
  <c r="K35" i="1" s="1"/>
  <c r="E28" i="1"/>
  <c r="F28" i="1" s="1"/>
  <c r="G28" i="1" s="1"/>
  <c r="I28" i="1" s="1"/>
  <c r="E32" i="1"/>
  <c r="F32" i="1" s="1"/>
  <c r="G32" i="1" s="1"/>
  <c r="I32" i="1" s="1"/>
  <c r="G27" i="1"/>
  <c r="I27" i="1" s="1"/>
  <c r="E25" i="1"/>
  <c r="F25" i="1"/>
  <c r="G25" i="1" s="1"/>
  <c r="I25" i="1" s="1"/>
  <c r="E30" i="1"/>
  <c r="F30" i="1" s="1"/>
  <c r="G30" i="1" s="1"/>
  <c r="I30" i="1" s="1"/>
  <c r="E21" i="1"/>
  <c r="F21" i="1" s="1"/>
  <c r="G21" i="1" s="1"/>
  <c r="I21" i="1" s="1"/>
  <c r="E33" i="1"/>
  <c r="F33" i="1"/>
  <c r="G33" i="1"/>
  <c r="K33" i="1" s="1"/>
  <c r="E18" i="2"/>
  <c r="E23" i="2"/>
  <c r="E16" i="2"/>
  <c r="E13" i="2"/>
  <c r="E22" i="2"/>
  <c r="E12" i="2"/>
  <c r="C11" i="1"/>
  <c r="C12" i="1"/>
  <c r="E24" i="2" l="1"/>
  <c r="F22" i="1"/>
  <c r="G22" i="1" s="1"/>
  <c r="I22" i="1" s="1"/>
  <c r="F23" i="1"/>
  <c r="G23" i="1" s="1"/>
  <c r="H23" i="1" s="1"/>
  <c r="E20" i="2"/>
  <c r="E15" i="2"/>
  <c r="O36" i="1"/>
  <c r="O28" i="1"/>
  <c r="O24" i="1"/>
  <c r="O34" i="1"/>
  <c r="O27" i="1"/>
  <c r="O32" i="1"/>
  <c r="O23" i="1"/>
  <c r="O30" i="1"/>
  <c r="O22" i="1"/>
  <c r="O29" i="1"/>
  <c r="C15" i="1"/>
  <c r="F18" i="1" s="1"/>
  <c r="O31" i="1"/>
  <c r="O25" i="1"/>
  <c r="O33" i="1"/>
  <c r="O35" i="1"/>
  <c r="O26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<sst xmlns="http://schemas.openxmlformats.org/spreadsheetml/2006/main" count="209" uniqueCount="119">
  <si>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</si>
  <si>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</si>
  <si>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</si>
  <si>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</si>
  <si>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</si>
  <si>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</si>
  <si>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</si>
  <si>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</si>
  <si>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</si>
  <si>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</si>
  <si>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</si>
  <si>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</si>
  <si>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</si>
  <si>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</si>
  <si>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</si>
  <si>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</si>
  <si>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</si>
  <si>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</si>
  <si>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</si>
  <si>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</si>
  <si>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</si>
  <si>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</si>
  <si>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</si>
  <si>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</si>
  <si>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</si>
  <si>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</si>
  <si>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</si>
  <si>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</si>
  <si>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</si>
  <si>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Bull.100</t>
  </si>
  <si>
    <t>B</t>
  </si>
  <si>
    <t>IBVS 4888</t>
  </si>
  <si>
    <t>EA/SD</t>
  </si>
  <si>
    <t># of data points:</t>
  </si>
  <si>
    <t>20 39 40.44 +12 26 09.8</t>
  </si>
  <si>
    <t>EQ Del / na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</si>
  <si>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</si>
  <si>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</si>
  <si>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</si>
  <si>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</si>
  <si>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</si>
  <si>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</si>
  <si>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</si>
  <si>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</si>
  <si>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6010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</si>
  <si>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</si>
  <si>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</si>
  <si>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</si>
  <si>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</si>
  <si>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</si>
  <si>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</si>
  <si>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</si>
  <si>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</si>
  <si>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</si>
  <si>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</si>
  <si>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</si>
  <si>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</si>
  <si>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2426119.513 </t>
  </si>
  <si>
    <t> 23.05.1930 00:18 </t>
  </si>
  <si>
    <t> -0.051 </t>
  </si>
  <si>
    <t>P </t>
  </si>
  <si>
    <t> H.Huth </t>
  </si>
  <si>
    <t> VSS 4.183 </t>
  </si>
  <si>
    <t>2426209.395 </t>
  </si>
  <si>
    <t> 20.08.1930 21:28 </t>
  </si>
  <si>
    <t> -0.090 </t>
  </si>
  <si>
    <t>2427596.516 </t>
  </si>
  <si>
    <t> 08.06.1934 00:23 </t>
  </si>
  <si>
    <t> 0.000 </t>
  </si>
  <si>
    <t>2427632.500 </t>
  </si>
  <si>
    <t> 14.07.1934 00:00 </t>
  </si>
  <si>
    <t> 0.016 </t>
  </si>
  <si>
    <t>2429844.504 </t>
  </si>
  <si>
    <t> 03.08.1940 00:05 </t>
  </si>
  <si>
    <t> -0.037 </t>
  </si>
  <si>
    <t>2430613.348 </t>
  </si>
  <si>
    <t> 10.09.1942 20:21 </t>
  </si>
  <si>
    <t> -0.018 </t>
  </si>
  <si>
    <t>2433205.315 </t>
  </si>
  <si>
    <t> 15.10.1949 19:33 </t>
  </si>
  <si>
    <t> -0.023 </t>
  </si>
  <si>
    <t>2434709.269 </t>
  </si>
  <si>
    <t> 27.11.1953 18:27 </t>
  </si>
  <si>
    <t> 0.002 </t>
  </si>
  <si>
    <t>2434718.253 </t>
  </si>
  <si>
    <t> 06.12.1953 18:04 </t>
  </si>
  <si>
    <t> -0.006 </t>
  </si>
  <si>
    <t>2435372.482 </t>
  </si>
  <si>
    <t> 21.09.1955 23:34 </t>
  </si>
  <si>
    <t> 0.048 </t>
  </si>
  <si>
    <t>2448532.330 </t>
  </si>
  <si>
    <t> 02.10.1991 19:55 </t>
  </si>
  <si>
    <t> -0.043 </t>
  </si>
  <si>
    <t>E </t>
  </si>
  <si>
    <t>?</t>
  </si>
  <si>
    <t> A.Paschke </t>
  </si>
  <si>
    <t> BBS 100 </t>
  </si>
  <si>
    <t>2448586.269 </t>
  </si>
  <si>
    <t> 25.11.1991 18:27 </t>
  </si>
  <si>
    <t> -0.056 </t>
  </si>
  <si>
    <t>2451016.3853 </t>
  </si>
  <si>
    <t> 21.07.1998 21:14 </t>
  </si>
  <si>
    <t> -0.0551 </t>
  </si>
  <si>
    <t> J.Safar </t>
  </si>
  <si>
    <t>IBVS 4888 </t>
  </si>
  <si>
    <t>2452113.4216 </t>
  </si>
  <si>
    <t> 22.07.2001 22:07 </t>
  </si>
  <si>
    <t> -0.0550 </t>
  </si>
  <si>
    <t> R.Diethelm </t>
  </si>
  <si>
    <t> BBS 126 </t>
  </si>
  <si>
    <t>2455739.4799 </t>
  </si>
  <si>
    <t> 26.06.2011 23:31 </t>
  </si>
  <si>
    <t> -0.0611 </t>
  </si>
  <si>
    <t>C </t>
  </si>
  <si>
    <t>o</t>
  </si>
  <si>
    <t> W.Moschner &amp; P.Frank </t>
  </si>
  <si>
    <t>BAVM 220 </t>
  </si>
  <si>
    <t>BAD?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</si>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</sst>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left" vertical="center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22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Del - O-C Diagr.</a:t>
            </a:r>
          </a:p>
        </c:rich>
      </c:tx>
      <c:layout>
        <c:manualLayout>
          <c:xMode val="edge"/>
          <c:yMode val="edge"/>
          <c:x val="0.3781101491666775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43130770513918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B7-4828-AEE5-E9C6B405F4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-5.0575000001117587E-2</c:v>
                </c:pt>
                <c:pt idx="1">
                  <c:v>-8.9574999998148996E-2</c:v>
                </c:pt>
                <c:pt idx="3">
                  <c:v>1.5599999998812564E-2</c:v>
                </c:pt>
                <c:pt idx="4">
                  <c:v>-3.7000000000261934E-2</c:v>
                </c:pt>
                <c:pt idx="5">
                  <c:v>-1.7549999996845145E-2</c:v>
                </c:pt>
                <c:pt idx="6">
                  <c:v>-2.3374999997031409E-2</c:v>
                </c:pt>
                <c:pt idx="7">
                  <c:v>1.9000000029336661E-3</c:v>
                </c:pt>
                <c:pt idx="8">
                  <c:v>-6.2000000034458935E-3</c:v>
                </c:pt>
                <c:pt idx="9">
                  <c:v>4.7525000001769513E-2</c:v>
                </c:pt>
                <c:pt idx="10">
                  <c:v>-4.282499999681022E-2</c:v>
                </c:pt>
                <c:pt idx="11">
                  <c:v>-5.6425000002491288E-2</c:v>
                </c:pt>
                <c:pt idx="13">
                  <c:v>-5.5049999995389953E-2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B7-4828-AEE5-E9C6B405F4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B7-4828-AEE5-E9C6B405F4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2">
                  <c:v>-5.5150000000139698E-2</c:v>
                </c:pt>
                <c:pt idx="14">
                  <c:v>-6.107499999779975E-2</c:v>
                </c:pt>
                <c:pt idx="15">
                  <c:v>-6.6625000006752089E-2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B7-4828-AEE5-E9C6B405F4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B7-4828-AEE5-E9C6B405F4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B7-4828-AEE5-E9C6B405F4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2.5999999999999999E-3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B7-4828-AEE5-E9C6B405F4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-1.6323360944420773E-2</c:v>
                </c:pt>
                <c:pt idx="1">
                  <c:v>-1.6458576497149765E-2</c:v>
                </c:pt>
                <c:pt idx="2">
                  <c:v>-1.8544276397994455E-2</c:v>
                </c:pt>
                <c:pt idx="3">
                  <c:v>-1.8598362619086053E-2</c:v>
                </c:pt>
                <c:pt idx="4">
                  <c:v>-2.1924665216219236E-2</c:v>
                </c:pt>
                <c:pt idx="5">
                  <c:v>-2.308075819205211E-2</c:v>
                </c:pt>
                <c:pt idx="6">
                  <c:v>-2.6978346499465282E-2</c:v>
                </c:pt>
                <c:pt idx="7">
                  <c:v>-2.923982661885766E-2</c:v>
                </c:pt>
                <c:pt idx="8">
                  <c:v>-2.9253348174130559E-2</c:v>
                </c:pt>
                <c:pt idx="9">
                  <c:v>-3.0237041320233971E-2</c:v>
                </c:pt>
                <c:pt idx="10">
                  <c:v>-5.002583746212183E-2</c:v>
                </c:pt>
                <c:pt idx="11">
                  <c:v>-5.0106966793759228E-2</c:v>
                </c:pt>
                <c:pt idx="12">
                  <c:v>-5.3761167106260214E-2</c:v>
                </c:pt>
                <c:pt idx="13">
                  <c:v>-5.5410796849553912E-2</c:v>
                </c:pt>
                <c:pt idx="14">
                  <c:v>-6.0863364013350477E-2</c:v>
                </c:pt>
                <c:pt idx="15">
                  <c:v>-6.6981867774337331E-2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B7-4828-AEE5-E9C6B405F4CE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-657</c:v>
                </c:pt>
                <c:pt idx="1">
                  <c:v>-617</c:v>
                </c:pt>
                <c:pt idx="2">
                  <c:v>0</c:v>
                </c:pt>
                <c:pt idx="3">
                  <c:v>16</c:v>
                </c:pt>
                <c:pt idx="4">
                  <c:v>1000</c:v>
                </c:pt>
                <c:pt idx="5">
                  <c:v>1342</c:v>
                </c:pt>
                <c:pt idx="6">
                  <c:v>2495</c:v>
                </c:pt>
                <c:pt idx="7">
                  <c:v>3164</c:v>
                </c:pt>
                <c:pt idx="8">
                  <c:v>3168</c:v>
                </c:pt>
                <c:pt idx="9">
                  <c:v>3459</c:v>
                </c:pt>
                <c:pt idx="10">
                  <c:v>9313</c:v>
                </c:pt>
                <c:pt idx="11">
                  <c:v>9337</c:v>
                </c:pt>
                <c:pt idx="12">
                  <c:v>10418</c:v>
                </c:pt>
                <c:pt idx="13">
                  <c:v>10906</c:v>
                </c:pt>
                <c:pt idx="14">
                  <c:v>12519</c:v>
                </c:pt>
                <c:pt idx="15">
                  <c:v>14329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B7-4828-AEE5-E9C6B405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439040"/>
        <c:axId val="1"/>
      </c:scatterChart>
      <c:valAx>
        <c:axId val="660439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43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93715586546704"/>
          <c:y val="0.92024539877300615"/>
          <c:w val="0.8126050412852621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190500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EDC09E8-542F-9AE7-7043-209B02577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4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31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  <c r="C1" s="10" t="s">
        <v>34</v>
      </c>
    </row>
    <row r="2" spans="1:6">
      <c r="A2" t="s">
        <v>24</v>
      </c>
      <c r="B2" s="8" t="s">
        <v>32</v>
      </c>
    </row>
    <row r="3" spans="1:6" ht="13.5" thickBot="1"/>
    <row r="4" spans="1:6" ht="14.25" thickTop="1" thickBot="1">
      <c r="A4" s="5" t="s">
        <v>0</v>
      </c>
      <c r="C4" s="2">
        <v>27596.516</v>
      </c>
      <c r="D4" s="3">
        <v>2.2480250000000002</v>
      </c>
    </row>
    <row r="5" spans="1:6" ht="13.5" thickTop="1">
      <c r="A5" s="11" t="s">
        <v>36</v>
      </c>
      <c r="B5" s="12"/>
      <c r="C5" s="13">
        <v>-9.5</v>
      </c>
      <c r="D5" s="12" t="s">
        <v>37</v>
      </c>
    </row>
    <row r="6" spans="1:6">
      <c r="A6" s="5" t="s">
        <v>1</v>
      </c>
    </row>
    <row r="7" spans="1:6">
      <c r="A7" t="s">
        <v>2</v>
      </c>
      <c r="C7">
        <f>+C4</f>
        <v>27596.516</v>
      </c>
    </row>
    <row r="8" spans="1:6">
      <c r="A8" t="s">
        <v>3</v>
      </c>
      <c r="C8">
        <f>+D4</f>
        <v>2.2480250000000002</v>
      </c>
    </row>
    <row r="9" spans="1:6">
      <c r="A9" s="27" t="s">
        <v>43</v>
      </c>
      <c r="B9" s="28">
        <v>31</v>
      </c>
      <c r="C9" s="16" t="str">
        <f>"F"&amp;B9</f>
        <v>F31</v>
      </c>
      <c r="D9" s="17" t="str">
        <f>"G"&amp;B9</f>
        <v>G31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14">
        <f ca="1">INTERCEPT(INDIRECT($D$9):G992,INDIRECT($C$9):F992)</f>
        <v>-1.8544276397994455E-2</v>
      </c>
      <c r="D11" s="15"/>
      <c r="E11" s="12"/>
    </row>
    <row r="12" spans="1:6">
      <c r="A12" s="12" t="s">
        <v>17</v>
      </c>
      <c r="B12" s="12"/>
      <c r="C12" s="14">
        <f ca="1">SLOPE(INDIRECT($D$9):G992,INDIRECT($C$9):F992)</f>
        <v>-3.3803888182247803E-6</v>
      </c>
      <c r="D12" s="15"/>
      <c r="E12" s="12"/>
    </row>
    <row r="13" spans="1:6">
      <c r="A13" s="12" t="s">
        <v>19</v>
      </c>
      <c r="B13" s="12"/>
      <c r="C13" s="15" t="s">
        <v>14</v>
      </c>
    </row>
    <row r="14" spans="1:6">
      <c r="A14" s="12"/>
      <c r="B14" s="12"/>
      <c r="C14" s="12"/>
    </row>
    <row r="15" spans="1:6">
      <c r="A15" s="20" t="s">
        <v>18</v>
      </c>
      <c r="B15" s="12"/>
      <c r="C15" s="21">
        <f ca="1">(C7+C11)+(C8+C12)*INT(MAX(F21:F3533))</f>
        <v>59808.399243132226</v>
      </c>
      <c r="E15" s="18" t="s">
        <v>38</v>
      </c>
      <c r="F15" s="13">
        <v>1</v>
      </c>
    </row>
    <row r="16" spans="1:6">
      <c r="A16" s="22" t="s">
        <v>4</v>
      </c>
      <c r="B16" s="12"/>
      <c r="C16" s="23">
        <f ca="1">+C8+C12</f>
        <v>2.248021619611182</v>
      </c>
      <c r="E16" s="18" t="s">
        <v>39</v>
      </c>
      <c r="F16" s="19">
        <f ca="1">NOW()+15018.5+$C$5/24</f>
        <v>60346.768547685184</v>
      </c>
    </row>
    <row r="17" spans="1:31" ht="13.5" thickBot="1">
      <c r="A17" s="18" t="s">
        <v>33</v>
      </c>
      <c r="B17" s="12"/>
      <c r="C17" s="12">
        <f>COUNT(C21:C2191)</f>
        <v>16</v>
      </c>
      <c r="E17" s="18" t="s">
        <v>40</v>
      </c>
      <c r="F17" s="19">
        <f ca="1">ROUND(2*(F16-$C$7)/$C$8,0)/2+F15</f>
        <v>14569.5</v>
      </c>
    </row>
    <row r="18" spans="1:31" ht="14.25" thickTop="1" thickBot="1">
      <c r="A18" s="22" t="s">
        <v>5</v>
      </c>
      <c r="B18" s="12"/>
      <c r="C18" s="25">
        <f ca="1">+C15</f>
        <v>59808.399243132226</v>
      </c>
      <c r="D18" s="26">
        <f ca="1">+C16</f>
        <v>2.248021619611182</v>
      </c>
      <c r="E18" s="18" t="s">
        <v>41</v>
      </c>
      <c r="F18" s="17">
        <f ca="1">ROUND(2*(F16-$C$15)/$C$16,0)/2+F15</f>
        <v>240.5</v>
      </c>
    </row>
    <row r="19" spans="1:31" ht="13.5" thickTop="1">
      <c r="E19" s="18" t="s">
        <v>42</v>
      </c>
      <c r="F19" s="24">
        <f ca="1">+$C$15+$C$16*F18-15018.5-$C$5/24</f>
        <v>45330.944275982052</v>
      </c>
    </row>
    <row r="20" spans="1:3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0" t="s">
        <v>117</v>
      </c>
    </row>
    <row r="21" spans="1:31" s="31" customFormat="1" ht="12.75" customHeight="1">
      <c r="A21" s="47" t="s">
        <v>62</v>
      </c>
      <c r="B21" s="49" t="s">
        <v>45</v>
      </c>
      <c r="C21" s="53">
        <v>26119.512999999999</v>
      </c>
      <c r="D21" s="48" t="s">
        <v>56</v>
      </c>
      <c r="E21" s="31">
        <f t="shared" ref="E21:E36" si="0">+(C21-C$7)/C$8</f>
        <v>-657.02249752560601</v>
      </c>
      <c r="F21" s="31">
        <f t="shared" ref="F21:F36" si="1">ROUND(2*E21,0)/2</f>
        <v>-657</v>
      </c>
      <c r="G21" s="31">
        <f t="shared" ref="G21:G36" si="2">+C21-(C$7+F21*C$8)</f>
        <v>-5.0575000001117587E-2</v>
      </c>
      <c r="I21" s="31">
        <f>+G21</f>
        <v>-5.0575000001117587E-2</v>
      </c>
      <c r="O21" s="31">
        <f t="shared" ref="O21:O36" ca="1" si="3">+C$11+C$12*$F21</f>
        <v>-1.6323360944420773E-2</v>
      </c>
      <c r="Q21" s="33">
        <f t="shared" ref="Q21:Q36" si="4">+C21-15018.5</f>
        <v>11101.012999999999</v>
      </c>
      <c r="AA21" s="31">
        <v>11</v>
      </c>
      <c r="AC21" s="31" t="s">
        <v>28</v>
      </c>
      <c r="AE21" s="31" t="s">
        <v>30</v>
      </c>
    </row>
    <row r="22" spans="1:31" s="31" customFormat="1" ht="12.75" customHeight="1">
      <c r="A22" s="47" t="s">
        <v>62</v>
      </c>
      <c r="B22" s="49" t="s">
        <v>45</v>
      </c>
      <c r="C22" s="53">
        <v>26209.395</v>
      </c>
      <c r="D22" s="48" t="s">
        <v>56</v>
      </c>
      <c r="E22" s="31">
        <f t="shared" si="0"/>
        <v>-617.03984608712051</v>
      </c>
      <c r="F22" s="31">
        <f t="shared" si="1"/>
        <v>-617</v>
      </c>
      <c r="G22" s="31">
        <f t="shared" si="2"/>
        <v>-8.9574999998148996E-2</v>
      </c>
      <c r="I22" s="31">
        <f>+G22</f>
        <v>-8.9574999998148996E-2</v>
      </c>
      <c r="O22" s="31">
        <f t="shared" ca="1" si="3"/>
        <v>-1.6458576497149765E-2</v>
      </c>
      <c r="Q22" s="33">
        <f t="shared" si="4"/>
        <v>11190.895</v>
      </c>
      <c r="AA22" s="31">
        <v>9</v>
      </c>
      <c r="AC22" s="31" t="s">
        <v>28</v>
      </c>
      <c r="AE22" s="31" t="s">
        <v>30</v>
      </c>
    </row>
    <row r="23" spans="1:31">
      <c r="A23" s="31" t="s">
        <v>12</v>
      </c>
      <c r="B23" s="31"/>
      <c r="C23" s="54">
        <v>27596.516</v>
      </c>
      <c r="D23" s="32" t="s">
        <v>14</v>
      </c>
      <c r="E23" s="31">
        <f t="shared" si="0"/>
        <v>0</v>
      </c>
      <c r="F23" s="31">
        <f t="shared" si="1"/>
        <v>0</v>
      </c>
      <c r="G23" s="31">
        <f t="shared" si="2"/>
        <v>0</v>
      </c>
      <c r="H23" s="31">
        <f>+G23</f>
        <v>0</v>
      </c>
      <c r="I23" s="31"/>
      <c r="J23" s="31"/>
      <c r="K23" s="31"/>
      <c r="L23" s="31"/>
      <c r="M23" s="31"/>
      <c r="N23" s="31"/>
      <c r="O23" s="31">
        <f t="shared" ca="1" si="3"/>
        <v>-1.8544276397994455E-2</v>
      </c>
      <c r="P23" s="31"/>
      <c r="Q23" s="33">
        <f t="shared" si="4"/>
        <v>12578.016</v>
      </c>
    </row>
    <row r="24" spans="1:31" s="31" customFormat="1" ht="12.75" customHeight="1">
      <c r="A24" s="47" t="s">
        <v>62</v>
      </c>
      <c r="B24" s="49" t="s">
        <v>45</v>
      </c>
      <c r="C24" s="53">
        <v>27632.5</v>
      </c>
      <c r="D24" s="48" t="s">
        <v>56</v>
      </c>
      <c r="E24" s="31">
        <f t="shared" si="0"/>
        <v>16.006939424606209</v>
      </c>
      <c r="F24" s="31">
        <f t="shared" si="1"/>
        <v>16</v>
      </c>
      <c r="G24" s="31">
        <f t="shared" si="2"/>
        <v>1.5599999998812564E-2</v>
      </c>
      <c r="I24" s="31">
        <f t="shared" ref="I24:I32" si="5">+G24</f>
        <v>1.5599999998812564E-2</v>
      </c>
      <c r="O24" s="31">
        <f t="shared" ca="1" si="3"/>
        <v>-1.8598362619086053E-2</v>
      </c>
      <c r="Q24" s="33">
        <f t="shared" si="4"/>
        <v>12614</v>
      </c>
    </row>
    <row r="25" spans="1:31" s="31" customFormat="1" ht="12.75" customHeight="1">
      <c r="A25" s="47" t="s">
        <v>62</v>
      </c>
      <c r="B25" s="49" t="s">
        <v>45</v>
      </c>
      <c r="C25" s="53">
        <v>29844.504000000001</v>
      </c>
      <c r="D25" s="48" t="s">
        <v>56</v>
      </c>
      <c r="E25" s="31">
        <f t="shared" si="0"/>
        <v>999.98354110830667</v>
      </c>
      <c r="F25" s="31">
        <f t="shared" si="1"/>
        <v>1000</v>
      </c>
      <c r="G25" s="31">
        <f t="shared" si="2"/>
        <v>-3.7000000000261934E-2</v>
      </c>
      <c r="I25" s="31">
        <f t="shared" si="5"/>
        <v>-3.7000000000261934E-2</v>
      </c>
      <c r="O25" s="31">
        <f t="shared" ca="1" si="3"/>
        <v>-2.1924665216219236E-2</v>
      </c>
      <c r="Q25" s="33">
        <f t="shared" si="4"/>
        <v>14826.004000000001</v>
      </c>
    </row>
    <row r="26" spans="1:31" s="31" customFormat="1" ht="12.75" customHeight="1">
      <c r="A26" s="47" t="s">
        <v>62</v>
      </c>
      <c r="B26" s="49" t="s">
        <v>45</v>
      </c>
      <c r="C26" s="53">
        <v>30613.348000000002</v>
      </c>
      <c r="D26" s="48" t="s">
        <v>56</v>
      </c>
      <c r="E26" s="31">
        <f t="shared" si="0"/>
        <v>1341.9921931473191</v>
      </c>
      <c r="F26" s="31">
        <f t="shared" si="1"/>
        <v>1342</v>
      </c>
      <c r="G26" s="31">
        <f t="shared" si="2"/>
        <v>-1.7549999996845145E-2</v>
      </c>
      <c r="I26" s="31">
        <f t="shared" si="5"/>
        <v>-1.7549999996845145E-2</v>
      </c>
      <c r="O26" s="31">
        <f t="shared" ca="1" si="3"/>
        <v>-2.308075819205211E-2</v>
      </c>
      <c r="Q26" s="33">
        <f t="shared" si="4"/>
        <v>15594.848000000002</v>
      </c>
    </row>
    <row r="27" spans="1:31" ht="12.75" customHeight="1">
      <c r="A27" s="47" t="s">
        <v>62</v>
      </c>
      <c r="B27" s="49" t="s">
        <v>45</v>
      </c>
      <c r="C27" s="53">
        <v>33205.315000000002</v>
      </c>
      <c r="D27" s="48" t="s">
        <v>56</v>
      </c>
      <c r="E27" s="31">
        <f t="shared" si="0"/>
        <v>2494.9896019839648</v>
      </c>
      <c r="F27" s="31">
        <f t="shared" si="1"/>
        <v>2495</v>
      </c>
      <c r="G27" s="31">
        <f t="shared" si="2"/>
        <v>-2.3374999997031409E-2</v>
      </c>
      <c r="H27" s="31"/>
      <c r="I27" s="31">
        <f t="shared" si="5"/>
        <v>-2.3374999997031409E-2</v>
      </c>
      <c r="J27" s="31"/>
      <c r="K27" s="31"/>
      <c r="L27" s="31"/>
      <c r="M27" s="31"/>
      <c r="N27" s="31"/>
      <c r="O27" s="31">
        <f t="shared" ca="1" si="3"/>
        <v>-2.6978346499465282E-2</v>
      </c>
      <c r="P27" s="31"/>
      <c r="Q27" s="33">
        <f t="shared" si="4"/>
        <v>18186.815000000002</v>
      </c>
    </row>
    <row r="28" spans="1:31" ht="12.75" customHeight="1">
      <c r="A28" s="47" t="s">
        <v>62</v>
      </c>
      <c r="B28" s="49" t="s">
        <v>45</v>
      </c>
      <c r="C28" s="53">
        <v>34709.269</v>
      </c>
      <c r="D28" s="48" t="s">
        <v>56</v>
      </c>
      <c r="E28" s="31">
        <f t="shared" si="0"/>
        <v>3164.0008451863305</v>
      </c>
      <c r="F28" s="31">
        <f t="shared" si="1"/>
        <v>3164</v>
      </c>
      <c r="G28" s="31">
        <f t="shared" si="2"/>
        <v>1.9000000029336661E-3</v>
      </c>
      <c r="H28" s="31"/>
      <c r="I28" s="31">
        <f t="shared" si="5"/>
        <v>1.9000000029336661E-3</v>
      </c>
      <c r="J28" s="31"/>
      <c r="K28" s="31"/>
      <c r="L28" s="31"/>
      <c r="M28" s="31"/>
      <c r="N28" s="31"/>
      <c r="O28" s="31">
        <f t="shared" ca="1" si="3"/>
        <v>-2.923982661885766E-2</v>
      </c>
      <c r="P28" s="31"/>
      <c r="Q28" s="33">
        <f t="shared" si="4"/>
        <v>19690.769</v>
      </c>
    </row>
    <row r="29" spans="1:31" ht="12.75" customHeight="1">
      <c r="A29" s="47" t="s">
        <v>62</v>
      </c>
      <c r="B29" s="49" t="s">
        <v>45</v>
      </c>
      <c r="C29" s="53">
        <v>34718.252999999997</v>
      </c>
      <c r="D29" s="48" t="s">
        <v>56</v>
      </c>
      <c r="E29" s="31">
        <f t="shared" si="0"/>
        <v>3167.9972420235526</v>
      </c>
      <c r="F29" s="31">
        <f t="shared" si="1"/>
        <v>3168</v>
      </c>
      <c r="G29" s="31">
        <f t="shared" si="2"/>
        <v>-6.2000000034458935E-3</v>
      </c>
      <c r="H29" s="31"/>
      <c r="I29" s="31">
        <f t="shared" si="5"/>
        <v>-6.2000000034458935E-3</v>
      </c>
      <c r="J29" s="31"/>
      <c r="K29" s="31"/>
      <c r="L29" s="31"/>
      <c r="M29" s="31"/>
      <c r="N29" s="31"/>
      <c r="O29" s="31">
        <f t="shared" ca="1" si="3"/>
        <v>-2.9253348174130559E-2</v>
      </c>
      <c r="P29" s="31"/>
      <c r="Q29" s="33">
        <f t="shared" si="4"/>
        <v>19699.752999999997</v>
      </c>
    </row>
    <row r="30" spans="1:31">
      <c r="A30" s="47" t="s">
        <v>62</v>
      </c>
      <c r="B30" s="49" t="s">
        <v>45</v>
      </c>
      <c r="C30" s="53">
        <v>35372.482000000004</v>
      </c>
      <c r="D30" s="48" t="s">
        <v>56</v>
      </c>
      <c r="E30" s="31">
        <f t="shared" si="0"/>
        <v>3459.0211407791298</v>
      </c>
      <c r="F30" s="31">
        <f t="shared" si="1"/>
        <v>3459</v>
      </c>
      <c r="G30" s="31">
        <f t="shared" si="2"/>
        <v>4.7525000001769513E-2</v>
      </c>
      <c r="H30" s="31"/>
      <c r="I30" s="31">
        <f t="shared" si="5"/>
        <v>4.7525000001769513E-2</v>
      </c>
      <c r="J30" s="31"/>
      <c r="K30" s="31"/>
      <c r="L30" s="31"/>
      <c r="M30" s="31"/>
      <c r="N30" s="31"/>
      <c r="O30" s="31">
        <f t="shared" ca="1" si="3"/>
        <v>-3.0237041320233971E-2</v>
      </c>
      <c r="P30" s="31"/>
      <c r="Q30" s="33">
        <f t="shared" si="4"/>
        <v>20353.982000000004</v>
      </c>
    </row>
    <row r="31" spans="1:31">
      <c r="A31" s="31" t="s">
        <v>29</v>
      </c>
      <c r="B31" s="31"/>
      <c r="C31" s="54">
        <v>48532.33</v>
      </c>
      <c r="D31" s="32">
        <v>5.0000000000000001E-3</v>
      </c>
      <c r="E31" s="31">
        <f t="shared" si="0"/>
        <v>9312.9809499449511</v>
      </c>
      <c r="F31" s="31">
        <f t="shared" si="1"/>
        <v>9313</v>
      </c>
      <c r="G31" s="31">
        <f t="shared" si="2"/>
        <v>-4.282499999681022E-2</v>
      </c>
      <c r="H31" s="31"/>
      <c r="I31" s="31">
        <f t="shared" si="5"/>
        <v>-4.282499999681022E-2</v>
      </c>
      <c r="J31" s="31"/>
      <c r="K31" s="31"/>
      <c r="L31" s="31"/>
      <c r="M31" s="31"/>
      <c r="N31" s="31"/>
      <c r="O31" s="31">
        <f t="shared" ca="1" si="3"/>
        <v>-5.002583746212183E-2</v>
      </c>
      <c r="P31" s="31"/>
      <c r="Q31" s="33">
        <f t="shared" si="4"/>
        <v>33513.83</v>
      </c>
    </row>
    <row r="32" spans="1:31">
      <c r="A32" s="31" t="s">
        <v>29</v>
      </c>
      <c r="B32" s="31"/>
      <c r="C32" s="54">
        <v>48586.269</v>
      </c>
      <c r="D32" s="32">
        <v>8.0000000000000002E-3</v>
      </c>
      <c r="E32" s="31">
        <f t="shared" si="0"/>
        <v>9336.9749001901673</v>
      </c>
      <c r="F32" s="31">
        <f t="shared" si="1"/>
        <v>9337</v>
      </c>
      <c r="G32" s="31">
        <f t="shared" si="2"/>
        <v>-5.6425000002491288E-2</v>
      </c>
      <c r="H32" s="31"/>
      <c r="I32" s="31">
        <f t="shared" si="5"/>
        <v>-5.6425000002491288E-2</v>
      </c>
      <c r="J32" s="31"/>
      <c r="K32" s="31"/>
      <c r="L32" s="31"/>
      <c r="M32" s="31"/>
      <c r="N32" s="31"/>
      <c r="O32" s="31">
        <f t="shared" ca="1" si="3"/>
        <v>-5.0106966793759228E-2</v>
      </c>
      <c r="P32" s="31"/>
      <c r="Q32" s="33">
        <f t="shared" si="4"/>
        <v>33567.769</v>
      </c>
    </row>
    <row r="33" spans="1:17">
      <c r="A33" s="31" t="s">
        <v>31</v>
      </c>
      <c r="B33" s="31"/>
      <c r="C33" s="54">
        <v>51016.385300000002</v>
      </c>
      <c r="D33" s="32">
        <v>2.5999999999999999E-3</v>
      </c>
      <c r="E33" s="31">
        <f t="shared" si="0"/>
        <v>10417.975467354678</v>
      </c>
      <c r="F33" s="31">
        <f t="shared" si="1"/>
        <v>10418</v>
      </c>
      <c r="G33" s="31">
        <f t="shared" si="2"/>
        <v>-5.5150000000139698E-2</v>
      </c>
      <c r="H33" s="31"/>
      <c r="I33" s="31"/>
      <c r="K33" s="31">
        <f>+G33</f>
        <v>-5.5150000000139698E-2</v>
      </c>
      <c r="L33" s="31"/>
      <c r="M33" s="31"/>
      <c r="N33" s="31"/>
      <c r="O33" s="31">
        <f t="shared" ca="1" si="3"/>
        <v>-5.3761167106260214E-2</v>
      </c>
      <c r="P33" s="31"/>
      <c r="Q33" s="33">
        <f t="shared" si="4"/>
        <v>35997.885300000002</v>
      </c>
    </row>
    <row r="34" spans="1:17" s="31" customFormat="1" ht="12.75" customHeight="1">
      <c r="A34" s="47" t="s">
        <v>109</v>
      </c>
      <c r="B34" s="49" t="s">
        <v>45</v>
      </c>
      <c r="C34" s="53">
        <v>52113.421600000001</v>
      </c>
      <c r="D34" s="48" t="s">
        <v>56</v>
      </c>
      <c r="E34" s="31">
        <f t="shared" si="0"/>
        <v>10905.975511838169</v>
      </c>
      <c r="F34" s="31">
        <f t="shared" si="1"/>
        <v>10906</v>
      </c>
      <c r="G34" s="31">
        <f t="shared" si="2"/>
        <v>-5.5049999995389953E-2</v>
      </c>
      <c r="I34" s="31">
        <f>+G34</f>
        <v>-5.5049999995389953E-2</v>
      </c>
      <c r="O34" s="31">
        <f t="shared" ca="1" si="3"/>
        <v>-5.5410796849553912E-2</v>
      </c>
      <c r="Q34" s="33">
        <f t="shared" si="4"/>
        <v>37094.921600000001</v>
      </c>
    </row>
    <row r="35" spans="1:17">
      <c r="A35" s="29" t="s">
        <v>44</v>
      </c>
      <c r="B35" s="30" t="s">
        <v>45</v>
      </c>
      <c r="C35" s="55">
        <v>55739.479899999998</v>
      </c>
      <c r="D35" s="29">
        <v>1E-4</v>
      </c>
      <c r="E35" s="31">
        <f t="shared" si="0"/>
        <v>12518.972831707832</v>
      </c>
      <c r="F35" s="31">
        <f t="shared" si="1"/>
        <v>12519</v>
      </c>
      <c r="G35" s="31">
        <f t="shared" si="2"/>
        <v>-6.107499999779975E-2</v>
      </c>
      <c r="H35" s="31"/>
      <c r="I35" s="31"/>
      <c r="K35" s="31">
        <f>+G35</f>
        <v>-6.107499999779975E-2</v>
      </c>
      <c r="L35" s="31"/>
      <c r="M35" s="31"/>
      <c r="N35" s="31"/>
      <c r="O35" s="31">
        <f t="shared" ca="1" si="3"/>
        <v>-6.0863364013350477E-2</v>
      </c>
      <c r="P35" s="31"/>
      <c r="Q35" s="33">
        <f t="shared" si="4"/>
        <v>40720.979899999998</v>
      </c>
    </row>
    <row r="36" spans="1:17">
      <c r="A36" s="51" t="s">
        <v>118</v>
      </c>
      <c r="B36" s="52" t="s">
        <v>45</v>
      </c>
      <c r="C36" s="56">
        <v>59808.399599999997</v>
      </c>
      <c r="D36" s="58">
        <v>4.1999999999999997E-3</v>
      </c>
      <c r="E36" s="31">
        <f t="shared" si="0"/>
        <v>14328.970362874075</v>
      </c>
      <c r="F36" s="31">
        <f t="shared" si="1"/>
        <v>14329</v>
      </c>
      <c r="G36" s="31">
        <f t="shared" si="2"/>
        <v>-6.6625000006752089E-2</v>
      </c>
      <c r="H36" s="31"/>
      <c r="I36" s="31"/>
      <c r="K36" s="31">
        <f>+G36</f>
        <v>-6.6625000006752089E-2</v>
      </c>
      <c r="L36" s="31"/>
      <c r="M36" s="31"/>
      <c r="N36" s="31"/>
      <c r="O36" s="31">
        <f t="shared" ca="1" si="3"/>
        <v>-6.6981867774337331E-2</v>
      </c>
      <c r="P36" s="31"/>
      <c r="Q36" s="33">
        <f t="shared" si="4"/>
        <v>44789.899599999997</v>
      </c>
    </row>
    <row r="37" spans="1:17">
      <c r="B37" s="15"/>
      <c r="C37" s="57"/>
      <c r="D37" s="9"/>
    </row>
    <row r="38" spans="1:17">
      <c r="B38" s="15"/>
      <c r="C38" s="57"/>
      <c r="D38" s="9"/>
    </row>
    <row r="39" spans="1:17">
      <c r="C39" s="57"/>
      <c r="D39" s="9"/>
    </row>
    <row r="40" spans="1:17">
      <c r="C40" s="57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</sheetData>
  <sortState xmlns:xlrd2="http://schemas.microsoft.com/office/spreadsheetml/2017/richdata2" ref="A21:U37">
    <sortCondition ref="C21:C3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1"/>
  <sheetViews>
    <sheetView topLeftCell="A3" workbookViewId="0">
      <selection activeCell="A16" sqref="A16:D25"/>
    </sheetView>
  </sheetViews>
  <sheetFormatPr defaultRowHeight="12.75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4" t="s">
        <v>46</v>
      </c>
      <c r="I1" s="35" t="s">
        <v>47</v>
      </c>
      <c r="J1" s="36" t="s">
        <v>48</v>
      </c>
    </row>
    <row r="2" spans="1:16">
      <c r="I2" s="37" t="s">
        <v>49</v>
      </c>
      <c r="J2" s="38" t="s">
        <v>50</v>
      </c>
    </row>
    <row r="3" spans="1:16">
      <c r="A3" s="39" t="s">
        <v>51</v>
      </c>
      <c r="I3" s="37" t="s">
        <v>52</v>
      </c>
      <c r="J3" s="38" t="s">
        <v>53</v>
      </c>
    </row>
    <row r="4" spans="1:16">
      <c r="I4" s="37" t="s">
        <v>54</v>
      </c>
      <c r="J4" s="38" t="s">
        <v>53</v>
      </c>
    </row>
    <row r="5" spans="1:16" ht="13.5" thickBot="1">
      <c r="I5" s="40" t="s">
        <v>55</v>
      </c>
      <c r="J5" s="41" t="s">
        <v>56</v>
      </c>
    </row>
    <row r="10" spans="1:16" ht="13.5" thickBot="1"/>
    <row r="11" spans="1:16" ht="12.75" customHeight="1" thickBot="1">
      <c r="A11" s="9" t="str">
        <f t="shared" ref="A11:A25" si="0">P11</f>
        <v> VSS 4.183 </v>
      </c>
      <c r="B11" s="15" t="str">
        <f t="shared" ref="B11:B25" si="1">IF(H11=INT(H11),"I","II")</f>
        <v>I</v>
      </c>
      <c r="C11" s="9">
        <f t="shared" ref="C11:C25" si="2">1*G11</f>
        <v>27596.516</v>
      </c>
      <c r="D11" s="12" t="str">
        <f t="shared" ref="D11:D25" si="3">VLOOKUP(F11,I$1:J$5,2,FALSE)</f>
        <v>vis</v>
      </c>
      <c r="E11" s="42">
        <f>VLOOKUP(C11,Active!C$21:E$973,3,FALSE)</f>
        <v>0</v>
      </c>
      <c r="F11" s="15" t="s">
        <v>55</v>
      </c>
      <c r="G11" s="12" t="str">
        <f t="shared" ref="G11:G25" si="4">MID(I11,3,LEN(I11)-3)</f>
        <v>27596.516</v>
      </c>
      <c r="H11" s="9">
        <f t="shared" ref="H11:H25" si="5">1*K11</f>
        <v>0</v>
      </c>
      <c r="I11" s="43" t="s">
        <v>66</v>
      </c>
      <c r="J11" s="44" t="s">
        <v>67</v>
      </c>
      <c r="K11" s="43">
        <v>0</v>
      </c>
      <c r="L11" s="43" t="s">
        <v>68</v>
      </c>
      <c r="M11" s="44" t="s">
        <v>60</v>
      </c>
      <c r="N11" s="44"/>
      <c r="O11" s="45" t="s">
        <v>61</v>
      </c>
      <c r="P11" s="45" t="s">
        <v>62</v>
      </c>
    </row>
    <row r="12" spans="1:16" ht="12.75" customHeight="1" thickBot="1">
      <c r="A12" s="9" t="str">
        <f t="shared" si="0"/>
        <v> BBS 100 </v>
      </c>
      <c r="B12" s="15" t="str">
        <f t="shared" si="1"/>
        <v>I</v>
      </c>
      <c r="C12" s="9">
        <f t="shared" si="2"/>
        <v>48532.33</v>
      </c>
      <c r="D12" s="12" t="str">
        <f t="shared" si="3"/>
        <v>vis</v>
      </c>
      <c r="E12" s="42">
        <f>VLOOKUP(C12,Active!C$21:E$973,3,FALSE)</f>
        <v>9312.9809499449511</v>
      </c>
      <c r="F12" s="15" t="s">
        <v>55</v>
      </c>
      <c r="G12" s="12" t="str">
        <f t="shared" si="4"/>
        <v>48532.330</v>
      </c>
      <c r="H12" s="9">
        <f t="shared" si="5"/>
        <v>9313</v>
      </c>
      <c r="I12" s="43" t="s">
        <v>90</v>
      </c>
      <c r="J12" s="44" t="s">
        <v>91</v>
      </c>
      <c r="K12" s="43">
        <v>9313</v>
      </c>
      <c r="L12" s="43" t="s">
        <v>92</v>
      </c>
      <c r="M12" s="44" t="s">
        <v>93</v>
      </c>
      <c r="N12" s="44" t="s">
        <v>94</v>
      </c>
      <c r="O12" s="45" t="s">
        <v>95</v>
      </c>
      <c r="P12" s="45" t="s">
        <v>96</v>
      </c>
    </row>
    <row r="13" spans="1:16" ht="12.75" customHeight="1" thickBot="1">
      <c r="A13" s="9" t="str">
        <f t="shared" si="0"/>
        <v> BBS 100 </v>
      </c>
      <c r="B13" s="15" t="str">
        <f t="shared" si="1"/>
        <v>I</v>
      </c>
      <c r="C13" s="9">
        <f t="shared" si="2"/>
        <v>48586.269</v>
      </c>
      <c r="D13" s="12" t="str">
        <f t="shared" si="3"/>
        <v>vis</v>
      </c>
      <c r="E13" s="42">
        <f>VLOOKUP(C13,Active!C$21:E$973,3,FALSE)</f>
        <v>9336.9749001901673</v>
      </c>
      <c r="F13" s="15" t="s">
        <v>55</v>
      </c>
      <c r="G13" s="12" t="str">
        <f t="shared" si="4"/>
        <v>48586.269</v>
      </c>
      <c r="H13" s="9">
        <f t="shared" si="5"/>
        <v>9337</v>
      </c>
      <c r="I13" s="43" t="s">
        <v>97</v>
      </c>
      <c r="J13" s="44" t="s">
        <v>98</v>
      </c>
      <c r="K13" s="43">
        <v>9337</v>
      </c>
      <c r="L13" s="43" t="s">
        <v>99</v>
      </c>
      <c r="M13" s="44" t="s">
        <v>93</v>
      </c>
      <c r="N13" s="44" t="s">
        <v>94</v>
      </c>
      <c r="O13" s="45" t="s">
        <v>95</v>
      </c>
      <c r="P13" s="45" t="s">
        <v>96</v>
      </c>
    </row>
    <row r="14" spans="1:16" ht="12.75" customHeight="1" thickBot="1">
      <c r="A14" s="9" t="str">
        <f t="shared" si="0"/>
        <v>IBVS 4888 </v>
      </c>
      <c r="B14" s="15" t="str">
        <f t="shared" si="1"/>
        <v>I</v>
      </c>
      <c r="C14" s="9">
        <f t="shared" si="2"/>
        <v>51016.385300000002</v>
      </c>
      <c r="D14" s="12" t="str">
        <f t="shared" si="3"/>
        <v>vis</v>
      </c>
      <c r="E14" s="42">
        <f>VLOOKUP(C14,Active!C$21:E$973,3,FALSE)</f>
        <v>10417.975467354678</v>
      </c>
      <c r="F14" s="15" t="s">
        <v>55</v>
      </c>
      <c r="G14" s="12" t="str">
        <f t="shared" si="4"/>
        <v>51016.3853</v>
      </c>
      <c r="H14" s="9">
        <f t="shared" si="5"/>
        <v>10418</v>
      </c>
      <c r="I14" s="43" t="s">
        <v>100</v>
      </c>
      <c r="J14" s="44" t="s">
        <v>101</v>
      </c>
      <c r="K14" s="43">
        <v>10418</v>
      </c>
      <c r="L14" s="43" t="s">
        <v>102</v>
      </c>
      <c r="M14" s="44" t="s">
        <v>93</v>
      </c>
      <c r="N14" s="44" t="s">
        <v>94</v>
      </c>
      <c r="O14" s="45" t="s">
        <v>103</v>
      </c>
      <c r="P14" s="46" t="s">
        <v>104</v>
      </c>
    </row>
    <row r="15" spans="1:16" ht="12.75" customHeight="1" thickBot="1">
      <c r="A15" s="9" t="str">
        <f t="shared" si="0"/>
        <v>BAVM 220 </v>
      </c>
      <c r="B15" s="15" t="str">
        <f t="shared" si="1"/>
        <v>I</v>
      </c>
      <c r="C15" s="9">
        <f t="shared" si="2"/>
        <v>55739.479899999998</v>
      </c>
      <c r="D15" s="12" t="str">
        <f t="shared" si="3"/>
        <v>vis</v>
      </c>
      <c r="E15" s="42">
        <f>VLOOKUP(C15,Active!C$21:E$973,3,FALSE)</f>
        <v>12518.972831707832</v>
      </c>
      <c r="F15" s="15" t="s">
        <v>55</v>
      </c>
      <c r="G15" s="12" t="str">
        <f t="shared" si="4"/>
        <v>55739.4799</v>
      </c>
      <c r="H15" s="9">
        <f t="shared" si="5"/>
        <v>12519</v>
      </c>
      <c r="I15" s="43" t="s">
        <v>110</v>
      </c>
      <c r="J15" s="44" t="s">
        <v>111</v>
      </c>
      <c r="K15" s="43">
        <v>12519</v>
      </c>
      <c r="L15" s="43" t="s">
        <v>112</v>
      </c>
      <c r="M15" s="44" t="s">
        <v>113</v>
      </c>
      <c r="N15" s="44" t="s">
        <v>114</v>
      </c>
      <c r="O15" s="45" t="s">
        <v>115</v>
      </c>
      <c r="P15" s="46" t="s">
        <v>116</v>
      </c>
    </row>
    <row r="16" spans="1:16" ht="12.75" customHeight="1" thickBot="1">
      <c r="A16" s="9" t="str">
        <f t="shared" si="0"/>
        <v> VSS 4.183 </v>
      </c>
      <c r="B16" s="15" t="str">
        <f t="shared" si="1"/>
        <v>I</v>
      </c>
      <c r="C16" s="9">
        <f t="shared" si="2"/>
        <v>26119.512999999999</v>
      </c>
      <c r="D16" s="12" t="str">
        <f t="shared" si="3"/>
        <v>vis</v>
      </c>
      <c r="E16" s="42">
        <f>VLOOKUP(C16,Active!C$21:E$973,3,FALSE)</f>
        <v>-657.02249752560601</v>
      </c>
      <c r="F16" s="15" t="s">
        <v>55</v>
      </c>
      <c r="G16" s="12" t="str">
        <f t="shared" si="4"/>
        <v>26119.513</v>
      </c>
      <c r="H16" s="9">
        <f t="shared" si="5"/>
        <v>-657</v>
      </c>
      <c r="I16" s="43" t="s">
        <v>57</v>
      </c>
      <c r="J16" s="44" t="s">
        <v>58</v>
      </c>
      <c r="K16" s="43">
        <v>-657</v>
      </c>
      <c r="L16" s="43" t="s">
        <v>59</v>
      </c>
      <c r="M16" s="44" t="s">
        <v>60</v>
      </c>
      <c r="N16" s="44"/>
      <c r="O16" s="45" t="s">
        <v>61</v>
      </c>
      <c r="P16" s="45" t="s">
        <v>62</v>
      </c>
    </row>
    <row r="17" spans="1:16" ht="12.75" customHeight="1" thickBot="1">
      <c r="A17" s="9" t="str">
        <f t="shared" si="0"/>
        <v> VSS 4.183 </v>
      </c>
      <c r="B17" s="15" t="str">
        <f t="shared" si="1"/>
        <v>I</v>
      </c>
      <c r="C17" s="9">
        <f t="shared" si="2"/>
        <v>26209.395</v>
      </c>
      <c r="D17" s="12" t="str">
        <f t="shared" si="3"/>
        <v>vis</v>
      </c>
      <c r="E17" s="42">
        <f>VLOOKUP(C17,Active!C$21:E$973,3,FALSE)</f>
        <v>-617.03984608712051</v>
      </c>
      <c r="F17" s="15" t="s">
        <v>55</v>
      </c>
      <c r="G17" s="12" t="str">
        <f t="shared" si="4"/>
        <v>26209.395</v>
      </c>
      <c r="H17" s="9">
        <f t="shared" si="5"/>
        <v>-617</v>
      </c>
      <c r="I17" s="43" t="s">
        <v>63</v>
      </c>
      <c r="J17" s="44" t="s">
        <v>64</v>
      </c>
      <c r="K17" s="43">
        <v>-617</v>
      </c>
      <c r="L17" s="43" t="s">
        <v>65</v>
      </c>
      <c r="M17" s="44" t="s">
        <v>60</v>
      </c>
      <c r="N17" s="44"/>
      <c r="O17" s="45" t="s">
        <v>61</v>
      </c>
      <c r="P17" s="45" t="s">
        <v>62</v>
      </c>
    </row>
    <row r="18" spans="1:16" ht="12.75" customHeight="1" thickBot="1">
      <c r="A18" s="9" t="str">
        <f t="shared" si="0"/>
        <v> VSS 4.183 </v>
      </c>
      <c r="B18" s="15" t="str">
        <f t="shared" si="1"/>
        <v>I</v>
      </c>
      <c r="C18" s="9">
        <f t="shared" si="2"/>
        <v>27632.5</v>
      </c>
      <c r="D18" s="12" t="str">
        <f t="shared" si="3"/>
        <v>vis</v>
      </c>
      <c r="E18" s="42">
        <f>VLOOKUP(C18,Active!C$21:E$973,3,FALSE)</f>
        <v>16.006939424606209</v>
      </c>
      <c r="F18" s="15" t="s">
        <v>55</v>
      </c>
      <c r="G18" s="12" t="str">
        <f t="shared" si="4"/>
        <v>27632.500</v>
      </c>
      <c r="H18" s="9">
        <f t="shared" si="5"/>
        <v>16</v>
      </c>
      <c r="I18" s="43" t="s">
        <v>69</v>
      </c>
      <c r="J18" s="44" t="s">
        <v>70</v>
      </c>
      <c r="K18" s="43">
        <v>16</v>
      </c>
      <c r="L18" s="43" t="s">
        <v>71</v>
      </c>
      <c r="M18" s="44" t="s">
        <v>60</v>
      </c>
      <c r="N18" s="44"/>
      <c r="O18" s="45" t="s">
        <v>61</v>
      </c>
      <c r="P18" s="45" t="s">
        <v>62</v>
      </c>
    </row>
    <row r="19" spans="1:16" ht="12.75" customHeight="1" thickBot="1">
      <c r="A19" s="9" t="str">
        <f t="shared" si="0"/>
        <v> VSS 4.183 </v>
      </c>
      <c r="B19" s="15" t="str">
        <f t="shared" si="1"/>
        <v>I</v>
      </c>
      <c r="C19" s="9">
        <f t="shared" si="2"/>
        <v>29844.504000000001</v>
      </c>
      <c r="D19" s="12" t="str">
        <f t="shared" si="3"/>
        <v>vis</v>
      </c>
      <c r="E19" s="42">
        <f>VLOOKUP(C19,Active!C$21:E$973,3,FALSE)</f>
        <v>999.98354110830667</v>
      </c>
      <c r="F19" s="15" t="s">
        <v>55</v>
      </c>
      <c r="G19" s="12" t="str">
        <f t="shared" si="4"/>
        <v>29844.504</v>
      </c>
      <c r="H19" s="9">
        <f t="shared" si="5"/>
        <v>1000</v>
      </c>
      <c r="I19" s="43" t="s">
        <v>72</v>
      </c>
      <c r="J19" s="44" t="s">
        <v>73</v>
      </c>
      <c r="K19" s="43">
        <v>1000</v>
      </c>
      <c r="L19" s="43" t="s">
        <v>74</v>
      </c>
      <c r="M19" s="44" t="s">
        <v>60</v>
      </c>
      <c r="N19" s="44"/>
      <c r="O19" s="45" t="s">
        <v>61</v>
      </c>
      <c r="P19" s="45" t="s">
        <v>62</v>
      </c>
    </row>
    <row r="20" spans="1:16" ht="12.75" customHeight="1" thickBot="1">
      <c r="A20" s="9" t="str">
        <f t="shared" si="0"/>
        <v> VSS 4.183 </v>
      </c>
      <c r="B20" s="15" t="str">
        <f t="shared" si="1"/>
        <v>I</v>
      </c>
      <c r="C20" s="9">
        <f t="shared" si="2"/>
        <v>30613.348000000002</v>
      </c>
      <c r="D20" s="12" t="str">
        <f t="shared" si="3"/>
        <v>vis</v>
      </c>
      <c r="E20" s="42">
        <f>VLOOKUP(C20,Active!C$21:E$973,3,FALSE)</f>
        <v>1341.9921931473191</v>
      </c>
      <c r="F20" s="15" t="s">
        <v>55</v>
      </c>
      <c r="G20" s="12" t="str">
        <f t="shared" si="4"/>
        <v>30613.348</v>
      </c>
      <c r="H20" s="9">
        <f t="shared" si="5"/>
        <v>1342</v>
      </c>
      <c r="I20" s="43" t="s">
        <v>75</v>
      </c>
      <c r="J20" s="44" t="s">
        <v>76</v>
      </c>
      <c r="K20" s="43">
        <v>1342</v>
      </c>
      <c r="L20" s="43" t="s">
        <v>77</v>
      </c>
      <c r="M20" s="44" t="s">
        <v>60</v>
      </c>
      <c r="N20" s="44"/>
      <c r="O20" s="45" t="s">
        <v>61</v>
      </c>
      <c r="P20" s="45" t="s">
        <v>62</v>
      </c>
    </row>
    <row r="21" spans="1:16" ht="12.75" customHeight="1" thickBot="1">
      <c r="A21" s="9" t="str">
        <f t="shared" si="0"/>
        <v> VSS 4.183 </v>
      </c>
      <c r="B21" s="15" t="str">
        <f t="shared" si="1"/>
        <v>I</v>
      </c>
      <c r="C21" s="9">
        <f t="shared" si="2"/>
        <v>33205.315000000002</v>
      </c>
      <c r="D21" s="12" t="str">
        <f t="shared" si="3"/>
        <v>vis</v>
      </c>
      <c r="E21" s="42">
        <f>VLOOKUP(C21,Active!C$21:E$973,3,FALSE)</f>
        <v>2494.9896019839648</v>
      </c>
      <c r="F21" s="15" t="s">
        <v>55</v>
      </c>
      <c r="G21" s="12" t="str">
        <f t="shared" si="4"/>
        <v>33205.315</v>
      </c>
      <c r="H21" s="9">
        <f t="shared" si="5"/>
        <v>2495</v>
      </c>
      <c r="I21" s="43" t="s">
        <v>78</v>
      </c>
      <c r="J21" s="44" t="s">
        <v>79</v>
      </c>
      <c r="K21" s="43">
        <v>2495</v>
      </c>
      <c r="L21" s="43" t="s">
        <v>80</v>
      </c>
      <c r="M21" s="44" t="s">
        <v>60</v>
      </c>
      <c r="N21" s="44"/>
      <c r="O21" s="45" t="s">
        <v>61</v>
      </c>
      <c r="P21" s="45" t="s">
        <v>62</v>
      </c>
    </row>
    <row r="22" spans="1:16" ht="12.75" customHeight="1" thickBot="1">
      <c r="A22" s="9" t="str">
        <f t="shared" si="0"/>
        <v> VSS 4.183 </v>
      </c>
      <c r="B22" s="15" t="str">
        <f t="shared" si="1"/>
        <v>I</v>
      </c>
      <c r="C22" s="9">
        <f t="shared" si="2"/>
        <v>34709.269</v>
      </c>
      <c r="D22" s="12" t="str">
        <f t="shared" si="3"/>
        <v>vis</v>
      </c>
      <c r="E22" s="42">
        <f>VLOOKUP(C22,Active!C$21:E$973,3,FALSE)</f>
        <v>3164.0008451863305</v>
      </c>
      <c r="F22" s="15" t="s">
        <v>55</v>
      </c>
      <c r="G22" s="12" t="str">
        <f t="shared" si="4"/>
        <v>34709.269</v>
      </c>
      <c r="H22" s="9">
        <f t="shared" si="5"/>
        <v>3164</v>
      </c>
      <c r="I22" s="43" t="s">
        <v>81</v>
      </c>
      <c r="J22" s="44" t="s">
        <v>82</v>
      </c>
      <c r="K22" s="43">
        <v>3164</v>
      </c>
      <c r="L22" s="43" t="s">
        <v>83</v>
      </c>
      <c r="M22" s="44" t="s">
        <v>60</v>
      </c>
      <c r="N22" s="44"/>
      <c r="O22" s="45" t="s">
        <v>61</v>
      </c>
      <c r="P22" s="45" t="s">
        <v>62</v>
      </c>
    </row>
    <row r="23" spans="1:16" ht="12.75" customHeight="1" thickBot="1">
      <c r="A23" s="9" t="str">
        <f t="shared" si="0"/>
        <v> VSS 4.183 </v>
      </c>
      <c r="B23" s="15" t="str">
        <f t="shared" si="1"/>
        <v>I</v>
      </c>
      <c r="C23" s="9">
        <f t="shared" si="2"/>
        <v>34718.252999999997</v>
      </c>
      <c r="D23" s="12" t="str">
        <f t="shared" si="3"/>
        <v>vis</v>
      </c>
      <c r="E23" s="42">
        <f>VLOOKUP(C23,Active!C$21:E$973,3,FALSE)</f>
        <v>3167.9972420235526</v>
      </c>
      <c r="F23" s="15" t="s">
        <v>55</v>
      </c>
      <c r="G23" s="12" t="str">
        <f t="shared" si="4"/>
        <v>34718.253</v>
      </c>
      <c r="H23" s="9">
        <f t="shared" si="5"/>
        <v>3168</v>
      </c>
      <c r="I23" s="43" t="s">
        <v>84</v>
      </c>
      <c r="J23" s="44" t="s">
        <v>85</v>
      </c>
      <c r="K23" s="43">
        <v>3168</v>
      </c>
      <c r="L23" s="43" t="s">
        <v>86</v>
      </c>
      <c r="M23" s="44" t="s">
        <v>60</v>
      </c>
      <c r="N23" s="44"/>
      <c r="O23" s="45" t="s">
        <v>61</v>
      </c>
      <c r="P23" s="45" t="s">
        <v>62</v>
      </c>
    </row>
    <row r="24" spans="1:16" ht="12.75" customHeight="1" thickBot="1">
      <c r="A24" s="9" t="str">
        <f t="shared" si="0"/>
        <v> VSS 4.183 </v>
      </c>
      <c r="B24" s="15" t="str">
        <f t="shared" si="1"/>
        <v>I</v>
      </c>
      <c r="C24" s="9">
        <f t="shared" si="2"/>
        <v>35372.482000000004</v>
      </c>
      <c r="D24" s="12" t="str">
        <f t="shared" si="3"/>
        <v>vis</v>
      </c>
      <c r="E24" s="42">
        <f>VLOOKUP(C24,Active!C$21:E$973,3,FALSE)</f>
        <v>3459.0211407791298</v>
      </c>
      <c r="F24" s="15" t="s">
        <v>55</v>
      </c>
      <c r="G24" s="12" t="str">
        <f t="shared" si="4"/>
        <v>35372.482</v>
      </c>
      <c r="H24" s="9">
        <f t="shared" si="5"/>
        <v>3459</v>
      </c>
      <c r="I24" s="43" t="s">
        <v>87</v>
      </c>
      <c r="J24" s="44" t="s">
        <v>88</v>
      </c>
      <c r="K24" s="43">
        <v>3459</v>
      </c>
      <c r="L24" s="43" t="s">
        <v>89</v>
      </c>
      <c r="M24" s="44" t="s">
        <v>60</v>
      </c>
      <c r="N24" s="44"/>
      <c r="O24" s="45" t="s">
        <v>61</v>
      </c>
      <c r="P24" s="45" t="s">
        <v>62</v>
      </c>
    </row>
    <row r="25" spans="1:16" ht="12.75" customHeight="1" thickBot="1">
      <c r="A25" s="9" t="str">
        <f t="shared" si="0"/>
        <v> BBS 126 </v>
      </c>
      <c r="B25" s="15" t="str">
        <f t="shared" si="1"/>
        <v>I</v>
      </c>
      <c r="C25" s="9">
        <f t="shared" si="2"/>
        <v>52113.421600000001</v>
      </c>
      <c r="D25" s="12" t="str">
        <f t="shared" si="3"/>
        <v>vis</v>
      </c>
      <c r="E25" s="42">
        <f>VLOOKUP(C25,Active!C$21:E$973,3,FALSE)</f>
        <v>10905.975511838169</v>
      </c>
      <c r="F25" s="15" t="s">
        <v>55</v>
      </c>
      <c r="G25" s="12" t="str">
        <f t="shared" si="4"/>
        <v>52113.4216</v>
      </c>
      <c r="H25" s="9">
        <f t="shared" si="5"/>
        <v>10906</v>
      </c>
      <c r="I25" s="43" t="s">
        <v>105</v>
      </c>
      <c r="J25" s="44" t="s">
        <v>106</v>
      </c>
      <c r="K25" s="43">
        <v>10906</v>
      </c>
      <c r="L25" s="43" t="s">
        <v>107</v>
      </c>
      <c r="M25" s="44" t="s">
        <v>93</v>
      </c>
      <c r="N25" s="44" t="s">
        <v>94</v>
      </c>
      <c r="O25" s="45" t="s">
        <v>108</v>
      </c>
      <c r="P25" s="45" t="s">
        <v>109</v>
      </c>
    </row>
    <row r="26" spans="1:16">
      <c r="B26" s="15"/>
      <c r="F26" s="15"/>
    </row>
    <row r="27" spans="1:16">
      <c r="B27" s="15"/>
      <c r="F27" s="15"/>
    </row>
    <row r="28" spans="1:16">
      <c r="B28" s="15"/>
      <c r="F28" s="15"/>
    </row>
    <row r="29" spans="1:16">
      <c r="B29" s="15"/>
      <c r="F29" s="15"/>
    </row>
    <row r="30" spans="1:16">
      <c r="B30" s="15"/>
      <c r="F30" s="15"/>
    </row>
    <row r="31" spans="1:16">
      <c r="B31" s="15"/>
      <c r="F31" s="15"/>
    </row>
    <row r="32" spans="1:16">
      <c r="B32" s="15"/>
      <c r="F32" s="15"/>
    </row>
    <row r="33" spans="2:6">
      <c r="B33" s="15"/>
      <c r="F33" s="15"/>
    </row>
    <row r="34" spans="2:6">
      <c r="B34" s="15"/>
      <c r="F34" s="15"/>
    </row>
    <row r="35" spans="2:6">
      <c r="B35" s="15"/>
      <c r="F35" s="15"/>
    </row>
    <row r="36" spans="2:6">
      <c r="B36" s="15"/>
      <c r="F36" s="15"/>
    </row>
    <row r="37" spans="2:6">
      <c r="B37" s="15"/>
      <c r="F37" s="15"/>
    </row>
    <row r="38" spans="2:6">
      <c r="B38" s="15"/>
      <c r="F38" s="15"/>
    </row>
    <row r="39" spans="2:6">
      <c r="B39" s="15"/>
      <c r="F39" s="15"/>
    </row>
    <row r="40" spans="2:6">
      <c r="B40" s="15"/>
      <c r="F40" s="15"/>
    </row>
    <row r="41" spans="2:6">
      <c r="B41" s="15"/>
      <c r="F41" s="15"/>
    </row>
    <row r="42" spans="2:6">
      <c r="B42" s="15"/>
      <c r="F42" s="15"/>
    </row>
    <row r="43" spans="2:6">
      <c r="B43" s="15"/>
      <c r="F43" s="15"/>
    </row>
    <row r="44" spans="2:6">
      <c r="B44" s="15"/>
      <c r="F44" s="15"/>
    </row>
    <row r="45" spans="2:6">
      <c r="B45" s="15"/>
      <c r="F45" s="15"/>
    </row>
    <row r="46" spans="2:6">
      <c r="B46" s="15"/>
      <c r="F46" s="15"/>
    </row>
    <row r="47" spans="2:6">
      <c r="B47" s="15"/>
      <c r="F47" s="15"/>
    </row>
    <row r="48" spans="2:6">
      <c r="B48" s="15"/>
      <c r="F48" s="15"/>
    </row>
    <row r="49" spans="2:6">
      <c r="B49" s="15"/>
      <c r="F49" s="15"/>
    </row>
    <row r="50" spans="2:6">
      <c r="B50" s="15"/>
      <c r="F50" s="15"/>
    </row>
    <row r="51" spans="2:6">
      <c r="B51" s="15"/>
      <c r="F51" s="15"/>
    </row>
    <row r="52" spans="2:6">
      <c r="B52" s="15"/>
      <c r="F52" s="15"/>
    </row>
    <row r="53" spans="2:6">
      <c r="B53" s="15"/>
      <c r="F53" s="15"/>
    </row>
    <row r="54" spans="2:6">
      <c r="B54" s="15"/>
      <c r="F54" s="15"/>
    </row>
    <row r="55" spans="2:6">
      <c r="B55" s="15"/>
      <c r="F55" s="15"/>
    </row>
    <row r="56" spans="2:6">
      <c r="B56" s="15"/>
      <c r="F56" s="15"/>
    </row>
    <row r="57" spans="2:6">
      <c r="B57" s="15"/>
      <c r="F57" s="15"/>
    </row>
    <row r="58" spans="2:6">
      <c r="B58" s="15"/>
      <c r="F58" s="15"/>
    </row>
    <row r="59" spans="2:6">
      <c r="B59" s="15"/>
      <c r="F59" s="15"/>
    </row>
    <row r="60" spans="2:6">
      <c r="B60" s="15"/>
      <c r="F60" s="15"/>
    </row>
    <row r="61" spans="2:6">
      <c r="B61" s="15"/>
      <c r="F61" s="15"/>
    </row>
    <row r="62" spans="2:6">
      <c r="B62" s="15"/>
      <c r="F62" s="15"/>
    </row>
    <row r="63" spans="2:6">
      <c r="B63" s="15"/>
      <c r="F63" s="15"/>
    </row>
    <row r="64" spans="2:6">
      <c r="B64" s="15"/>
      <c r="F64" s="15"/>
    </row>
    <row r="65" spans="2:6">
      <c r="B65" s="15"/>
      <c r="F65" s="15"/>
    </row>
    <row r="66" spans="2:6">
      <c r="B66" s="15"/>
      <c r="F66" s="15"/>
    </row>
    <row r="67" spans="2:6">
      <c r="B67" s="15"/>
      <c r="F67" s="15"/>
    </row>
    <row r="68" spans="2:6">
      <c r="B68" s="15"/>
      <c r="F68" s="15"/>
    </row>
    <row r="69" spans="2:6">
      <c r="B69" s="15"/>
      <c r="F69" s="15"/>
    </row>
    <row r="70" spans="2:6">
      <c r="B70" s="15"/>
      <c r="F70" s="15"/>
    </row>
    <row r="71" spans="2:6">
      <c r="B71" s="15"/>
      <c r="F71" s="15"/>
    </row>
    <row r="72" spans="2:6">
      <c r="B72" s="15"/>
      <c r="F72" s="15"/>
    </row>
    <row r="73" spans="2:6">
      <c r="B73" s="15"/>
      <c r="F73" s="15"/>
    </row>
    <row r="74" spans="2:6">
      <c r="B74" s="15"/>
      <c r="F74" s="15"/>
    </row>
    <row r="75" spans="2:6">
      <c r="B75" s="15"/>
      <c r="F75" s="15"/>
    </row>
    <row r="76" spans="2:6">
      <c r="B76" s="15"/>
      <c r="F76" s="15"/>
    </row>
    <row r="77" spans="2:6">
      <c r="B77" s="15"/>
      <c r="F77" s="15"/>
    </row>
    <row r="78" spans="2:6">
      <c r="B78" s="15"/>
      <c r="F78" s="15"/>
    </row>
    <row r="79" spans="2:6">
      <c r="B79" s="15"/>
      <c r="F79" s="15"/>
    </row>
    <row r="80" spans="2:6">
      <c r="B80" s="15"/>
      <c r="F80" s="15"/>
    </row>
    <row r="81" spans="2:6">
      <c r="B81" s="15"/>
      <c r="F81" s="15"/>
    </row>
    <row r="82" spans="2:6">
      <c r="B82" s="15"/>
      <c r="F82" s="15"/>
    </row>
    <row r="83" spans="2:6">
      <c r="B83" s="15"/>
      <c r="F83" s="15"/>
    </row>
    <row r="84" spans="2:6">
      <c r="B84" s="15"/>
      <c r="F84" s="15"/>
    </row>
    <row r="85" spans="2:6">
      <c r="B85" s="15"/>
      <c r="F85" s="15"/>
    </row>
    <row r="86" spans="2:6">
      <c r="B86" s="15"/>
      <c r="F86" s="15"/>
    </row>
    <row r="87" spans="2:6">
      <c r="B87" s="15"/>
      <c r="F87" s="15"/>
    </row>
    <row r="88" spans="2:6">
      <c r="B88" s="15"/>
      <c r="F88" s="15"/>
    </row>
    <row r="89" spans="2:6">
      <c r="B89" s="15"/>
      <c r="F89" s="15"/>
    </row>
    <row r="90" spans="2:6">
      <c r="B90" s="15"/>
      <c r="F90" s="15"/>
    </row>
    <row r="91" spans="2:6">
      <c r="B91" s="15"/>
      <c r="F91" s="15"/>
    </row>
    <row r="92" spans="2:6">
      <c r="B92" s="15"/>
      <c r="F92" s="15"/>
    </row>
    <row r="93" spans="2:6">
      <c r="B93" s="15"/>
      <c r="F93" s="15"/>
    </row>
    <row r="94" spans="2:6">
      <c r="B94" s="15"/>
      <c r="F94" s="15"/>
    </row>
    <row r="95" spans="2:6">
      <c r="B95" s="15"/>
      <c r="F95" s="15"/>
    </row>
    <row r="96" spans="2:6">
      <c r="B96" s="15"/>
      <c r="F96" s="15"/>
    </row>
    <row r="97" spans="2:6">
      <c r="B97" s="15"/>
      <c r="F97" s="15"/>
    </row>
    <row r="98" spans="2:6">
      <c r="B98" s="15"/>
      <c r="F98" s="15"/>
    </row>
    <row r="99" spans="2:6">
      <c r="B99" s="15"/>
      <c r="F99" s="15"/>
    </row>
    <row r="100" spans="2:6">
      <c r="B100" s="15"/>
      <c r="F100" s="15"/>
    </row>
    <row r="101" spans="2:6">
      <c r="B101" s="15"/>
      <c r="F101" s="15"/>
    </row>
    <row r="102" spans="2:6">
      <c r="B102" s="15"/>
      <c r="F102" s="15"/>
    </row>
    <row r="103" spans="2:6">
      <c r="B103" s="15"/>
      <c r="F103" s="15"/>
    </row>
    <row r="104" spans="2:6">
      <c r="B104" s="15"/>
      <c r="F104" s="15"/>
    </row>
    <row r="105" spans="2:6">
      <c r="B105" s="15"/>
      <c r="F105" s="15"/>
    </row>
    <row r="106" spans="2:6">
      <c r="B106" s="15"/>
      <c r="F106" s="15"/>
    </row>
    <row r="107" spans="2:6">
      <c r="B107" s="15"/>
      <c r="F107" s="15"/>
    </row>
    <row r="108" spans="2:6">
      <c r="B108" s="15"/>
      <c r="F108" s="15"/>
    </row>
    <row r="109" spans="2:6">
      <c r="B109" s="15"/>
      <c r="F109" s="15"/>
    </row>
    <row r="110" spans="2:6">
      <c r="B110" s="15"/>
      <c r="F110" s="15"/>
    </row>
    <row r="111" spans="2:6">
      <c r="B111" s="15"/>
      <c r="F111" s="15"/>
    </row>
    <row r="112" spans="2:6">
      <c r="B112" s="15"/>
      <c r="F112" s="15"/>
    </row>
    <row r="113" spans="2:6">
      <c r="B113" s="15"/>
      <c r="F113" s="15"/>
    </row>
    <row r="114" spans="2:6">
      <c r="B114" s="15"/>
      <c r="F114" s="15"/>
    </row>
    <row r="115" spans="2:6">
      <c r="B115" s="15"/>
      <c r="F115" s="15"/>
    </row>
    <row r="116" spans="2:6">
      <c r="B116" s="15"/>
      <c r="F116" s="15"/>
    </row>
    <row r="117" spans="2:6">
      <c r="B117" s="15"/>
      <c r="F117" s="15"/>
    </row>
    <row r="118" spans="2:6">
      <c r="B118" s="15"/>
      <c r="F118" s="15"/>
    </row>
    <row r="119" spans="2:6">
      <c r="B119" s="15"/>
      <c r="F119" s="15"/>
    </row>
    <row r="120" spans="2:6">
      <c r="B120" s="15"/>
      <c r="F120" s="15"/>
    </row>
    <row r="121" spans="2:6">
      <c r="B121" s="15"/>
      <c r="F121" s="15"/>
    </row>
    <row r="122" spans="2:6">
      <c r="B122" s="15"/>
      <c r="F122" s="15"/>
    </row>
    <row r="123" spans="2:6">
      <c r="B123" s="15"/>
      <c r="F123" s="15"/>
    </row>
    <row r="124" spans="2:6">
      <c r="B124" s="15"/>
      <c r="F124" s="15"/>
    </row>
    <row r="125" spans="2:6">
      <c r="B125" s="15"/>
      <c r="F125" s="15"/>
    </row>
    <row r="126" spans="2:6">
      <c r="B126" s="15"/>
      <c r="F126" s="15"/>
    </row>
    <row r="127" spans="2:6">
      <c r="B127" s="15"/>
      <c r="F127" s="15"/>
    </row>
    <row r="128" spans="2:6">
      <c r="B128" s="15"/>
      <c r="F128" s="15"/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</sheetData>
  <phoneticPr fontId="7" type="noConversion"/>
  <hyperlinks>
    <hyperlink ref="P14" r:id="rId1" display="http://www.konkoly.hu/cgi-bin/IBVS?4888" xr:uid="{00000000-0004-0000-0100-000000000000}"/>
    <hyperlink ref="P15" r:id="rId2" display="http://www.bav-astro.de/sfs/BAVM_link.php?BAVMnr=220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2024-02-06T05:26:42Z</dcterms:modified>
</cp:coreProperties>
</file>